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maria.wunsch\Downloads\"/>
    </mc:Choice>
  </mc:AlternateContent>
  <xr:revisionPtr revIDLastSave="0" documentId="8_{1C3CD695-9762-49DB-9965-99B24D6FBC0A}" xr6:coauthVersionLast="47" xr6:coauthVersionMax="47" xr10:uidLastSave="{00000000-0000-0000-0000-000000000000}"/>
  <workbookProtection workbookAlgorithmName="SHA-512" workbookHashValue="Q0uDVzaAsbFCKhZpAswQSyYnH9++UH4VH9GqljmhUCNyzG4yzwI2tti8emYxGuw6nLERn/z4J8ZAm2SEtZweYw==" workbookSaltValue="i0FJYfpWWIhHZBmR04jryg==" workbookSpinCount="100000" lockStructure="1"/>
  <bookViews>
    <workbookView xWindow="-120" yWindow="-120" windowWidth="20730" windowHeight="11160" tabRatio="843" firstSheet="1" activeTab="1" xr2:uid="{00000000-000D-0000-FFFF-FFFF00000000}"/>
  </bookViews>
  <sheets>
    <sheet name="G70a Auto" sheetId="23" state="hidden" r:id="rId1"/>
    <sheet name="CONTROL" sheetId="61" r:id="rId2"/>
    <sheet name="A.74 &lt;= A.73b" sheetId="62" r:id="rId3"/>
    <sheet name="G1" sheetId="28" state="hidden" r:id="rId4"/>
    <sheet name="G.1" sheetId="27" r:id="rId5"/>
    <sheet name="G2" sheetId="30" state="hidden" r:id="rId6"/>
    <sheet name="G.2" sheetId="29" r:id="rId7"/>
    <sheet name="G3" sheetId="32" state="hidden" r:id="rId8"/>
    <sheet name="G.3" sheetId="31" r:id="rId9"/>
    <sheet name="G4" sheetId="34" state="hidden" r:id="rId10"/>
    <sheet name="G.4" sheetId="33" r:id="rId11"/>
    <sheet name="G4a" sheetId="36" state="hidden" r:id="rId12"/>
    <sheet name="G.4a" sheetId="35" r:id="rId13"/>
    <sheet name="G4b" sheetId="38" state="hidden" r:id="rId14"/>
    <sheet name="G.4b" sheetId="37" r:id="rId15"/>
    <sheet name="G5" sheetId="40" state="hidden" r:id="rId16"/>
    <sheet name="G.5" sheetId="39" r:id="rId17"/>
    <sheet name="G6" sheetId="42" state="hidden" r:id="rId18"/>
    <sheet name="G.6" sheetId="41" r:id="rId19"/>
    <sheet name="G7" sheetId="44" state="hidden" r:id="rId20"/>
    <sheet name="G.7" sheetId="43" r:id="rId21"/>
    <sheet name="G8" sheetId="46" state="hidden" r:id="rId22"/>
    <sheet name="G.8" sheetId="45" r:id="rId23"/>
    <sheet name="G9" sheetId="48" state="hidden" r:id="rId24"/>
    <sheet name="G.9" sheetId="47" r:id="rId25"/>
    <sheet name="G9b" sheetId="50" state="hidden" r:id="rId26"/>
    <sheet name="G.9b" sheetId="49" r:id="rId27"/>
    <sheet name="G10" sheetId="52" state="hidden" r:id="rId28"/>
    <sheet name="G.10" sheetId="51" r:id="rId29"/>
    <sheet name="G11" sheetId="54" state="hidden" r:id="rId30"/>
    <sheet name="G.11" sheetId="53" r:id="rId31"/>
    <sheet name="G50" sheetId="56" state="hidden" r:id="rId32"/>
    <sheet name="G.50" sheetId="55" r:id="rId33"/>
    <sheet name="G70a" sheetId="2" state="hidden" r:id="rId34"/>
    <sheet name="G.70a" sheetId="15" r:id="rId35"/>
    <sheet name="A71e Auto" sheetId="25" state="hidden" r:id="rId36"/>
    <sheet name="G80" sheetId="57" state="hidden" r:id="rId37"/>
    <sheet name="G.80" sheetId="58" r:id="rId38"/>
    <sheet name="A71e" sheetId="4" state="hidden" r:id="rId39"/>
    <sheet name="A71.e" sheetId="17" r:id="rId40"/>
    <sheet name="A72a" sheetId="6" state="hidden" r:id="rId41"/>
    <sheet name="A72a Auto" sheetId="26" state="hidden" r:id="rId42"/>
    <sheet name="A72.a" sheetId="18" r:id="rId43"/>
    <sheet name="A73b" sheetId="9" state="hidden" r:id="rId44"/>
    <sheet name="A73.b" sheetId="20" r:id="rId45"/>
    <sheet name="A74" sheetId="10" state="hidden" r:id="rId46"/>
    <sheet name="A.74" sheetId="21" r:id="rId47"/>
    <sheet name="A75" sheetId="11" state="hidden" r:id="rId48"/>
    <sheet name="A.75" sheetId="22" r:id="rId49"/>
    <sheet name="A76" sheetId="59" state="hidden" r:id="rId50"/>
    <sheet name="A.76" sheetId="60" r:id="rId51"/>
    <sheet name="FACTURAS" sheetId="14" state="hidden" r:id="rId52"/>
  </sheets>
  <externalReferences>
    <externalReference r:id="rId53"/>
    <externalReference r:id="rId54"/>
  </externalReferences>
  <definedNames>
    <definedName name="areaA01" localSheetId="50">#REF!</definedName>
    <definedName name="areaA01" localSheetId="49">#REF!</definedName>
    <definedName name="areaA01" localSheetId="4">#REF!</definedName>
    <definedName name="areaA01" localSheetId="28">#REF!</definedName>
    <definedName name="areaA01" localSheetId="30">#REF!</definedName>
    <definedName name="areaA01" localSheetId="6">#REF!</definedName>
    <definedName name="areaA01" localSheetId="8">#REF!</definedName>
    <definedName name="areaA01" localSheetId="10">#REF!</definedName>
    <definedName name="areaA01" localSheetId="12">#REF!</definedName>
    <definedName name="areaA01" localSheetId="14">#REF!</definedName>
    <definedName name="areaA01" localSheetId="16">#REF!</definedName>
    <definedName name="areaA01" localSheetId="32">#REF!</definedName>
    <definedName name="areaA01" localSheetId="18">#REF!</definedName>
    <definedName name="areaA01" localSheetId="20">#REF!</definedName>
    <definedName name="areaA01" localSheetId="22">#REF!</definedName>
    <definedName name="areaA01" localSheetId="37">#REF!</definedName>
    <definedName name="areaA01" localSheetId="24">#REF!</definedName>
    <definedName name="areaA01" localSheetId="26">#REF!</definedName>
    <definedName name="areaA01">#REF!</definedName>
    <definedName name="areaA01a" localSheetId="50">#REF!</definedName>
    <definedName name="areaA01a" localSheetId="49">#REF!</definedName>
    <definedName name="areaA01a" localSheetId="4">#REF!</definedName>
    <definedName name="areaA01a" localSheetId="28">#REF!</definedName>
    <definedName name="areaA01a" localSheetId="30">#REF!</definedName>
    <definedName name="areaA01a" localSheetId="6">#REF!</definedName>
    <definedName name="areaA01a" localSheetId="8">#REF!</definedName>
    <definedName name="areaA01a" localSheetId="10">#REF!</definedName>
    <definedName name="areaA01a" localSheetId="12">#REF!</definedName>
    <definedName name="areaA01a" localSheetId="14">#REF!</definedName>
    <definedName name="areaA01a" localSheetId="16">#REF!</definedName>
    <definedName name="areaA01a" localSheetId="32">#REF!</definedName>
    <definedName name="areaA01a" localSheetId="18">#REF!</definedName>
    <definedName name="areaA01a" localSheetId="20">#REF!</definedName>
    <definedName name="areaA01a" localSheetId="22">#REF!</definedName>
    <definedName name="areaA01a" localSheetId="37">#REF!</definedName>
    <definedName name="areaA01a" localSheetId="24">#REF!</definedName>
    <definedName name="areaA01a" localSheetId="26">#REF!</definedName>
    <definedName name="areaA01a">#REF!</definedName>
    <definedName name="areaA01m" localSheetId="50">#REF!</definedName>
    <definedName name="areaA01m" localSheetId="49">#REF!</definedName>
    <definedName name="areaA01m" localSheetId="4">#REF!</definedName>
    <definedName name="areaA01m" localSheetId="28">#REF!</definedName>
    <definedName name="areaA01m" localSheetId="30">#REF!</definedName>
    <definedName name="areaA01m" localSheetId="6">#REF!</definedName>
    <definedName name="areaA01m" localSheetId="8">#REF!</definedName>
    <definedName name="areaA01m" localSheetId="10">#REF!</definedName>
    <definedName name="areaA01m" localSheetId="12">#REF!</definedName>
    <definedName name="areaA01m" localSheetId="14">#REF!</definedName>
    <definedName name="areaA01m" localSheetId="16">#REF!</definedName>
    <definedName name="areaA01m" localSheetId="32">#REF!</definedName>
    <definedName name="areaA01m" localSheetId="18">#REF!</definedName>
    <definedName name="areaA01m" localSheetId="20">#REF!</definedName>
    <definedName name="areaA01m" localSheetId="22">#REF!</definedName>
    <definedName name="areaA01m" localSheetId="37">#REF!</definedName>
    <definedName name="areaA01m" localSheetId="24">#REF!</definedName>
    <definedName name="areaA01m" localSheetId="26">#REF!</definedName>
    <definedName name="areaA01m">#REF!</definedName>
    <definedName name="areaA02" localSheetId="50">#REF!</definedName>
    <definedName name="areaA02" localSheetId="4">#REF!</definedName>
    <definedName name="areaA02" localSheetId="28">#REF!</definedName>
    <definedName name="areaA02" localSheetId="30">#REF!</definedName>
    <definedName name="areaA02" localSheetId="6">#REF!</definedName>
    <definedName name="areaA02" localSheetId="8">#REF!</definedName>
    <definedName name="areaA02" localSheetId="10">#REF!</definedName>
    <definedName name="areaA02" localSheetId="12">#REF!</definedName>
    <definedName name="areaA02" localSheetId="14">#REF!</definedName>
    <definedName name="areaA02" localSheetId="16">#REF!</definedName>
    <definedName name="areaA02" localSheetId="32">#REF!</definedName>
    <definedName name="areaA02" localSheetId="18">#REF!</definedName>
    <definedName name="areaA02" localSheetId="20">#REF!</definedName>
    <definedName name="areaA02" localSheetId="22">#REF!</definedName>
    <definedName name="areaA02" localSheetId="37">#REF!</definedName>
    <definedName name="areaA02" localSheetId="24">#REF!</definedName>
    <definedName name="areaA02" localSheetId="26">#REF!</definedName>
    <definedName name="areaA02">#REF!</definedName>
    <definedName name="areaA02a" localSheetId="50">#REF!</definedName>
    <definedName name="areaA02a" localSheetId="4">#REF!</definedName>
    <definedName name="areaA02a" localSheetId="28">#REF!</definedName>
    <definedName name="areaA02a" localSheetId="30">#REF!</definedName>
    <definedName name="areaA02a" localSheetId="6">#REF!</definedName>
    <definedName name="areaA02a" localSheetId="8">#REF!</definedName>
    <definedName name="areaA02a" localSheetId="10">#REF!</definedName>
    <definedName name="areaA02a" localSheetId="12">#REF!</definedName>
    <definedName name="areaA02a" localSheetId="14">#REF!</definedName>
    <definedName name="areaA02a" localSheetId="16">#REF!</definedName>
    <definedName name="areaA02a" localSheetId="32">#REF!</definedName>
    <definedName name="areaA02a" localSheetId="18">#REF!</definedName>
    <definedName name="areaA02a" localSheetId="20">#REF!</definedName>
    <definedName name="areaA02a" localSheetId="22">#REF!</definedName>
    <definedName name="areaA02a" localSheetId="37">#REF!</definedName>
    <definedName name="areaA02a" localSheetId="24">#REF!</definedName>
    <definedName name="areaA02a" localSheetId="26">#REF!</definedName>
    <definedName name="areaA02a">#REF!</definedName>
    <definedName name="areaA03" localSheetId="50">#REF!</definedName>
    <definedName name="areaA03" localSheetId="4">#REF!</definedName>
    <definedName name="areaA03" localSheetId="28">#REF!</definedName>
    <definedName name="areaA03" localSheetId="30">#REF!</definedName>
    <definedName name="areaA03" localSheetId="6">#REF!</definedName>
    <definedName name="areaA03" localSheetId="8">#REF!</definedName>
    <definedName name="areaA03" localSheetId="10">#REF!</definedName>
    <definedName name="areaA03" localSheetId="12">#REF!</definedName>
    <definedName name="areaA03" localSheetId="14">#REF!</definedName>
    <definedName name="areaA03" localSheetId="16">#REF!</definedName>
    <definedName name="areaA03" localSheetId="32">#REF!</definedName>
    <definedName name="areaA03" localSheetId="18">#REF!</definedName>
    <definedName name="areaA03" localSheetId="20">#REF!</definedName>
    <definedName name="areaA03" localSheetId="22">#REF!</definedName>
    <definedName name="areaA03" localSheetId="37">#REF!</definedName>
    <definedName name="areaA03" localSheetId="24">#REF!</definedName>
    <definedName name="areaA03" localSheetId="26">#REF!</definedName>
    <definedName name="areaA03">#REF!</definedName>
    <definedName name="areaA04" localSheetId="50">#REF!</definedName>
    <definedName name="areaA04" localSheetId="4">#REF!</definedName>
    <definedName name="areaA04" localSheetId="28">#REF!</definedName>
    <definedName name="areaA04" localSheetId="30">#REF!</definedName>
    <definedName name="areaA04" localSheetId="6">#REF!</definedName>
    <definedName name="areaA04" localSheetId="8">#REF!</definedName>
    <definedName name="areaA04" localSheetId="10">#REF!</definedName>
    <definedName name="areaA04" localSheetId="12">#REF!</definedName>
    <definedName name="areaA04" localSheetId="14">#REF!</definedName>
    <definedName name="areaA04" localSheetId="16">#REF!</definedName>
    <definedName name="areaA04" localSheetId="32">#REF!</definedName>
    <definedName name="areaA04" localSheetId="18">#REF!</definedName>
    <definedName name="areaA04" localSheetId="20">#REF!</definedName>
    <definedName name="areaA04" localSheetId="22">#REF!</definedName>
    <definedName name="areaA04" localSheetId="37">#REF!</definedName>
    <definedName name="areaA04" localSheetId="24">#REF!</definedName>
    <definedName name="areaA04" localSheetId="26">#REF!</definedName>
    <definedName name="areaA04">#REF!</definedName>
    <definedName name="areaA05a" localSheetId="50">#REF!</definedName>
    <definedName name="areaA05a" localSheetId="4">#REF!</definedName>
    <definedName name="areaA05a" localSheetId="28">#REF!</definedName>
    <definedName name="areaA05a" localSheetId="30">#REF!</definedName>
    <definedName name="areaA05a" localSheetId="6">#REF!</definedName>
    <definedName name="areaA05a" localSheetId="8">#REF!</definedName>
    <definedName name="areaA05a" localSheetId="10">#REF!</definedName>
    <definedName name="areaA05a" localSheetId="12">#REF!</definedName>
    <definedName name="areaA05a" localSheetId="14">#REF!</definedName>
    <definedName name="areaA05a" localSheetId="16">#REF!</definedName>
    <definedName name="areaA05a" localSheetId="32">#REF!</definedName>
    <definedName name="areaA05a" localSheetId="18">#REF!</definedName>
    <definedName name="areaA05a" localSheetId="20">#REF!</definedName>
    <definedName name="areaA05a" localSheetId="22">#REF!</definedName>
    <definedName name="areaA05a" localSheetId="37">#REF!</definedName>
    <definedName name="areaA05a" localSheetId="24">#REF!</definedName>
    <definedName name="areaA05a" localSheetId="26">#REF!</definedName>
    <definedName name="areaA05a">#REF!</definedName>
    <definedName name="areaA05b" localSheetId="50">#REF!</definedName>
    <definedName name="areaA05b" localSheetId="4">#REF!</definedName>
    <definedName name="areaA05b" localSheetId="28">#REF!</definedName>
    <definedName name="areaA05b" localSheetId="30">#REF!</definedName>
    <definedName name="areaA05b" localSheetId="6">#REF!</definedName>
    <definedName name="areaA05b" localSheetId="8">#REF!</definedName>
    <definedName name="areaA05b" localSheetId="10">#REF!</definedName>
    <definedName name="areaA05b" localSheetId="12">#REF!</definedName>
    <definedName name="areaA05b" localSheetId="14">#REF!</definedName>
    <definedName name="areaA05b" localSheetId="16">#REF!</definedName>
    <definedName name="areaA05b" localSheetId="32">#REF!</definedName>
    <definedName name="areaA05b" localSheetId="18">#REF!</definedName>
    <definedName name="areaA05b" localSheetId="20">#REF!</definedName>
    <definedName name="areaA05b" localSheetId="22">#REF!</definedName>
    <definedName name="areaA05b" localSheetId="37">#REF!</definedName>
    <definedName name="areaA05b" localSheetId="24">#REF!</definedName>
    <definedName name="areaA05b" localSheetId="26">#REF!</definedName>
    <definedName name="areaA05b">#REF!</definedName>
    <definedName name="areaA06" localSheetId="50">#REF!</definedName>
    <definedName name="areaA06" localSheetId="4">#REF!</definedName>
    <definedName name="areaA06" localSheetId="28">#REF!</definedName>
    <definedName name="areaA06" localSheetId="30">#REF!</definedName>
    <definedName name="areaA06" localSheetId="6">#REF!</definedName>
    <definedName name="areaA06" localSheetId="8">#REF!</definedName>
    <definedName name="areaA06" localSheetId="10">#REF!</definedName>
    <definedName name="areaA06" localSheetId="12">#REF!</definedName>
    <definedName name="areaA06" localSheetId="14">#REF!</definedName>
    <definedName name="areaA06" localSheetId="16">#REF!</definedName>
    <definedName name="areaA06" localSheetId="32">#REF!</definedName>
    <definedName name="areaA06" localSheetId="18">#REF!</definedName>
    <definedName name="areaA06" localSheetId="20">#REF!</definedName>
    <definedName name="areaA06" localSheetId="22">#REF!</definedName>
    <definedName name="areaA06" localSheetId="37">#REF!</definedName>
    <definedName name="areaA06" localSheetId="24">#REF!</definedName>
    <definedName name="areaA06" localSheetId="26">#REF!</definedName>
    <definedName name="areaA06">#REF!</definedName>
    <definedName name="areaA07a" localSheetId="50">#REF!</definedName>
    <definedName name="areaA07a" localSheetId="4">#REF!</definedName>
    <definedName name="areaA07a" localSheetId="28">#REF!</definedName>
    <definedName name="areaA07a" localSheetId="30">#REF!</definedName>
    <definedName name="areaA07a" localSheetId="6">#REF!</definedName>
    <definedName name="areaA07a" localSheetId="8">#REF!</definedName>
    <definedName name="areaA07a" localSheetId="10">#REF!</definedName>
    <definedName name="areaA07a" localSheetId="12">#REF!</definedName>
    <definedName name="areaA07a" localSheetId="14">#REF!</definedName>
    <definedName name="areaA07a" localSheetId="16">#REF!</definedName>
    <definedName name="areaA07a" localSheetId="32">#REF!</definedName>
    <definedName name="areaA07a" localSheetId="18">#REF!</definedName>
    <definedName name="areaA07a" localSheetId="20">#REF!</definedName>
    <definedName name="areaA07a" localSheetId="22">#REF!</definedName>
    <definedName name="areaA07a" localSheetId="37">#REF!</definedName>
    <definedName name="areaA07a" localSheetId="24">#REF!</definedName>
    <definedName name="areaA07a" localSheetId="26">#REF!</definedName>
    <definedName name="areaA07a">#REF!</definedName>
    <definedName name="areaA08" localSheetId="50">#REF!</definedName>
    <definedName name="areaA08" localSheetId="4">#REF!</definedName>
    <definedName name="areaA08" localSheetId="28">#REF!</definedName>
    <definedName name="areaA08" localSheetId="30">#REF!</definedName>
    <definedName name="areaA08" localSheetId="6">#REF!</definedName>
    <definedName name="areaA08" localSheetId="8">#REF!</definedName>
    <definedName name="areaA08" localSheetId="10">#REF!</definedName>
    <definedName name="areaA08" localSheetId="12">#REF!</definedName>
    <definedName name="areaA08" localSheetId="14">#REF!</definedName>
    <definedName name="areaA08" localSheetId="16">#REF!</definedName>
    <definedName name="areaA08" localSheetId="32">#REF!</definedName>
    <definedName name="areaA08" localSheetId="18">#REF!</definedName>
    <definedName name="areaA08" localSheetId="20">#REF!</definedName>
    <definedName name="areaA08" localSheetId="22">#REF!</definedName>
    <definedName name="areaA08" localSheetId="37">#REF!</definedName>
    <definedName name="areaA08" localSheetId="24">#REF!</definedName>
    <definedName name="areaA08" localSheetId="26">#REF!</definedName>
    <definedName name="areaA08">#REF!</definedName>
    <definedName name="areaA09a" localSheetId="50">#REF!</definedName>
    <definedName name="areaA09a" localSheetId="4">#REF!</definedName>
    <definedName name="areaA09a" localSheetId="28">#REF!</definedName>
    <definedName name="areaA09a" localSheetId="30">#REF!</definedName>
    <definedName name="areaA09a" localSheetId="6">#REF!</definedName>
    <definedName name="areaA09a" localSheetId="8">#REF!</definedName>
    <definedName name="areaA09a" localSheetId="10">#REF!</definedName>
    <definedName name="areaA09a" localSheetId="12">#REF!</definedName>
    <definedName name="areaA09a" localSheetId="14">#REF!</definedName>
    <definedName name="areaA09a" localSheetId="16">#REF!</definedName>
    <definedName name="areaA09a" localSheetId="32">#REF!</definedName>
    <definedName name="areaA09a" localSheetId="18">#REF!</definedName>
    <definedName name="areaA09a" localSheetId="20">#REF!</definedName>
    <definedName name="areaA09a" localSheetId="22">#REF!</definedName>
    <definedName name="areaA09a" localSheetId="37">#REF!</definedName>
    <definedName name="areaA09a" localSheetId="24">#REF!</definedName>
    <definedName name="areaA09a" localSheetId="26">#REF!</definedName>
    <definedName name="areaA09a">#REF!</definedName>
    <definedName name="areaA10" localSheetId="50">#REF!</definedName>
    <definedName name="areaA10" localSheetId="4">#REF!</definedName>
    <definedName name="areaA10" localSheetId="28">#REF!</definedName>
    <definedName name="areaA10" localSheetId="30">#REF!</definedName>
    <definedName name="areaA10" localSheetId="6">#REF!</definedName>
    <definedName name="areaA10" localSheetId="8">#REF!</definedName>
    <definedName name="areaA10" localSheetId="10">#REF!</definedName>
    <definedName name="areaA10" localSheetId="12">#REF!</definedName>
    <definedName name="areaA10" localSheetId="14">#REF!</definedName>
    <definedName name="areaA10" localSheetId="16">#REF!</definedName>
    <definedName name="areaA10" localSheetId="32">#REF!</definedName>
    <definedName name="areaA10" localSheetId="18">#REF!</definedName>
    <definedName name="areaA10" localSheetId="20">#REF!</definedName>
    <definedName name="areaA10" localSheetId="22">#REF!</definedName>
    <definedName name="areaA10" localSheetId="37">#REF!</definedName>
    <definedName name="areaA10" localSheetId="24">#REF!</definedName>
    <definedName name="areaA10" localSheetId="26">#REF!</definedName>
    <definedName name="areaA10">#REF!</definedName>
    <definedName name="areaA11" localSheetId="50">#REF!</definedName>
    <definedName name="areaA11" localSheetId="4">#REF!</definedName>
    <definedName name="areaA11" localSheetId="28">#REF!</definedName>
    <definedName name="areaA11" localSheetId="30">#REF!</definedName>
    <definedName name="areaA11" localSheetId="6">#REF!</definedName>
    <definedName name="areaA11" localSheetId="8">#REF!</definedName>
    <definedName name="areaA11" localSheetId="10">#REF!</definedName>
    <definedName name="areaA11" localSheetId="12">#REF!</definedName>
    <definedName name="areaA11" localSheetId="14">#REF!</definedName>
    <definedName name="areaA11" localSheetId="16">#REF!</definedName>
    <definedName name="areaA11" localSheetId="32">#REF!</definedName>
    <definedName name="areaA11" localSheetId="18">#REF!</definedName>
    <definedName name="areaA11" localSheetId="20">#REF!</definedName>
    <definedName name="areaA11" localSheetId="22">#REF!</definedName>
    <definedName name="areaA11" localSheetId="37">#REF!</definedName>
    <definedName name="areaA11" localSheetId="24">#REF!</definedName>
    <definedName name="areaA11" localSheetId="26">#REF!</definedName>
    <definedName name="areaA11">#REF!</definedName>
    <definedName name="areaA13" localSheetId="50">#REF!</definedName>
    <definedName name="areaA13" localSheetId="4">#REF!</definedName>
    <definedName name="areaA13" localSheetId="28">#REF!</definedName>
    <definedName name="areaA13" localSheetId="30">#REF!</definedName>
    <definedName name="areaA13" localSheetId="6">#REF!</definedName>
    <definedName name="areaA13" localSheetId="8">#REF!</definedName>
    <definedName name="areaA13" localSheetId="10">#REF!</definedName>
    <definedName name="areaA13" localSheetId="12">#REF!</definedName>
    <definedName name="areaA13" localSheetId="14">#REF!</definedName>
    <definedName name="areaA13" localSheetId="16">#REF!</definedName>
    <definedName name="areaA13" localSheetId="32">#REF!</definedName>
    <definedName name="areaA13" localSheetId="18">#REF!</definedName>
    <definedName name="areaA13" localSheetId="20">#REF!</definedName>
    <definedName name="areaA13" localSheetId="22">#REF!</definedName>
    <definedName name="areaA13" localSheetId="37">#REF!</definedName>
    <definedName name="areaA13" localSheetId="24">#REF!</definedName>
    <definedName name="areaA13" localSheetId="26">#REF!</definedName>
    <definedName name="areaA13">#REF!</definedName>
    <definedName name="areaA14" localSheetId="50">#REF!</definedName>
    <definedName name="areaA14" localSheetId="4">#REF!</definedName>
    <definedName name="areaA14" localSheetId="28">#REF!</definedName>
    <definedName name="areaA14" localSheetId="30">#REF!</definedName>
    <definedName name="areaA14" localSheetId="6">#REF!</definedName>
    <definedName name="areaA14" localSheetId="8">#REF!</definedName>
    <definedName name="areaA14" localSheetId="10">#REF!</definedName>
    <definedName name="areaA14" localSheetId="12">#REF!</definedName>
    <definedName name="areaA14" localSheetId="14">#REF!</definedName>
    <definedName name="areaA14" localSheetId="16">#REF!</definedName>
    <definedName name="areaA14" localSheetId="32">#REF!</definedName>
    <definedName name="areaA14" localSheetId="18">#REF!</definedName>
    <definedName name="areaA14" localSheetId="20">#REF!</definedName>
    <definedName name="areaA14" localSheetId="22">#REF!</definedName>
    <definedName name="areaA14" localSheetId="37">#REF!</definedName>
    <definedName name="areaA14" localSheetId="24">#REF!</definedName>
    <definedName name="areaA14" localSheetId="26">#REF!</definedName>
    <definedName name="areaA14">#REF!</definedName>
    <definedName name="areaA15" localSheetId="50">#REF!</definedName>
    <definedName name="areaA15" localSheetId="4">#REF!</definedName>
    <definedName name="areaA15" localSheetId="28">#REF!</definedName>
    <definedName name="areaA15" localSheetId="30">#REF!</definedName>
    <definedName name="areaA15" localSheetId="6">#REF!</definedName>
    <definedName name="areaA15" localSheetId="8">#REF!</definedName>
    <definedName name="areaA15" localSheetId="10">#REF!</definedName>
    <definedName name="areaA15" localSheetId="12">#REF!</definedName>
    <definedName name="areaA15" localSheetId="14">#REF!</definedName>
    <definedName name="areaA15" localSheetId="16">#REF!</definedName>
    <definedName name="areaA15" localSheetId="32">#REF!</definedName>
    <definedName name="areaA15" localSheetId="18">#REF!</definedName>
    <definedName name="areaA15" localSheetId="20">#REF!</definedName>
    <definedName name="areaA15" localSheetId="22">#REF!</definedName>
    <definedName name="areaA15" localSheetId="37">#REF!</definedName>
    <definedName name="areaA15" localSheetId="24">#REF!</definedName>
    <definedName name="areaA15" localSheetId="26">#REF!</definedName>
    <definedName name="areaA15">#REF!</definedName>
    <definedName name="areaA16" localSheetId="50">#REF!</definedName>
    <definedName name="areaA16" localSheetId="4">#REF!</definedName>
    <definedName name="areaA16" localSheetId="28">#REF!</definedName>
    <definedName name="areaA16" localSheetId="30">#REF!</definedName>
    <definedName name="areaA16" localSheetId="6">#REF!</definedName>
    <definedName name="areaA16" localSheetId="8">#REF!</definedName>
    <definedName name="areaA16" localSheetId="10">#REF!</definedName>
    <definedName name="areaA16" localSheetId="12">#REF!</definedName>
    <definedName name="areaA16" localSheetId="14">#REF!</definedName>
    <definedName name="areaA16" localSheetId="16">#REF!</definedName>
    <definedName name="areaA16" localSheetId="32">#REF!</definedName>
    <definedName name="areaA16" localSheetId="18">#REF!</definedName>
    <definedName name="areaA16" localSheetId="20">#REF!</definedName>
    <definedName name="areaA16" localSheetId="22">#REF!</definedName>
    <definedName name="areaA16" localSheetId="37">#REF!</definedName>
    <definedName name="areaA16" localSheetId="24">#REF!</definedName>
    <definedName name="areaA16" localSheetId="26">#REF!</definedName>
    <definedName name="areaA16">#REF!</definedName>
    <definedName name="areaA17" localSheetId="50">#REF!</definedName>
    <definedName name="areaA17" localSheetId="4">#REF!</definedName>
    <definedName name="areaA17" localSheetId="28">#REF!</definedName>
    <definedName name="areaA17" localSheetId="30">#REF!</definedName>
    <definedName name="areaA17" localSheetId="6">#REF!</definedName>
    <definedName name="areaA17" localSheetId="8">#REF!</definedName>
    <definedName name="areaA17" localSheetId="10">#REF!</definedName>
    <definedName name="areaA17" localSheetId="12">#REF!</definedName>
    <definedName name="areaA17" localSheetId="14">#REF!</definedName>
    <definedName name="areaA17" localSheetId="16">#REF!</definedName>
    <definedName name="areaA17" localSheetId="32">#REF!</definedName>
    <definedName name="areaA17" localSheetId="18">#REF!</definedName>
    <definedName name="areaA17" localSheetId="20">#REF!</definedName>
    <definedName name="areaA17" localSheetId="22">#REF!</definedName>
    <definedName name="areaA17" localSheetId="37">#REF!</definedName>
    <definedName name="areaA17" localSheetId="24">#REF!</definedName>
    <definedName name="areaA17" localSheetId="26">#REF!</definedName>
    <definedName name="areaA17">#REF!</definedName>
    <definedName name="areaA18" localSheetId="50">#REF!</definedName>
    <definedName name="areaA18" localSheetId="4">#REF!</definedName>
    <definedName name="areaA18" localSheetId="28">#REF!</definedName>
    <definedName name="areaA18" localSheetId="30">#REF!</definedName>
    <definedName name="areaA18" localSheetId="6">#REF!</definedName>
    <definedName name="areaA18" localSheetId="8">#REF!</definedName>
    <definedName name="areaA18" localSheetId="10">#REF!</definedName>
    <definedName name="areaA18" localSheetId="12">#REF!</definedName>
    <definedName name="areaA18" localSheetId="14">#REF!</definedName>
    <definedName name="areaA18" localSheetId="16">#REF!</definedName>
    <definedName name="areaA18" localSheetId="32">#REF!</definedName>
    <definedName name="areaA18" localSheetId="18">#REF!</definedName>
    <definedName name="areaA18" localSheetId="20">#REF!</definedName>
    <definedName name="areaA18" localSheetId="22">#REF!</definedName>
    <definedName name="areaA18" localSheetId="37">#REF!</definedName>
    <definedName name="areaA18" localSheetId="24">#REF!</definedName>
    <definedName name="areaA18" localSheetId="26">#REF!</definedName>
    <definedName name="areaA18">#REF!</definedName>
    <definedName name="areaA19" localSheetId="50">#REF!</definedName>
    <definedName name="areaA19" localSheetId="4">#REF!</definedName>
    <definedName name="areaA19" localSheetId="28">#REF!</definedName>
    <definedName name="areaA19" localSheetId="30">#REF!</definedName>
    <definedName name="areaA19" localSheetId="6">#REF!</definedName>
    <definedName name="areaA19" localSheetId="8">#REF!</definedName>
    <definedName name="areaA19" localSheetId="10">#REF!</definedName>
    <definedName name="areaA19" localSheetId="12">#REF!</definedName>
    <definedName name="areaA19" localSheetId="14">#REF!</definedName>
    <definedName name="areaA19" localSheetId="16">#REF!</definedName>
    <definedName name="areaA19" localSheetId="32">#REF!</definedName>
    <definedName name="areaA19" localSheetId="18">#REF!</definedName>
    <definedName name="areaA19" localSheetId="20">#REF!</definedName>
    <definedName name="areaA19" localSheetId="22">#REF!</definedName>
    <definedName name="areaA19" localSheetId="37">#REF!</definedName>
    <definedName name="areaA19" localSheetId="24">#REF!</definedName>
    <definedName name="areaA19" localSheetId="26">#REF!</definedName>
    <definedName name="areaA19">#REF!</definedName>
    <definedName name="areaA20a" localSheetId="50">#REF!</definedName>
    <definedName name="areaA20a" localSheetId="4">#REF!</definedName>
    <definedName name="areaA20a" localSheetId="28">#REF!</definedName>
    <definedName name="areaA20a" localSheetId="30">#REF!</definedName>
    <definedName name="areaA20a" localSheetId="6">#REF!</definedName>
    <definedName name="areaA20a" localSheetId="8">#REF!</definedName>
    <definedName name="areaA20a" localSheetId="10">#REF!</definedName>
    <definedName name="areaA20a" localSheetId="12">#REF!</definedName>
    <definedName name="areaA20a" localSheetId="14">#REF!</definedName>
    <definedName name="areaA20a" localSheetId="16">#REF!</definedName>
    <definedName name="areaA20a" localSheetId="32">#REF!</definedName>
    <definedName name="areaA20a" localSheetId="18">#REF!</definedName>
    <definedName name="areaA20a" localSheetId="20">#REF!</definedName>
    <definedName name="areaA20a" localSheetId="22">#REF!</definedName>
    <definedName name="areaA20a" localSheetId="37">#REF!</definedName>
    <definedName name="areaA20a" localSheetId="24">#REF!</definedName>
    <definedName name="areaA20a" localSheetId="26">#REF!</definedName>
    <definedName name="areaA20a">#REF!</definedName>
    <definedName name="areaA20b" localSheetId="50">#REF!</definedName>
    <definedName name="areaA20b" localSheetId="4">#REF!</definedName>
    <definedName name="areaA20b" localSheetId="28">#REF!</definedName>
    <definedName name="areaA20b" localSheetId="30">#REF!</definedName>
    <definedName name="areaA20b" localSheetId="6">#REF!</definedName>
    <definedName name="areaA20b" localSheetId="8">#REF!</definedName>
    <definedName name="areaA20b" localSheetId="10">#REF!</definedName>
    <definedName name="areaA20b" localSheetId="12">#REF!</definedName>
    <definedName name="areaA20b" localSheetId="14">#REF!</definedName>
    <definedName name="areaA20b" localSheetId="16">#REF!</definedName>
    <definedName name="areaA20b" localSheetId="32">#REF!</definedName>
    <definedName name="areaA20b" localSheetId="18">#REF!</definedName>
    <definedName name="areaA20b" localSheetId="20">#REF!</definedName>
    <definedName name="areaA20b" localSheetId="22">#REF!</definedName>
    <definedName name="areaA20b" localSheetId="37">#REF!</definedName>
    <definedName name="areaA20b" localSheetId="24">#REF!</definedName>
    <definedName name="areaA20b" localSheetId="26">#REF!</definedName>
    <definedName name="areaA20b">#REF!</definedName>
    <definedName name="areaA20c" localSheetId="50">#REF!</definedName>
    <definedName name="areaA20c" localSheetId="4">#REF!</definedName>
    <definedName name="areaA20c" localSheetId="28">#REF!</definedName>
    <definedName name="areaA20c" localSheetId="30">#REF!</definedName>
    <definedName name="areaA20c" localSheetId="6">#REF!</definedName>
    <definedName name="areaA20c" localSheetId="8">#REF!</definedName>
    <definedName name="areaA20c" localSheetId="10">#REF!</definedName>
    <definedName name="areaA20c" localSheetId="12">#REF!</definedName>
    <definedName name="areaA20c" localSheetId="14">#REF!</definedName>
    <definedName name="areaA20c" localSheetId="16">#REF!</definedName>
    <definedName name="areaA20c" localSheetId="32">#REF!</definedName>
    <definedName name="areaA20c" localSheetId="18">#REF!</definedName>
    <definedName name="areaA20c" localSheetId="20">#REF!</definedName>
    <definedName name="areaA20c" localSheetId="22">#REF!</definedName>
    <definedName name="areaA20c" localSheetId="37">#REF!</definedName>
    <definedName name="areaA20c" localSheetId="24">#REF!</definedName>
    <definedName name="areaA20c" localSheetId="26">#REF!</definedName>
    <definedName name="areaA20c">#REF!</definedName>
    <definedName name="areaA20d" localSheetId="50">#REF!</definedName>
    <definedName name="areaA20d" localSheetId="4">#REF!</definedName>
    <definedName name="areaA20d" localSheetId="28">#REF!</definedName>
    <definedName name="areaA20d" localSheetId="30">#REF!</definedName>
    <definedName name="areaA20d" localSheetId="6">#REF!</definedName>
    <definedName name="areaA20d" localSheetId="8">#REF!</definedName>
    <definedName name="areaA20d" localSheetId="10">#REF!</definedName>
    <definedName name="areaA20d" localSheetId="12">#REF!</definedName>
    <definedName name="areaA20d" localSheetId="14">#REF!</definedName>
    <definedName name="areaA20d" localSheetId="16">#REF!</definedName>
    <definedName name="areaA20d" localSheetId="32">#REF!</definedName>
    <definedName name="areaA20d" localSheetId="18">#REF!</definedName>
    <definedName name="areaA20d" localSheetId="20">#REF!</definedName>
    <definedName name="areaA20d" localSheetId="22">#REF!</definedName>
    <definedName name="areaA20d" localSheetId="37">#REF!</definedName>
    <definedName name="areaA20d" localSheetId="24">#REF!</definedName>
    <definedName name="areaA20d" localSheetId="26">#REF!</definedName>
    <definedName name="areaA20d">#REF!</definedName>
    <definedName name="areaA20e" localSheetId="50">#REF!</definedName>
    <definedName name="areaA20e" localSheetId="4">#REF!</definedName>
    <definedName name="areaA20e" localSheetId="28">#REF!</definedName>
    <definedName name="areaA20e" localSheetId="30">#REF!</definedName>
    <definedName name="areaA20e" localSheetId="6">#REF!</definedName>
    <definedName name="areaA20e" localSheetId="8">#REF!</definedName>
    <definedName name="areaA20e" localSheetId="10">#REF!</definedName>
    <definedName name="areaA20e" localSheetId="12">#REF!</definedName>
    <definedName name="areaA20e" localSheetId="14">#REF!</definedName>
    <definedName name="areaA20e" localSheetId="16">#REF!</definedName>
    <definedName name="areaA20e" localSheetId="32">#REF!</definedName>
    <definedName name="areaA20e" localSheetId="18">#REF!</definedName>
    <definedName name="areaA20e" localSheetId="20">#REF!</definedName>
    <definedName name="areaA20e" localSheetId="22">#REF!</definedName>
    <definedName name="areaA20e" localSheetId="37">#REF!</definedName>
    <definedName name="areaA20e" localSheetId="24">#REF!</definedName>
    <definedName name="areaA20e" localSheetId="26">#REF!</definedName>
    <definedName name="areaA20e">#REF!</definedName>
    <definedName name="areaA20f" localSheetId="50">#REF!</definedName>
    <definedName name="areaA20f" localSheetId="4">#REF!</definedName>
    <definedName name="areaA20f" localSheetId="28">#REF!</definedName>
    <definedName name="areaA20f" localSheetId="30">#REF!</definedName>
    <definedName name="areaA20f" localSheetId="6">#REF!</definedName>
    <definedName name="areaA20f" localSheetId="8">#REF!</definedName>
    <definedName name="areaA20f" localSheetId="10">#REF!</definedName>
    <definedName name="areaA20f" localSheetId="12">#REF!</definedName>
    <definedName name="areaA20f" localSheetId="14">#REF!</definedName>
    <definedName name="areaA20f" localSheetId="16">#REF!</definedName>
    <definedName name="areaA20f" localSheetId="32">#REF!</definedName>
    <definedName name="areaA20f" localSheetId="18">#REF!</definedName>
    <definedName name="areaA20f" localSheetId="20">#REF!</definedName>
    <definedName name="areaA20f" localSheetId="22">#REF!</definedName>
    <definedName name="areaA20f" localSheetId="37">#REF!</definedName>
    <definedName name="areaA20f" localSheetId="24">#REF!</definedName>
    <definedName name="areaA20f" localSheetId="26">#REF!</definedName>
    <definedName name="areaA20f">#REF!</definedName>
    <definedName name="areaA21" localSheetId="50">#REF!</definedName>
    <definedName name="areaA21" localSheetId="4">#REF!</definedName>
    <definedName name="areaA21" localSheetId="28">#REF!</definedName>
    <definedName name="areaA21" localSheetId="30">#REF!</definedName>
    <definedName name="areaA21" localSheetId="6">#REF!</definedName>
    <definedName name="areaA21" localSheetId="8">#REF!</definedName>
    <definedName name="areaA21" localSheetId="10">#REF!</definedName>
    <definedName name="areaA21" localSheetId="12">#REF!</definedName>
    <definedName name="areaA21" localSheetId="14">#REF!</definedName>
    <definedName name="areaA21" localSheetId="16">#REF!</definedName>
    <definedName name="areaA21" localSheetId="32">#REF!</definedName>
    <definedName name="areaA21" localSheetId="18">#REF!</definedName>
    <definedName name="areaA21" localSheetId="20">#REF!</definedName>
    <definedName name="areaA21" localSheetId="22">#REF!</definedName>
    <definedName name="areaA21" localSheetId="37">#REF!</definedName>
    <definedName name="areaA21" localSheetId="24">#REF!</definedName>
    <definedName name="areaA21" localSheetId="26">#REF!</definedName>
    <definedName name="areaA21">#REF!</definedName>
    <definedName name="areaA22" localSheetId="50">#REF!</definedName>
    <definedName name="areaA22" localSheetId="4">#REF!</definedName>
    <definedName name="areaA22" localSheetId="28">#REF!</definedName>
    <definedName name="areaA22" localSheetId="30">#REF!</definedName>
    <definedName name="areaA22" localSheetId="6">#REF!</definedName>
    <definedName name="areaA22" localSheetId="8">#REF!</definedName>
    <definedName name="areaA22" localSheetId="10">#REF!</definedName>
    <definedName name="areaA22" localSheetId="12">#REF!</definedName>
    <definedName name="areaA22" localSheetId="14">#REF!</definedName>
    <definedName name="areaA22" localSheetId="16">#REF!</definedName>
    <definedName name="areaA22" localSheetId="32">#REF!</definedName>
    <definedName name="areaA22" localSheetId="18">#REF!</definedName>
    <definedName name="areaA22" localSheetId="20">#REF!</definedName>
    <definedName name="areaA22" localSheetId="22">#REF!</definedName>
    <definedName name="areaA22" localSheetId="37">#REF!</definedName>
    <definedName name="areaA22" localSheetId="24">#REF!</definedName>
    <definedName name="areaA22" localSheetId="26">#REF!</definedName>
    <definedName name="areaA22">#REF!</definedName>
    <definedName name="areaA23" localSheetId="50">#REF!</definedName>
    <definedName name="areaA23" localSheetId="4">#REF!</definedName>
    <definedName name="areaA23" localSheetId="28">#REF!</definedName>
    <definedName name="areaA23" localSheetId="30">#REF!</definedName>
    <definedName name="areaA23" localSheetId="6">#REF!</definedName>
    <definedName name="areaA23" localSheetId="8">#REF!</definedName>
    <definedName name="areaA23" localSheetId="10">#REF!</definedName>
    <definedName name="areaA23" localSheetId="12">#REF!</definedName>
    <definedName name="areaA23" localSheetId="14">#REF!</definedName>
    <definedName name="areaA23" localSheetId="16">#REF!</definedName>
    <definedName name="areaA23" localSheetId="32">#REF!</definedName>
    <definedName name="areaA23" localSheetId="18">#REF!</definedName>
    <definedName name="areaA23" localSheetId="20">#REF!</definedName>
    <definedName name="areaA23" localSheetId="22">#REF!</definedName>
    <definedName name="areaA23" localSheetId="37">#REF!</definedName>
    <definedName name="areaA23" localSheetId="24">#REF!</definedName>
    <definedName name="areaA23" localSheetId="26">#REF!</definedName>
    <definedName name="areaA23">#REF!</definedName>
    <definedName name="areaA24" localSheetId="50">#REF!</definedName>
    <definedName name="areaA24" localSheetId="4">#REF!</definedName>
    <definedName name="areaA24" localSheetId="28">#REF!</definedName>
    <definedName name="areaA24" localSheetId="30">#REF!</definedName>
    <definedName name="areaA24" localSheetId="6">#REF!</definedName>
    <definedName name="areaA24" localSheetId="8">#REF!</definedName>
    <definedName name="areaA24" localSheetId="10">#REF!</definedName>
    <definedName name="areaA24" localSheetId="12">#REF!</definedName>
    <definedName name="areaA24" localSheetId="14">#REF!</definedName>
    <definedName name="areaA24" localSheetId="16">#REF!</definedName>
    <definedName name="areaA24" localSheetId="32">#REF!</definedName>
    <definedName name="areaA24" localSheetId="18">#REF!</definedName>
    <definedName name="areaA24" localSheetId="20">#REF!</definedName>
    <definedName name="areaA24" localSheetId="22">#REF!</definedName>
    <definedName name="areaA24" localSheetId="37">#REF!</definedName>
    <definedName name="areaA24" localSheetId="24">#REF!</definedName>
    <definedName name="areaA24" localSheetId="26">#REF!</definedName>
    <definedName name="areaA24">#REF!</definedName>
    <definedName name="areaA25" localSheetId="50">#REF!</definedName>
    <definedName name="areaA25" localSheetId="4">#REF!</definedName>
    <definedName name="areaA25" localSheetId="28">#REF!</definedName>
    <definedName name="areaA25" localSheetId="30">#REF!</definedName>
    <definedName name="areaA25" localSheetId="6">#REF!</definedName>
    <definedName name="areaA25" localSheetId="8">#REF!</definedName>
    <definedName name="areaA25" localSheetId="10">#REF!</definedName>
    <definedName name="areaA25" localSheetId="12">#REF!</definedName>
    <definedName name="areaA25" localSheetId="14">#REF!</definedName>
    <definedName name="areaA25" localSheetId="16">#REF!</definedName>
    <definedName name="areaA25" localSheetId="32">#REF!</definedName>
    <definedName name="areaA25" localSheetId="18">#REF!</definedName>
    <definedName name="areaA25" localSheetId="20">#REF!</definedName>
    <definedName name="areaA25" localSheetId="22">#REF!</definedName>
    <definedName name="areaA25" localSheetId="37">#REF!</definedName>
    <definedName name="areaA25" localSheetId="24">#REF!</definedName>
    <definedName name="areaA25" localSheetId="26">#REF!</definedName>
    <definedName name="areaA25">#REF!</definedName>
    <definedName name="areaA26" localSheetId="50">#REF!</definedName>
    <definedName name="areaA26" localSheetId="4">#REF!</definedName>
    <definedName name="areaA26" localSheetId="28">#REF!</definedName>
    <definedName name="areaA26" localSheetId="30">#REF!</definedName>
    <definedName name="areaA26" localSheetId="6">#REF!</definedName>
    <definedName name="areaA26" localSheetId="8">#REF!</definedName>
    <definedName name="areaA26" localSheetId="10">#REF!</definedName>
    <definedName name="areaA26" localSheetId="12">#REF!</definedName>
    <definedName name="areaA26" localSheetId="14">#REF!</definedName>
    <definedName name="areaA26" localSheetId="16">#REF!</definedName>
    <definedName name="areaA26" localSheetId="32">#REF!</definedName>
    <definedName name="areaA26" localSheetId="18">#REF!</definedName>
    <definedName name="areaA26" localSheetId="20">#REF!</definedName>
    <definedName name="areaA26" localSheetId="22">#REF!</definedName>
    <definedName name="areaA26" localSheetId="37">#REF!</definedName>
    <definedName name="areaA26" localSheetId="24">#REF!</definedName>
    <definedName name="areaA26" localSheetId="26">#REF!</definedName>
    <definedName name="areaA26">#REF!</definedName>
    <definedName name="areaA30" localSheetId="50">#REF!</definedName>
    <definedName name="areaA30" localSheetId="4">#REF!</definedName>
    <definedName name="areaA30" localSheetId="28">#REF!</definedName>
    <definedName name="areaA30" localSheetId="30">#REF!</definedName>
    <definedName name="areaA30" localSheetId="6">#REF!</definedName>
    <definedName name="areaA30" localSheetId="8">#REF!</definedName>
    <definedName name="areaA30" localSheetId="10">#REF!</definedName>
    <definedName name="areaA30" localSheetId="12">#REF!</definedName>
    <definedName name="areaA30" localSheetId="14">#REF!</definedName>
    <definedName name="areaA30" localSheetId="16">#REF!</definedName>
    <definedName name="areaA30" localSheetId="32">#REF!</definedName>
    <definedName name="areaA30" localSheetId="18">#REF!</definedName>
    <definedName name="areaA30" localSheetId="20">#REF!</definedName>
    <definedName name="areaA30" localSheetId="22">#REF!</definedName>
    <definedName name="areaA30" localSheetId="37">#REF!</definedName>
    <definedName name="areaA30" localSheetId="24">#REF!</definedName>
    <definedName name="areaA30" localSheetId="26">#REF!</definedName>
    <definedName name="areaA30">#REF!</definedName>
    <definedName name="areaA31" localSheetId="50">#REF!</definedName>
    <definedName name="areaA31" localSheetId="4">#REF!</definedName>
    <definedName name="areaA31" localSheetId="28">#REF!</definedName>
    <definedName name="areaA31" localSheetId="30">#REF!</definedName>
    <definedName name="areaA31" localSheetId="6">#REF!</definedName>
    <definedName name="areaA31" localSheetId="8">#REF!</definedName>
    <definedName name="areaA31" localSheetId="10">#REF!</definedName>
    <definedName name="areaA31" localSheetId="12">#REF!</definedName>
    <definedName name="areaA31" localSheetId="14">#REF!</definedName>
    <definedName name="areaA31" localSheetId="16">#REF!</definedName>
    <definedName name="areaA31" localSheetId="32">#REF!</definedName>
    <definedName name="areaA31" localSheetId="18">#REF!</definedName>
    <definedName name="areaA31" localSheetId="20">#REF!</definedName>
    <definedName name="areaA31" localSheetId="22">#REF!</definedName>
    <definedName name="areaA31" localSheetId="37">#REF!</definedName>
    <definedName name="areaA31" localSheetId="24">#REF!</definedName>
    <definedName name="areaA31" localSheetId="26">#REF!</definedName>
    <definedName name="areaA31">#REF!</definedName>
    <definedName name="areaA32" localSheetId="50">#REF!</definedName>
    <definedName name="areaA32" localSheetId="4">#REF!</definedName>
    <definedName name="areaA32" localSheetId="28">#REF!</definedName>
    <definedName name="areaA32" localSheetId="30">#REF!</definedName>
    <definedName name="areaA32" localSheetId="6">#REF!</definedName>
    <definedName name="areaA32" localSheetId="8">#REF!</definedName>
    <definedName name="areaA32" localSheetId="10">#REF!</definedName>
    <definedName name="areaA32" localSheetId="12">#REF!</definedName>
    <definedName name="areaA32" localSheetId="14">#REF!</definedName>
    <definedName name="areaA32" localSheetId="16">#REF!</definedName>
    <definedName name="areaA32" localSheetId="32">#REF!</definedName>
    <definedName name="areaA32" localSheetId="18">#REF!</definedName>
    <definedName name="areaA32" localSheetId="20">#REF!</definedName>
    <definedName name="areaA32" localSheetId="22">#REF!</definedName>
    <definedName name="areaA32" localSheetId="37">#REF!</definedName>
    <definedName name="areaA32" localSheetId="24">#REF!</definedName>
    <definedName name="areaA32" localSheetId="26">#REF!</definedName>
    <definedName name="areaA32">#REF!</definedName>
    <definedName name="areaA33" localSheetId="50">#REF!</definedName>
    <definedName name="areaA33" localSheetId="4">#REF!</definedName>
    <definedName name="areaA33" localSheetId="28">#REF!</definedName>
    <definedName name="areaA33" localSheetId="30">#REF!</definedName>
    <definedName name="areaA33" localSheetId="6">#REF!</definedName>
    <definedName name="areaA33" localSheetId="8">#REF!</definedName>
    <definedName name="areaA33" localSheetId="10">#REF!</definedName>
    <definedName name="areaA33" localSheetId="12">#REF!</definedName>
    <definedName name="areaA33" localSheetId="14">#REF!</definedName>
    <definedName name="areaA33" localSheetId="16">#REF!</definedName>
    <definedName name="areaA33" localSheetId="32">#REF!</definedName>
    <definedName name="areaA33" localSheetId="18">#REF!</definedName>
    <definedName name="areaA33" localSheetId="20">#REF!</definedName>
    <definedName name="areaA33" localSheetId="22">#REF!</definedName>
    <definedName name="areaA33" localSheetId="37">#REF!</definedName>
    <definedName name="areaA33" localSheetId="24">#REF!</definedName>
    <definedName name="areaA33" localSheetId="26">#REF!</definedName>
    <definedName name="areaA33">#REF!</definedName>
    <definedName name="areaA50" localSheetId="50">#REF!</definedName>
    <definedName name="areaA50" localSheetId="4">#REF!</definedName>
    <definedName name="areaA50" localSheetId="28">#REF!</definedName>
    <definedName name="areaA50" localSheetId="30">#REF!</definedName>
    <definedName name="areaA50" localSheetId="6">#REF!</definedName>
    <definedName name="areaA50" localSheetId="8">#REF!</definedName>
    <definedName name="areaA50" localSheetId="10">#REF!</definedName>
    <definedName name="areaA50" localSheetId="12">#REF!</definedName>
    <definedName name="areaA50" localSheetId="14">#REF!</definedName>
    <definedName name="areaA50" localSheetId="16">#REF!</definedName>
    <definedName name="areaA50" localSheetId="32">#REF!</definedName>
    <definedName name="areaA50" localSheetId="18">#REF!</definedName>
    <definedName name="areaA50" localSheetId="20">#REF!</definedName>
    <definedName name="areaA50" localSheetId="22">#REF!</definedName>
    <definedName name="areaA50" localSheetId="37">#REF!</definedName>
    <definedName name="areaA50" localSheetId="24">#REF!</definedName>
    <definedName name="areaA50" localSheetId="26">#REF!</definedName>
    <definedName name="areaA50">#REF!</definedName>
    <definedName name="areaA60" localSheetId="50">#REF!</definedName>
    <definedName name="areaA60" localSheetId="4">#REF!</definedName>
    <definedName name="areaA60" localSheetId="28">#REF!</definedName>
    <definedName name="areaA60" localSheetId="30">#REF!</definedName>
    <definedName name="areaA60" localSheetId="6">#REF!</definedName>
    <definedName name="areaA60" localSheetId="8">#REF!</definedName>
    <definedName name="areaA60" localSheetId="10">#REF!</definedName>
    <definedName name="areaA60" localSheetId="12">#REF!</definedName>
    <definedName name="areaA60" localSheetId="14">#REF!</definedName>
    <definedName name="areaA60" localSheetId="16">#REF!</definedName>
    <definedName name="areaA60" localSheetId="32">#REF!</definedName>
    <definedName name="areaA60" localSheetId="18">#REF!</definedName>
    <definedName name="areaA60" localSheetId="20">#REF!</definedName>
    <definedName name="areaA60" localSheetId="22">#REF!</definedName>
    <definedName name="areaA60" localSheetId="37">#REF!</definedName>
    <definedName name="areaA60" localSheetId="24">#REF!</definedName>
    <definedName name="areaA60" localSheetId="26">#REF!</definedName>
    <definedName name="areaA60">#REF!</definedName>
    <definedName name="areaA61a" localSheetId="50">#REF!</definedName>
    <definedName name="areaA61a" localSheetId="4">#REF!</definedName>
    <definedName name="areaA61a" localSheetId="28">#REF!</definedName>
    <definedName name="areaA61a" localSheetId="30">#REF!</definedName>
    <definedName name="areaA61a" localSheetId="6">#REF!</definedName>
    <definedName name="areaA61a" localSheetId="8">#REF!</definedName>
    <definedName name="areaA61a" localSheetId="10">#REF!</definedName>
    <definedName name="areaA61a" localSheetId="12">#REF!</definedName>
    <definedName name="areaA61a" localSheetId="14">#REF!</definedName>
    <definedName name="areaA61a" localSheetId="16">#REF!</definedName>
    <definedName name="areaA61a" localSheetId="32">#REF!</definedName>
    <definedName name="areaA61a" localSheetId="18">#REF!</definedName>
    <definedName name="areaA61a" localSheetId="20">#REF!</definedName>
    <definedName name="areaA61a" localSheetId="22">#REF!</definedName>
    <definedName name="areaA61a" localSheetId="37">#REF!</definedName>
    <definedName name="areaA61a" localSheetId="24">#REF!</definedName>
    <definedName name="areaA61a" localSheetId="26">#REF!</definedName>
    <definedName name="areaA61a">#REF!</definedName>
    <definedName name="areaA62" localSheetId="50">#REF!</definedName>
    <definedName name="areaA62" localSheetId="4">#REF!</definedName>
    <definedName name="areaA62" localSheetId="28">#REF!</definedName>
    <definedName name="areaA62" localSheetId="30">#REF!</definedName>
    <definedName name="areaA62" localSheetId="6">#REF!</definedName>
    <definedName name="areaA62" localSheetId="8">#REF!</definedName>
    <definedName name="areaA62" localSheetId="10">#REF!</definedName>
    <definedName name="areaA62" localSheetId="12">#REF!</definedName>
    <definedName name="areaA62" localSheetId="14">#REF!</definedName>
    <definedName name="areaA62" localSheetId="16">#REF!</definedName>
    <definedName name="areaA62" localSheetId="32">#REF!</definedName>
    <definedName name="areaA62" localSheetId="18">#REF!</definedName>
    <definedName name="areaA62" localSheetId="20">#REF!</definedName>
    <definedName name="areaA62" localSheetId="22">#REF!</definedName>
    <definedName name="areaA62" localSheetId="37">#REF!</definedName>
    <definedName name="areaA62" localSheetId="24">#REF!</definedName>
    <definedName name="areaA62" localSheetId="26">#REF!</definedName>
    <definedName name="areaA62">#REF!</definedName>
    <definedName name="areaA63" localSheetId="50">#REF!</definedName>
    <definedName name="areaA63" localSheetId="4">#REF!</definedName>
    <definedName name="areaA63" localSheetId="28">#REF!</definedName>
    <definedName name="areaA63" localSheetId="30">#REF!</definedName>
    <definedName name="areaA63" localSheetId="6">#REF!</definedName>
    <definedName name="areaA63" localSheetId="8">#REF!</definedName>
    <definedName name="areaA63" localSheetId="10">#REF!</definedName>
    <definedName name="areaA63" localSheetId="12">#REF!</definedName>
    <definedName name="areaA63" localSheetId="14">#REF!</definedName>
    <definedName name="areaA63" localSheetId="16">#REF!</definedName>
    <definedName name="areaA63" localSheetId="32">#REF!</definedName>
    <definedName name="areaA63" localSheetId="18">#REF!</definedName>
    <definedName name="areaA63" localSheetId="20">#REF!</definedName>
    <definedName name="areaA63" localSheetId="22">#REF!</definedName>
    <definedName name="areaA63" localSheetId="37">#REF!</definedName>
    <definedName name="areaA63" localSheetId="24">#REF!</definedName>
    <definedName name="areaA63" localSheetId="26">#REF!</definedName>
    <definedName name="areaA63">#REF!</definedName>
    <definedName name="areaA64" localSheetId="50">#REF!</definedName>
    <definedName name="areaA64" localSheetId="4">#REF!</definedName>
    <definedName name="areaA64" localSheetId="28">#REF!</definedName>
    <definedName name="areaA64" localSheetId="30">#REF!</definedName>
    <definedName name="areaA64" localSheetId="6">#REF!</definedName>
    <definedName name="areaA64" localSheetId="8">#REF!</definedName>
    <definedName name="areaA64" localSheetId="10">#REF!</definedName>
    <definedName name="areaA64" localSheetId="12">#REF!</definedName>
    <definedName name="areaA64" localSheetId="14">#REF!</definedName>
    <definedName name="areaA64" localSheetId="16">#REF!</definedName>
    <definedName name="areaA64" localSheetId="32">#REF!</definedName>
    <definedName name="areaA64" localSheetId="18">#REF!</definedName>
    <definedName name="areaA64" localSheetId="20">#REF!</definedName>
    <definedName name="areaA64" localSheetId="22">#REF!</definedName>
    <definedName name="areaA64" localSheetId="37">#REF!</definedName>
    <definedName name="areaA64" localSheetId="24">#REF!</definedName>
    <definedName name="areaA64" localSheetId="26">#REF!</definedName>
    <definedName name="areaA64">#REF!</definedName>
    <definedName name="areaA65" localSheetId="50">#REF!</definedName>
    <definedName name="areaA65" localSheetId="4">#REF!</definedName>
    <definedName name="areaA65" localSheetId="28">#REF!</definedName>
    <definedName name="areaA65" localSheetId="30">#REF!</definedName>
    <definedName name="areaA65" localSheetId="6">#REF!</definedName>
    <definedName name="areaA65" localSheetId="8">#REF!</definedName>
    <definedName name="areaA65" localSheetId="10">#REF!</definedName>
    <definedName name="areaA65" localSheetId="12">#REF!</definedName>
    <definedName name="areaA65" localSheetId="14">#REF!</definedName>
    <definedName name="areaA65" localSheetId="16">#REF!</definedName>
    <definedName name="areaA65" localSheetId="32">#REF!</definedName>
    <definedName name="areaA65" localSheetId="18">#REF!</definedName>
    <definedName name="areaA65" localSheetId="20">#REF!</definedName>
    <definedName name="areaA65" localSheetId="22">#REF!</definedName>
    <definedName name="areaA65" localSheetId="37">#REF!</definedName>
    <definedName name="areaA65" localSheetId="24">#REF!</definedName>
    <definedName name="areaA65" localSheetId="26">#REF!</definedName>
    <definedName name="areaA65">#REF!</definedName>
    <definedName name="areaA66" localSheetId="50">#REF!</definedName>
    <definedName name="areaA66" localSheetId="4">#REF!</definedName>
    <definedName name="areaA66" localSheetId="28">#REF!</definedName>
    <definedName name="areaA66" localSheetId="30">#REF!</definedName>
    <definedName name="areaA66" localSheetId="6">#REF!</definedName>
    <definedName name="areaA66" localSheetId="8">#REF!</definedName>
    <definedName name="areaA66" localSheetId="10">#REF!</definedName>
    <definedName name="areaA66" localSheetId="12">#REF!</definedName>
    <definedName name="areaA66" localSheetId="14">#REF!</definedName>
    <definedName name="areaA66" localSheetId="16">#REF!</definedName>
    <definedName name="areaA66" localSheetId="32">#REF!</definedName>
    <definedName name="areaA66" localSheetId="18">#REF!</definedName>
    <definedName name="areaA66" localSheetId="20">#REF!</definedName>
    <definedName name="areaA66" localSheetId="22">#REF!</definedName>
    <definedName name="areaA66" localSheetId="37">#REF!</definedName>
    <definedName name="areaA66" localSheetId="24">#REF!</definedName>
    <definedName name="areaA66" localSheetId="26">#REF!</definedName>
    <definedName name="areaA66">#REF!</definedName>
    <definedName name="areaA67" localSheetId="50">#REF!</definedName>
    <definedName name="areaA67" localSheetId="4">#REF!</definedName>
    <definedName name="areaA67" localSheetId="28">#REF!</definedName>
    <definedName name="areaA67" localSheetId="30">#REF!</definedName>
    <definedName name="areaA67" localSheetId="6">#REF!</definedName>
    <definedName name="areaA67" localSheetId="8">#REF!</definedName>
    <definedName name="areaA67" localSheetId="10">#REF!</definedName>
    <definedName name="areaA67" localSheetId="12">#REF!</definedName>
    <definedName name="areaA67" localSheetId="14">#REF!</definedName>
    <definedName name="areaA67" localSheetId="16">#REF!</definedName>
    <definedName name="areaA67" localSheetId="32">#REF!</definedName>
    <definedName name="areaA67" localSheetId="18">#REF!</definedName>
    <definedName name="areaA67" localSheetId="20">#REF!</definedName>
    <definedName name="areaA67" localSheetId="22">#REF!</definedName>
    <definedName name="areaA67" localSheetId="37">#REF!</definedName>
    <definedName name="areaA67" localSheetId="24">#REF!</definedName>
    <definedName name="areaA67" localSheetId="26">#REF!</definedName>
    <definedName name="areaA67">#REF!</definedName>
    <definedName name="areaA70" localSheetId="46">'[1]A70 '!#REF!</definedName>
    <definedName name="areaA70" localSheetId="48">'[1]A70 '!#REF!</definedName>
    <definedName name="areaA70" localSheetId="50">#REF!</definedName>
    <definedName name="areaA70" localSheetId="39">'[1]A70 '!#REF!</definedName>
    <definedName name="areaA70" localSheetId="35">'[1]A70 '!#REF!</definedName>
    <definedName name="areaA70" localSheetId="42">'[1]A70 '!#REF!</definedName>
    <definedName name="areaA70" localSheetId="41">'[1]A70 '!#REF!</definedName>
    <definedName name="areaA70" localSheetId="44">'[1]A70 '!#REF!</definedName>
    <definedName name="areaA70" localSheetId="49">#REF!</definedName>
    <definedName name="areaA70" localSheetId="4">#REF!</definedName>
    <definedName name="areaA70" localSheetId="28">#REF!</definedName>
    <definedName name="areaA70" localSheetId="30">#REF!</definedName>
    <definedName name="areaA70" localSheetId="6">#REF!</definedName>
    <definedName name="areaA70" localSheetId="8">#REF!</definedName>
    <definedName name="areaA70" localSheetId="10">#REF!</definedName>
    <definedName name="areaA70" localSheetId="12">#REF!</definedName>
    <definedName name="areaA70" localSheetId="14">#REF!</definedName>
    <definedName name="areaA70" localSheetId="16">#REF!</definedName>
    <definedName name="areaA70" localSheetId="32">#REF!</definedName>
    <definedName name="areaA70" localSheetId="18">#REF!</definedName>
    <definedName name="areaA70" localSheetId="20">#REF!</definedName>
    <definedName name="areaA70" localSheetId="34">'[1]A70 '!#REF!</definedName>
    <definedName name="areaA70" localSheetId="22">#REF!</definedName>
    <definedName name="areaA70" localSheetId="37">#REF!</definedName>
    <definedName name="areaA70" localSheetId="24">#REF!</definedName>
    <definedName name="areaA70" localSheetId="26">#REF!</definedName>
    <definedName name="areaA70" localSheetId="3">#REF!</definedName>
    <definedName name="areaA70" localSheetId="27">#REF!</definedName>
    <definedName name="areaA70" localSheetId="29">#REF!</definedName>
    <definedName name="areaA70" localSheetId="5">#REF!</definedName>
    <definedName name="areaA70" localSheetId="7">#REF!</definedName>
    <definedName name="areaA70" localSheetId="9">#REF!</definedName>
    <definedName name="areaA70" localSheetId="11">#REF!</definedName>
    <definedName name="areaA70" localSheetId="13">#REF!</definedName>
    <definedName name="areaA70" localSheetId="15">#REF!</definedName>
    <definedName name="areaA70" localSheetId="31">#REF!</definedName>
    <definedName name="areaA70" localSheetId="17">#REF!</definedName>
    <definedName name="areaA70" localSheetId="19">#REF!</definedName>
    <definedName name="areaA70" localSheetId="0">'[1]A70 '!#REF!</definedName>
    <definedName name="areaA70" localSheetId="21">#REF!</definedName>
    <definedName name="areaA70" localSheetId="36">#REF!</definedName>
    <definedName name="areaA70" localSheetId="23">#REF!</definedName>
    <definedName name="areaA70" localSheetId="25">#REF!</definedName>
    <definedName name="areaA70">'[1]A70 '!#REF!</definedName>
    <definedName name="areaA71a" localSheetId="46">[1]A71a!#REF!</definedName>
    <definedName name="areaA71a" localSheetId="48">[1]A71a!#REF!</definedName>
    <definedName name="areaA71a" localSheetId="50">#REF!</definedName>
    <definedName name="areaA71a" localSheetId="39">[1]A71a!#REF!</definedName>
    <definedName name="areaA71a" localSheetId="35">[1]A71a!#REF!</definedName>
    <definedName name="areaA71a" localSheetId="42">[1]A71a!#REF!</definedName>
    <definedName name="areaA71a" localSheetId="41">[1]A71a!#REF!</definedName>
    <definedName name="areaA71a" localSheetId="44">[1]A71a!#REF!</definedName>
    <definedName name="areaA71a" localSheetId="49">#REF!</definedName>
    <definedName name="areaA71a" localSheetId="4">#REF!</definedName>
    <definedName name="areaA71a" localSheetId="28">#REF!</definedName>
    <definedName name="areaA71a" localSheetId="30">#REF!</definedName>
    <definedName name="areaA71a" localSheetId="6">#REF!</definedName>
    <definedName name="areaA71a" localSheetId="8">#REF!</definedName>
    <definedName name="areaA71a" localSheetId="10">#REF!</definedName>
    <definedName name="areaA71a" localSheetId="12">#REF!</definedName>
    <definedName name="areaA71a" localSheetId="14">#REF!</definedName>
    <definedName name="areaA71a" localSheetId="16">#REF!</definedName>
    <definedName name="areaA71a" localSheetId="32">#REF!</definedName>
    <definedName name="areaA71a" localSheetId="18">#REF!</definedName>
    <definedName name="areaA71a" localSheetId="20">#REF!</definedName>
    <definedName name="areaA71a" localSheetId="34">[1]A71a!#REF!</definedName>
    <definedName name="areaA71a" localSheetId="22">#REF!</definedName>
    <definedName name="areaA71a" localSheetId="37">#REF!</definedName>
    <definedName name="areaA71a" localSheetId="24">#REF!</definedName>
    <definedName name="areaA71a" localSheetId="26">#REF!</definedName>
    <definedName name="areaA71a" localSheetId="3">#REF!</definedName>
    <definedName name="areaA71a" localSheetId="27">#REF!</definedName>
    <definedName name="areaA71a" localSheetId="29">#REF!</definedName>
    <definedName name="areaA71a" localSheetId="5">#REF!</definedName>
    <definedName name="areaA71a" localSheetId="7">#REF!</definedName>
    <definedName name="areaA71a" localSheetId="9">#REF!</definedName>
    <definedName name="areaA71a" localSheetId="11">#REF!</definedName>
    <definedName name="areaA71a" localSheetId="13">#REF!</definedName>
    <definedName name="areaA71a" localSheetId="15">#REF!</definedName>
    <definedName name="areaA71a" localSheetId="31">#REF!</definedName>
    <definedName name="areaA71a" localSheetId="17">#REF!</definedName>
    <definedName name="areaA71a" localSheetId="19">#REF!</definedName>
    <definedName name="areaA71a" localSheetId="0">[1]A71a!#REF!</definedName>
    <definedName name="areaA71a" localSheetId="21">#REF!</definedName>
    <definedName name="areaA71a" localSheetId="36">#REF!</definedName>
    <definedName name="areaA71a" localSheetId="23">#REF!</definedName>
    <definedName name="areaA71a" localSheetId="25">#REF!</definedName>
    <definedName name="areaA71a">[1]A71a!#REF!</definedName>
    <definedName name="areaA71b" localSheetId="46">[1]A71b!#REF!</definedName>
    <definedName name="areaA71b" localSheetId="48">[1]A71b!#REF!</definedName>
    <definedName name="areaA71b" localSheetId="50">#REF!</definedName>
    <definedName name="areaA71b" localSheetId="39">[1]A71b!#REF!</definedName>
    <definedName name="areaA71b" localSheetId="35">[1]A71b!#REF!</definedName>
    <definedName name="areaA71b" localSheetId="42">[1]A71b!#REF!</definedName>
    <definedName name="areaA71b" localSheetId="41">[1]A71b!#REF!</definedName>
    <definedName name="areaA71b" localSheetId="44">[1]A71b!#REF!</definedName>
    <definedName name="areaA71b" localSheetId="49">#REF!</definedName>
    <definedName name="areaA71b" localSheetId="4">#REF!</definedName>
    <definedName name="areaA71b" localSheetId="28">#REF!</definedName>
    <definedName name="areaA71b" localSheetId="30">#REF!</definedName>
    <definedName name="areaA71b" localSheetId="6">#REF!</definedName>
    <definedName name="areaA71b" localSheetId="8">#REF!</definedName>
    <definedName name="areaA71b" localSheetId="10">#REF!</definedName>
    <definedName name="areaA71b" localSheetId="12">#REF!</definedName>
    <definedName name="areaA71b" localSheetId="14">#REF!</definedName>
    <definedName name="areaA71b" localSheetId="16">#REF!</definedName>
    <definedName name="areaA71b" localSheetId="32">#REF!</definedName>
    <definedName name="areaA71b" localSheetId="18">#REF!</definedName>
    <definedName name="areaA71b" localSheetId="20">#REF!</definedName>
    <definedName name="areaA71b" localSheetId="34">[1]A71b!#REF!</definedName>
    <definedName name="areaA71b" localSheetId="22">#REF!</definedName>
    <definedName name="areaA71b" localSheetId="37">#REF!</definedName>
    <definedName name="areaA71b" localSheetId="24">#REF!</definedName>
    <definedName name="areaA71b" localSheetId="26">#REF!</definedName>
    <definedName name="areaA71b" localSheetId="3">#REF!</definedName>
    <definedName name="areaA71b" localSheetId="27">#REF!</definedName>
    <definedName name="areaA71b" localSheetId="29">#REF!</definedName>
    <definedName name="areaA71b" localSheetId="5">#REF!</definedName>
    <definedName name="areaA71b" localSheetId="7">#REF!</definedName>
    <definedName name="areaA71b" localSheetId="9">#REF!</definedName>
    <definedName name="areaA71b" localSheetId="11">#REF!</definedName>
    <definedName name="areaA71b" localSheetId="13">#REF!</definedName>
    <definedName name="areaA71b" localSheetId="15">#REF!</definedName>
    <definedName name="areaA71b" localSheetId="31">#REF!</definedName>
    <definedName name="areaA71b" localSheetId="17">#REF!</definedName>
    <definedName name="areaA71b" localSheetId="19">#REF!</definedName>
    <definedName name="areaA71b" localSheetId="0">[1]A71b!#REF!</definedName>
    <definedName name="areaA71b" localSheetId="21">#REF!</definedName>
    <definedName name="areaA71b" localSheetId="36">#REF!</definedName>
    <definedName name="areaA71b" localSheetId="23">#REF!</definedName>
    <definedName name="areaA71b" localSheetId="25">#REF!</definedName>
    <definedName name="areaA71b">[1]A71b!#REF!</definedName>
    <definedName name="areaA71c" localSheetId="46">'[1]A71c '!#REF!</definedName>
    <definedName name="areaA71c" localSheetId="48">'[1]A71c '!#REF!</definedName>
    <definedName name="areaA71c" localSheetId="50">#REF!</definedName>
    <definedName name="areaA71c" localSheetId="39">'[1]A71c '!#REF!</definedName>
    <definedName name="areaA71c" localSheetId="35">'[1]A71c '!#REF!</definedName>
    <definedName name="areaA71c" localSheetId="42">'[1]A71c '!#REF!</definedName>
    <definedName name="areaA71c" localSheetId="41">'[1]A71c '!#REF!</definedName>
    <definedName name="areaA71c" localSheetId="44">'[1]A71c '!#REF!</definedName>
    <definedName name="areaA71c" localSheetId="49">#REF!</definedName>
    <definedName name="areaA71c" localSheetId="4">#REF!</definedName>
    <definedName name="areaA71c" localSheetId="28">#REF!</definedName>
    <definedName name="areaA71c" localSheetId="30">#REF!</definedName>
    <definedName name="areaA71c" localSheetId="6">#REF!</definedName>
    <definedName name="areaA71c" localSheetId="8">#REF!</definedName>
    <definedName name="areaA71c" localSheetId="10">#REF!</definedName>
    <definedName name="areaA71c" localSheetId="12">#REF!</definedName>
    <definedName name="areaA71c" localSheetId="14">#REF!</definedName>
    <definedName name="areaA71c" localSheetId="16">#REF!</definedName>
    <definedName name="areaA71c" localSheetId="32">#REF!</definedName>
    <definedName name="areaA71c" localSheetId="18">#REF!</definedName>
    <definedName name="areaA71c" localSheetId="20">#REF!</definedName>
    <definedName name="areaA71c" localSheetId="34">'[1]A71c '!#REF!</definedName>
    <definedName name="areaA71c" localSheetId="22">#REF!</definedName>
    <definedName name="areaA71c" localSheetId="37">#REF!</definedName>
    <definedName name="areaA71c" localSheetId="24">#REF!</definedName>
    <definedName name="areaA71c" localSheetId="26">#REF!</definedName>
    <definedName name="areaA71c" localSheetId="3">#REF!</definedName>
    <definedName name="areaA71c" localSheetId="27">#REF!</definedName>
    <definedName name="areaA71c" localSheetId="29">#REF!</definedName>
    <definedName name="areaA71c" localSheetId="5">#REF!</definedName>
    <definedName name="areaA71c" localSheetId="7">#REF!</definedName>
    <definedName name="areaA71c" localSheetId="9">#REF!</definedName>
    <definedName name="areaA71c" localSheetId="11">#REF!</definedName>
    <definedName name="areaA71c" localSheetId="13">#REF!</definedName>
    <definedName name="areaA71c" localSheetId="15">#REF!</definedName>
    <definedName name="areaA71c" localSheetId="31">#REF!</definedName>
    <definedName name="areaA71c" localSheetId="17">#REF!</definedName>
    <definedName name="areaA71c" localSheetId="19">#REF!</definedName>
    <definedName name="areaA71c" localSheetId="0">'[1]A71c '!#REF!</definedName>
    <definedName name="areaA71c" localSheetId="21">#REF!</definedName>
    <definedName name="areaA71c" localSheetId="36">#REF!</definedName>
    <definedName name="areaA71c" localSheetId="23">#REF!</definedName>
    <definedName name="areaA71c" localSheetId="25">#REF!</definedName>
    <definedName name="areaA71c">'[1]A71c '!#REF!</definedName>
    <definedName name="areaA72" localSheetId="46">'[1]A72 '!#REF!</definedName>
    <definedName name="areaA72" localSheetId="48">'[1]A72 '!#REF!</definedName>
    <definedName name="areaA72" localSheetId="50">#REF!</definedName>
    <definedName name="areaA72" localSheetId="39">'[1]A72 '!#REF!</definedName>
    <definedName name="areaA72" localSheetId="35">'[1]A72 '!#REF!</definedName>
    <definedName name="areaA72" localSheetId="42">'[1]A72 '!#REF!</definedName>
    <definedName name="areaA72" localSheetId="41">'[1]A72 '!#REF!</definedName>
    <definedName name="areaA72" localSheetId="44">'[1]A72 '!#REF!</definedName>
    <definedName name="areaA72" localSheetId="49">#REF!</definedName>
    <definedName name="areaA72" localSheetId="4">#REF!</definedName>
    <definedName name="areaA72" localSheetId="28">#REF!</definedName>
    <definedName name="areaA72" localSheetId="30">#REF!</definedName>
    <definedName name="areaA72" localSheetId="6">#REF!</definedName>
    <definedName name="areaA72" localSheetId="8">#REF!</definedName>
    <definedName name="areaA72" localSheetId="10">#REF!</definedName>
    <definedName name="areaA72" localSheetId="12">#REF!</definedName>
    <definedName name="areaA72" localSheetId="14">#REF!</definedName>
    <definedName name="areaA72" localSheetId="16">#REF!</definedName>
    <definedName name="areaA72" localSheetId="32">#REF!</definedName>
    <definedName name="areaA72" localSheetId="18">#REF!</definedName>
    <definedName name="areaA72" localSheetId="20">#REF!</definedName>
    <definedName name="areaA72" localSheetId="34">'[1]A72 '!#REF!</definedName>
    <definedName name="areaA72" localSheetId="22">#REF!</definedName>
    <definedName name="areaA72" localSheetId="37">#REF!</definedName>
    <definedName name="areaA72" localSheetId="24">#REF!</definedName>
    <definedName name="areaA72" localSheetId="26">#REF!</definedName>
    <definedName name="areaA72" localSheetId="3">#REF!</definedName>
    <definedName name="areaA72" localSheetId="27">#REF!</definedName>
    <definedName name="areaA72" localSheetId="29">#REF!</definedName>
    <definedName name="areaA72" localSheetId="5">#REF!</definedName>
    <definedName name="areaA72" localSheetId="7">#REF!</definedName>
    <definedName name="areaA72" localSheetId="9">#REF!</definedName>
    <definedName name="areaA72" localSheetId="11">#REF!</definedName>
    <definedName name="areaA72" localSheetId="13">#REF!</definedName>
    <definedName name="areaA72" localSheetId="15">#REF!</definedName>
    <definedName name="areaA72" localSheetId="31">#REF!</definedName>
    <definedName name="areaA72" localSheetId="17">#REF!</definedName>
    <definedName name="areaA72" localSheetId="19">#REF!</definedName>
    <definedName name="areaA72" localSheetId="0">'[1]A72 '!#REF!</definedName>
    <definedName name="areaA72" localSheetId="21">#REF!</definedName>
    <definedName name="areaA72" localSheetId="36">#REF!</definedName>
    <definedName name="areaA72" localSheetId="23">#REF!</definedName>
    <definedName name="areaA72" localSheetId="25">#REF!</definedName>
    <definedName name="areaA72">'[1]A72 '!#REF!</definedName>
    <definedName name="areaA73" localSheetId="46">'[1]A73 '!#REF!</definedName>
    <definedName name="areaA73" localSheetId="48">'[1]A73 '!#REF!</definedName>
    <definedName name="areaA73" localSheetId="50">#REF!</definedName>
    <definedName name="areaA73" localSheetId="39">'[1]A73 '!#REF!</definedName>
    <definedName name="areaA73" localSheetId="35">'[1]A73 '!#REF!</definedName>
    <definedName name="areaA73" localSheetId="42">'[1]A73 '!#REF!</definedName>
    <definedName name="areaA73" localSheetId="41">'[1]A73 '!#REF!</definedName>
    <definedName name="areaA73" localSheetId="44">'[1]A73 '!#REF!</definedName>
    <definedName name="areaA73" localSheetId="49">#REF!</definedName>
    <definedName name="areaA73" localSheetId="4">#REF!</definedName>
    <definedName name="areaA73" localSheetId="28">#REF!</definedName>
    <definedName name="areaA73" localSheetId="30">#REF!</definedName>
    <definedName name="areaA73" localSheetId="6">#REF!</definedName>
    <definedName name="areaA73" localSheetId="8">#REF!</definedName>
    <definedName name="areaA73" localSheetId="10">#REF!</definedName>
    <definedName name="areaA73" localSheetId="12">#REF!</definedName>
    <definedName name="areaA73" localSheetId="14">#REF!</definedName>
    <definedName name="areaA73" localSheetId="16">#REF!</definedName>
    <definedName name="areaA73" localSheetId="32">#REF!</definedName>
    <definedName name="areaA73" localSheetId="18">#REF!</definedName>
    <definedName name="areaA73" localSheetId="20">#REF!</definedName>
    <definedName name="areaA73" localSheetId="34">'[1]A73 '!#REF!</definedName>
    <definedName name="areaA73" localSheetId="22">#REF!</definedName>
    <definedName name="areaA73" localSheetId="37">#REF!</definedName>
    <definedName name="areaA73" localSheetId="24">#REF!</definedName>
    <definedName name="areaA73" localSheetId="26">#REF!</definedName>
    <definedName name="areaA73" localSheetId="3">#REF!</definedName>
    <definedName name="areaA73" localSheetId="27">#REF!</definedName>
    <definedName name="areaA73" localSheetId="29">#REF!</definedName>
    <definedName name="areaA73" localSheetId="5">#REF!</definedName>
    <definedName name="areaA73" localSheetId="7">#REF!</definedName>
    <definedName name="areaA73" localSheetId="9">#REF!</definedName>
    <definedName name="areaA73" localSheetId="11">#REF!</definedName>
    <definedName name="areaA73" localSheetId="13">#REF!</definedName>
    <definedName name="areaA73" localSheetId="15">#REF!</definedName>
    <definedName name="areaA73" localSheetId="31">#REF!</definedName>
    <definedName name="areaA73" localSheetId="17">#REF!</definedName>
    <definedName name="areaA73" localSheetId="19">#REF!</definedName>
    <definedName name="areaA73" localSheetId="0">'[1]A73 '!#REF!</definedName>
    <definedName name="areaA73" localSheetId="21">#REF!</definedName>
    <definedName name="areaA73" localSheetId="36">#REF!</definedName>
    <definedName name="areaA73" localSheetId="23">#REF!</definedName>
    <definedName name="areaA73" localSheetId="25">#REF!</definedName>
    <definedName name="areaA73">'[1]A73 '!#REF!</definedName>
    <definedName name="areaA73a" localSheetId="46">[1]A73a!#REF!</definedName>
    <definedName name="areaA73a" localSheetId="48">[1]A73a!#REF!</definedName>
    <definedName name="areaA73a" localSheetId="50">#REF!</definedName>
    <definedName name="areaA73a" localSheetId="39">[1]A73a!#REF!</definedName>
    <definedName name="areaA73a" localSheetId="35">[1]A73a!#REF!</definedName>
    <definedName name="areaA73a" localSheetId="42">[1]A73a!#REF!</definedName>
    <definedName name="areaA73a" localSheetId="41">[1]A73a!#REF!</definedName>
    <definedName name="areaA73a" localSheetId="44">[1]A73a!#REF!</definedName>
    <definedName name="areaA73a" localSheetId="49">#REF!</definedName>
    <definedName name="areaA73a" localSheetId="4">#REF!</definedName>
    <definedName name="areaA73a" localSheetId="28">#REF!</definedName>
    <definedName name="areaA73a" localSheetId="30">#REF!</definedName>
    <definedName name="areaA73a" localSheetId="6">#REF!</definedName>
    <definedName name="areaA73a" localSheetId="8">#REF!</definedName>
    <definedName name="areaA73a" localSheetId="10">#REF!</definedName>
    <definedName name="areaA73a" localSheetId="12">#REF!</definedName>
    <definedName name="areaA73a" localSheetId="14">#REF!</definedName>
    <definedName name="areaA73a" localSheetId="16">#REF!</definedName>
    <definedName name="areaA73a" localSheetId="32">#REF!</definedName>
    <definedName name="areaA73a" localSheetId="18">#REF!</definedName>
    <definedName name="areaA73a" localSheetId="20">#REF!</definedName>
    <definedName name="areaA73a" localSheetId="34">[1]A73a!#REF!</definedName>
    <definedName name="areaA73a" localSheetId="22">#REF!</definedName>
    <definedName name="areaA73a" localSheetId="37">#REF!</definedName>
    <definedName name="areaA73a" localSheetId="24">#REF!</definedName>
    <definedName name="areaA73a" localSheetId="26">#REF!</definedName>
    <definedName name="areaA73a" localSheetId="3">#REF!</definedName>
    <definedName name="areaA73a" localSheetId="27">#REF!</definedName>
    <definedName name="areaA73a" localSheetId="29">#REF!</definedName>
    <definedName name="areaA73a" localSheetId="5">#REF!</definedName>
    <definedName name="areaA73a" localSheetId="7">#REF!</definedName>
    <definedName name="areaA73a" localSheetId="9">#REF!</definedName>
    <definedName name="areaA73a" localSheetId="11">#REF!</definedName>
    <definedName name="areaA73a" localSheetId="13">#REF!</definedName>
    <definedName name="areaA73a" localSheetId="15">#REF!</definedName>
    <definedName name="areaA73a" localSheetId="31">#REF!</definedName>
    <definedName name="areaA73a" localSheetId="17">#REF!</definedName>
    <definedName name="areaA73a" localSheetId="19">#REF!</definedName>
    <definedName name="areaA73a" localSheetId="0">[1]A73a!#REF!</definedName>
    <definedName name="areaA73a" localSheetId="21">#REF!</definedName>
    <definedName name="areaA73a" localSheetId="36">#REF!</definedName>
    <definedName name="areaA73a" localSheetId="23">#REF!</definedName>
    <definedName name="areaA73a" localSheetId="25">#REF!</definedName>
    <definedName name="areaA73a">[1]A73a!#REF!</definedName>
    <definedName name="areaA73b" localSheetId="46">[1]A73b!#REF!</definedName>
    <definedName name="areaA73b" localSheetId="48">[1]A73b!#REF!</definedName>
    <definedName name="areaA73b" localSheetId="50">#REF!</definedName>
    <definedName name="areaA73b" localSheetId="39">[1]A73b!#REF!</definedName>
    <definedName name="areaA73b" localSheetId="35">[1]A73b!#REF!</definedName>
    <definedName name="areaA73b" localSheetId="42">[1]A73b!#REF!</definedName>
    <definedName name="areaA73b" localSheetId="41">[1]A73b!#REF!</definedName>
    <definedName name="areaA73b" localSheetId="44">[1]A73b!#REF!</definedName>
    <definedName name="areaA73b" localSheetId="49">#REF!</definedName>
    <definedName name="areaA73b" localSheetId="4">#REF!</definedName>
    <definedName name="areaA73b" localSheetId="28">#REF!</definedName>
    <definedName name="areaA73b" localSheetId="30">#REF!</definedName>
    <definedName name="areaA73b" localSheetId="6">#REF!</definedName>
    <definedName name="areaA73b" localSheetId="8">#REF!</definedName>
    <definedName name="areaA73b" localSheetId="10">#REF!</definedName>
    <definedName name="areaA73b" localSheetId="12">#REF!</definedName>
    <definedName name="areaA73b" localSheetId="14">#REF!</definedName>
    <definedName name="areaA73b" localSheetId="16">#REF!</definedName>
    <definedName name="areaA73b" localSheetId="32">#REF!</definedName>
    <definedName name="areaA73b" localSheetId="18">#REF!</definedName>
    <definedName name="areaA73b" localSheetId="20">#REF!</definedName>
    <definedName name="areaA73b" localSheetId="34">[1]A73b!#REF!</definedName>
    <definedName name="areaA73b" localSheetId="22">#REF!</definedName>
    <definedName name="areaA73b" localSheetId="37">#REF!</definedName>
    <definedName name="areaA73b" localSheetId="24">#REF!</definedName>
    <definedName name="areaA73b" localSheetId="26">#REF!</definedName>
    <definedName name="areaA73b" localSheetId="3">#REF!</definedName>
    <definedName name="areaA73b" localSheetId="27">#REF!</definedName>
    <definedName name="areaA73b" localSheetId="29">#REF!</definedName>
    <definedName name="areaA73b" localSheetId="5">#REF!</definedName>
    <definedName name="areaA73b" localSheetId="7">#REF!</definedName>
    <definedName name="areaA73b" localSheetId="9">#REF!</definedName>
    <definedName name="areaA73b" localSheetId="11">#REF!</definedName>
    <definedName name="areaA73b" localSheetId="13">#REF!</definedName>
    <definedName name="areaA73b" localSheetId="15">#REF!</definedName>
    <definedName name="areaA73b" localSheetId="31">#REF!</definedName>
    <definedName name="areaA73b" localSheetId="17">#REF!</definedName>
    <definedName name="areaA73b" localSheetId="19">#REF!</definedName>
    <definedName name="areaA73b" localSheetId="0">[1]A73b!#REF!</definedName>
    <definedName name="areaA73b" localSheetId="21">#REF!</definedName>
    <definedName name="areaA73b" localSheetId="36">#REF!</definedName>
    <definedName name="areaA73b" localSheetId="23">#REF!</definedName>
    <definedName name="areaA73b" localSheetId="25">#REF!</definedName>
    <definedName name="areaA73b">[1]A73b!#REF!</definedName>
    <definedName name="areaA74" localSheetId="46">[1]A74!#REF!</definedName>
    <definedName name="areaA74" localSheetId="48">[1]A74!#REF!</definedName>
    <definedName name="areaA74" localSheetId="50">#REF!</definedName>
    <definedName name="areaA74" localSheetId="39">[1]A74!#REF!</definedName>
    <definedName name="areaA74" localSheetId="35">[1]A74!#REF!</definedName>
    <definedName name="areaA74" localSheetId="42">[1]A74!#REF!</definedName>
    <definedName name="areaA74" localSheetId="41">[1]A74!#REF!</definedName>
    <definedName name="areaA74" localSheetId="44">[1]A74!#REF!</definedName>
    <definedName name="areaA74" localSheetId="49">#REF!</definedName>
    <definedName name="areaA74" localSheetId="4">#REF!</definedName>
    <definedName name="areaA74" localSheetId="28">#REF!</definedName>
    <definedName name="areaA74" localSheetId="30">#REF!</definedName>
    <definedName name="areaA74" localSheetId="6">#REF!</definedName>
    <definedName name="areaA74" localSheetId="8">#REF!</definedName>
    <definedName name="areaA74" localSheetId="10">#REF!</definedName>
    <definedName name="areaA74" localSheetId="12">#REF!</definedName>
    <definedName name="areaA74" localSheetId="14">#REF!</definedName>
    <definedName name="areaA74" localSheetId="16">#REF!</definedName>
    <definedName name="areaA74" localSheetId="32">#REF!</definedName>
    <definedName name="areaA74" localSheetId="18">#REF!</definedName>
    <definedName name="areaA74" localSheetId="20">#REF!</definedName>
    <definedName name="areaA74" localSheetId="34">[1]A74!#REF!</definedName>
    <definedName name="areaA74" localSheetId="22">#REF!</definedName>
    <definedName name="areaA74" localSheetId="37">#REF!</definedName>
    <definedName name="areaA74" localSheetId="24">#REF!</definedName>
    <definedName name="areaA74" localSheetId="26">#REF!</definedName>
    <definedName name="areaA74" localSheetId="3">#REF!</definedName>
    <definedName name="areaA74" localSheetId="27">#REF!</definedName>
    <definedName name="areaA74" localSheetId="29">#REF!</definedName>
    <definedName name="areaA74" localSheetId="5">#REF!</definedName>
    <definedName name="areaA74" localSheetId="7">#REF!</definedName>
    <definedName name="areaA74" localSheetId="9">#REF!</definedName>
    <definedName name="areaA74" localSheetId="11">#REF!</definedName>
    <definedName name="areaA74" localSheetId="13">#REF!</definedName>
    <definedName name="areaA74" localSheetId="15">#REF!</definedName>
    <definedName name="areaA74" localSheetId="31">#REF!</definedName>
    <definedName name="areaA74" localSheetId="17">#REF!</definedName>
    <definedName name="areaA74" localSheetId="19">#REF!</definedName>
    <definedName name="areaA74" localSheetId="0">[1]A74!#REF!</definedName>
    <definedName name="areaA74" localSheetId="21">#REF!</definedName>
    <definedName name="areaA74" localSheetId="36">#REF!</definedName>
    <definedName name="areaA74" localSheetId="23">#REF!</definedName>
    <definedName name="areaA74" localSheetId="25">#REF!</definedName>
    <definedName name="areaA74">[1]A74!#REF!</definedName>
    <definedName name="areaA75" localSheetId="46">'[1]A75 '!#REF!</definedName>
    <definedName name="areaA75" localSheetId="48">'[1]A75 '!#REF!</definedName>
    <definedName name="areaA75" localSheetId="50">#REF!</definedName>
    <definedName name="areaA75" localSheetId="39">'[1]A75 '!#REF!</definedName>
    <definedName name="areaA75" localSheetId="35">'[1]A75 '!#REF!</definedName>
    <definedName name="areaA75" localSheetId="42">'[1]A75 '!#REF!</definedName>
    <definedName name="areaA75" localSheetId="41">'[1]A75 '!#REF!</definedName>
    <definedName name="areaA75" localSheetId="44">'[1]A75 '!#REF!</definedName>
    <definedName name="areaA75" localSheetId="49">#REF!</definedName>
    <definedName name="areaA75" localSheetId="4">#REF!</definedName>
    <definedName name="areaA75" localSheetId="28">#REF!</definedName>
    <definedName name="areaA75" localSheetId="30">#REF!</definedName>
    <definedName name="areaA75" localSheetId="6">#REF!</definedName>
    <definedName name="areaA75" localSheetId="8">#REF!</definedName>
    <definedName name="areaA75" localSheetId="10">#REF!</definedName>
    <definedName name="areaA75" localSheetId="12">#REF!</definedName>
    <definedName name="areaA75" localSheetId="14">#REF!</definedName>
    <definedName name="areaA75" localSheetId="16">#REF!</definedName>
    <definedName name="areaA75" localSheetId="32">#REF!</definedName>
    <definedName name="areaA75" localSheetId="18">#REF!</definedName>
    <definedName name="areaA75" localSheetId="20">#REF!</definedName>
    <definedName name="areaA75" localSheetId="34">'[1]A75 '!#REF!</definedName>
    <definedName name="areaA75" localSheetId="22">#REF!</definedName>
    <definedName name="areaA75" localSheetId="37">#REF!</definedName>
    <definedName name="areaA75" localSheetId="24">#REF!</definedName>
    <definedName name="areaA75" localSheetId="26">#REF!</definedName>
    <definedName name="areaA75" localSheetId="3">#REF!</definedName>
    <definedName name="areaA75" localSheetId="27">#REF!</definedName>
    <definedName name="areaA75" localSheetId="29">#REF!</definedName>
    <definedName name="areaA75" localSheetId="5">#REF!</definedName>
    <definedName name="areaA75" localSheetId="7">#REF!</definedName>
    <definedName name="areaA75" localSheetId="9">#REF!</definedName>
    <definedName name="areaA75" localSheetId="11">#REF!</definedName>
    <definedName name="areaA75" localSheetId="13">#REF!</definedName>
    <definedName name="areaA75" localSheetId="15">#REF!</definedName>
    <definedName name="areaA75" localSheetId="31">#REF!</definedName>
    <definedName name="areaA75" localSheetId="17">#REF!</definedName>
    <definedName name="areaA75" localSheetId="19">#REF!</definedName>
    <definedName name="areaA75" localSheetId="0">'[1]A75 '!#REF!</definedName>
    <definedName name="areaA75" localSheetId="21">#REF!</definedName>
    <definedName name="areaA75" localSheetId="36">#REF!</definedName>
    <definedName name="areaA75" localSheetId="23">#REF!</definedName>
    <definedName name="areaA75" localSheetId="25">#REF!</definedName>
    <definedName name="areaA75">'[1]A75 '!#REF!</definedName>
    <definedName name="areaA76" localSheetId="50">A.76!$B$5:$D$21</definedName>
    <definedName name="areaA76" localSheetId="49">'A76'!$B$5:$D$21</definedName>
    <definedName name="areaA76" localSheetId="1">#REF!</definedName>
    <definedName name="areaA76" localSheetId="37">#REF!</definedName>
    <definedName name="areaA76">#REF!</definedName>
    <definedName name="areaA77" localSheetId="50">#REF!</definedName>
    <definedName name="areaA77" localSheetId="49">#REF!</definedName>
    <definedName name="areaA77" localSheetId="4">#REF!</definedName>
    <definedName name="areaA77" localSheetId="28">#REF!</definedName>
    <definedName name="areaA77" localSheetId="30">#REF!</definedName>
    <definedName name="areaA77" localSheetId="6">#REF!</definedName>
    <definedName name="areaA77" localSheetId="8">#REF!</definedName>
    <definedName name="areaA77" localSheetId="10">#REF!</definedName>
    <definedName name="areaA77" localSheetId="12">#REF!</definedName>
    <definedName name="areaA77" localSheetId="14">#REF!</definedName>
    <definedName name="areaA77" localSheetId="16">#REF!</definedName>
    <definedName name="areaA77" localSheetId="32">#REF!</definedName>
    <definedName name="areaA77" localSheetId="18">#REF!</definedName>
    <definedName name="areaA77" localSheetId="20">#REF!</definedName>
    <definedName name="areaA77" localSheetId="22">#REF!</definedName>
    <definedName name="areaA77" localSheetId="37">#REF!</definedName>
    <definedName name="areaA77" localSheetId="24">#REF!</definedName>
    <definedName name="areaA77" localSheetId="26">#REF!</definedName>
    <definedName name="areaA77">#REF!</definedName>
    <definedName name="areaA80" localSheetId="50">#REF!</definedName>
    <definedName name="areaA80" localSheetId="49">#REF!</definedName>
    <definedName name="areaA80" localSheetId="4">#REF!</definedName>
    <definedName name="areaA80" localSheetId="28">#REF!</definedName>
    <definedName name="areaA80" localSheetId="30">#REF!</definedName>
    <definedName name="areaA80" localSheetId="6">#REF!</definedName>
    <definedName name="areaA80" localSheetId="8">#REF!</definedName>
    <definedName name="areaA80" localSheetId="10">#REF!</definedName>
    <definedName name="areaA80" localSheetId="12">#REF!</definedName>
    <definedName name="areaA80" localSheetId="14">#REF!</definedName>
    <definedName name="areaA80" localSheetId="16">#REF!</definedName>
    <definedName name="areaA80" localSheetId="32">#REF!</definedName>
    <definedName name="areaA80" localSheetId="18">#REF!</definedName>
    <definedName name="areaA80" localSheetId="20">#REF!</definedName>
    <definedName name="areaA80" localSheetId="22">#REF!</definedName>
    <definedName name="areaA80" localSheetId="37">#REF!</definedName>
    <definedName name="areaA80" localSheetId="24">#REF!</definedName>
    <definedName name="areaA80" localSheetId="26">#REF!</definedName>
    <definedName name="areaA80">#REF!</definedName>
    <definedName name="areaA81" localSheetId="50">#REF!</definedName>
    <definedName name="areaA81" localSheetId="49">#REF!</definedName>
    <definedName name="areaA81" localSheetId="4">#REF!</definedName>
    <definedName name="areaA81" localSheetId="28">#REF!</definedName>
    <definedName name="areaA81" localSheetId="30">#REF!</definedName>
    <definedName name="areaA81" localSheetId="6">#REF!</definedName>
    <definedName name="areaA81" localSheetId="8">#REF!</definedName>
    <definedName name="areaA81" localSheetId="10">#REF!</definedName>
    <definedName name="areaA81" localSheetId="12">#REF!</definedName>
    <definedName name="areaA81" localSheetId="14">#REF!</definedName>
    <definedName name="areaA81" localSheetId="16">#REF!</definedName>
    <definedName name="areaA81" localSheetId="32">#REF!</definedName>
    <definedName name="areaA81" localSheetId="18">#REF!</definedName>
    <definedName name="areaA81" localSheetId="20">#REF!</definedName>
    <definedName name="areaA81" localSheetId="22">#REF!</definedName>
    <definedName name="areaA81" localSheetId="37">#REF!</definedName>
    <definedName name="areaA81" localSheetId="24">#REF!</definedName>
    <definedName name="areaA81" localSheetId="26">#REF!</definedName>
    <definedName name="areaA81">#REF!</definedName>
    <definedName name="areaB09">[2]B9!$A$7:$L$107</definedName>
    <definedName name="areaD10" localSheetId="50">#REF!</definedName>
    <definedName name="areaD10" localSheetId="49">#REF!</definedName>
    <definedName name="areaD10" localSheetId="4">#REF!</definedName>
    <definedName name="areaD10" localSheetId="28">#REF!</definedName>
    <definedName name="areaD10" localSheetId="30">#REF!</definedName>
    <definedName name="areaD10" localSheetId="6">#REF!</definedName>
    <definedName name="areaD10" localSheetId="8">#REF!</definedName>
    <definedName name="areaD10" localSheetId="10">#REF!</definedName>
    <definedName name="areaD10" localSheetId="12">#REF!</definedName>
    <definedName name="areaD10" localSheetId="14">#REF!</definedName>
    <definedName name="areaD10" localSheetId="16">#REF!</definedName>
    <definedName name="areaD10" localSheetId="32">#REF!</definedName>
    <definedName name="areaD10" localSheetId="18">#REF!</definedName>
    <definedName name="areaD10" localSheetId="20">#REF!</definedName>
    <definedName name="areaD10" localSheetId="22">#REF!</definedName>
    <definedName name="areaD10" localSheetId="37">#REF!</definedName>
    <definedName name="areaD10" localSheetId="24">#REF!</definedName>
    <definedName name="areaD10" localSheetId="26">#REF!</definedName>
    <definedName name="areaD10">#REF!</definedName>
    <definedName name="areaD70">#REF!</definedName>
    <definedName name="areaD80">#REF!</definedName>
    <definedName name="areaG1" localSheetId="4">G.1!$C$6:$D$76</definedName>
    <definedName name="areaG1">'G1'!$C$6:$D$76</definedName>
    <definedName name="areaG10" localSheetId="28">G.10!$A$6:$E$121</definedName>
    <definedName name="areaG10">'G10'!$A$6:$E$121</definedName>
    <definedName name="areaG11" localSheetId="30">G.11!$A$6:$N$36</definedName>
    <definedName name="areaG11">'G11'!$A$6:$N$36</definedName>
    <definedName name="areaG2" localSheetId="6">G.2!$C$5:$D$77</definedName>
    <definedName name="areaG2">'G2'!$C$5:$D$77</definedName>
    <definedName name="areaG3_1" localSheetId="8">G.3!$A$6:$D$222</definedName>
    <definedName name="areaG3_1">'G3'!$A$6:$D$222</definedName>
    <definedName name="areaG3_2" localSheetId="8">G.3!$A$223:$D$251</definedName>
    <definedName name="areaG3_2">'G3'!$A$223:$D$251</definedName>
    <definedName name="areaG3_3" localSheetId="8">G.3!$A$252:$D$282</definedName>
    <definedName name="areaG3_3">'G3'!$A$252:$D$282</definedName>
    <definedName name="areaG3_4" localSheetId="8">G.3!$A$283:$D$285</definedName>
    <definedName name="areaG3_4">'G3'!$A$283:$D$285</definedName>
    <definedName name="areaG4" localSheetId="10">G.4!$B$5:$G$15</definedName>
    <definedName name="areaG4">'G4'!$B$5:$G$15</definedName>
    <definedName name="areaG4a" localSheetId="12">G.4a!$A$6:$K$35</definedName>
    <definedName name="areaG4a">G4a!$A$6:$K$35</definedName>
    <definedName name="areaG4b" localSheetId="14">G.4b!$B$6:$F$17</definedName>
    <definedName name="areaG4b">G4b!$B$6:$F$17</definedName>
    <definedName name="areaG5" localSheetId="16">G.5!$B$6:$K$11</definedName>
    <definedName name="areaG5">'G5'!$B$6:$K$11</definedName>
    <definedName name="areaG50" localSheetId="32">G.50!$B$5:$K$50</definedName>
    <definedName name="areaG50">'G50'!$B$5:$K$50</definedName>
    <definedName name="areaG6" localSheetId="18">G.6!$A$7:$J$37</definedName>
    <definedName name="areaG6">'G6'!$A$7:$J$37</definedName>
    <definedName name="areaG7" localSheetId="20">G.7!$A$6:$M$36</definedName>
    <definedName name="areaG7">'G7'!$A$6:$M$36</definedName>
    <definedName name="areaG70" localSheetId="50">#REF!</definedName>
    <definedName name="areaG70" localSheetId="1">#REF!</definedName>
    <definedName name="areaG70" localSheetId="37">#REF!</definedName>
    <definedName name="areaG70">#REF!</definedName>
    <definedName name="areaG8" localSheetId="22">G.8!$B$5:$B$19</definedName>
    <definedName name="areaG8">'G8'!$B$5:$B$19</definedName>
    <definedName name="areaG80" localSheetId="37">G.80!$B$5:$E$49</definedName>
    <definedName name="areaG80">'G80'!$B$5:$E$49</definedName>
    <definedName name="areaG9" localSheetId="24">G.9!$A$5:$I$35</definedName>
    <definedName name="areaG9">'G9'!$A$5:$I$35</definedName>
    <definedName name="areaG9b" localSheetId="26">G.9b!$A$6:$J$1000</definedName>
    <definedName name="areaG9b">G9b!$A$6:$J$1000</definedName>
    <definedName name="Print_Area" localSheetId="50">A.76!$A$5:$D$21</definedName>
    <definedName name="Print_Area" localSheetId="49">'A76'!$A$5:$D$21</definedName>
  </definedNames>
  <calcPr calcId="191029"/>
</workbook>
</file>

<file path=xl/calcChain.xml><?xml version="1.0" encoding="utf-8"?>
<calcChain xmlns="http://schemas.openxmlformats.org/spreadsheetml/2006/main">
  <c r="C10" i="29" l="1"/>
  <c r="C32" i="29"/>
  <c r="C74" i="27" l="1"/>
  <c r="C48" i="27"/>
  <c r="P19" i="17" l="1"/>
  <c r="Q19" i="17"/>
  <c r="Q18" i="17"/>
  <c r="P18" i="17"/>
  <c r="L19" i="17"/>
  <c r="M19" i="17"/>
  <c r="M18" i="17"/>
  <c r="L18" i="17"/>
  <c r="J19" i="17"/>
  <c r="K19" i="17"/>
  <c r="K18" i="17"/>
  <c r="J18" i="17"/>
  <c r="D19" i="17"/>
  <c r="E19" i="17"/>
  <c r="E18" i="17"/>
  <c r="D18" i="17"/>
  <c r="C19" i="17"/>
  <c r="C18" i="17"/>
  <c r="B19" i="17"/>
  <c r="B18" i="17"/>
  <c r="D67" i="29" l="1"/>
  <c r="D66" i="29"/>
  <c r="D60" i="29"/>
  <c r="D59" i="29"/>
  <c r="D50" i="29"/>
  <c r="D47" i="29"/>
  <c r="D36" i="29"/>
  <c r="D32" i="29"/>
  <c r="D31" i="29"/>
  <c r="D30" i="29"/>
  <c r="D29" i="29"/>
  <c r="D28" i="29"/>
  <c r="D27" i="29"/>
  <c r="D24" i="29"/>
  <c r="D23" i="29"/>
  <c r="D21" i="29"/>
  <c r="D17" i="29"/>
  <c r="D15" i="29"/>
  <c r="D14" i="29"/>
  <c r="D12" i="29"/>
  <c r="D10" i="29"/>
  <c r="C50" i="29"/>
  <c r="D74" i="27"/>
  <c r="D73" i="27"/>
  <c r="D69" i="27"/>
  <c r="D64" i="27"/>
  <c r="D57" i="27"/>
  <c r="D48" i="27"/>
  <c r="D46" i="27"/>
  <c r="D44" i="27"/>
  <c r="D39" i="27"/>
  <c r="D35" i="27"/>
  <c r="D33" i="27"/>
  <c r="D31" i="27"/>
  <c r="D21" i="27"/>
  <c r="D18" i="27"/>
  <c r="D16" i="27"/>
  <c r="D11" i="27"/>
  <c r="D10" i="27"/>
  <c r="D43" i="27" l="1"/>
  <c r="D20" i="27"/>
  <c r="E23" i="61" l="1"/>
  <c r="G23" i="61" s="1"/>
  <c r="E8" i="18" l="1"/>
  <c r="D85" i="52" l="1"/>
  <c r="D38" i="52"/>
  <c r="D7" i="52"/>
  <c r="D120" i="51"/>
  <c r="D120" i="52" s="1"/>
  <c r="C120" i="51"/>
  <c r="C120" i="52" s="1"/>
  <c r="B120" i="51"/>
  <c r="B120" i="52" s="1"/>
  <c r="D118" i="51"/>
  <c r="D118" i="52" s="1"/>
  <c r="C118" i="51"/>
  <c r="C118" i="52" s="1"/>
  <c r="B118" i="51"/>
  <c r="B118" i="52" s="1"/>
  <c r="D116" i="51"/>
  <c r="D116" i="52" s="1"/>
  <c r="C116" i="51"/>
  <c r="C116" i="52" s="1"/>
  <c r="B116" i="51"/>
  <c r="B116" i="52" s="1"/>
  <c r="C85" i="51"/>
  <c r="C85" i="52" s="1"/>
  <c r="D85" i="51"/>
  <c r="B85" i="51"/>
  <c r="B85" i="52" s="1"/>
  <c r="C38" i="51"/>
  <c r="C38" i="52" s="1"/>
  <c r="D38" i="51"/>
  <c r="B38" i="51"/>
  <c r="B38" i="52" s="1"/>
  <c r="C7" i="51"/>
  <c r="C7" i="52" s="1"/>
  <c r="D7" i="51"/>
  <c r="B7" i="51"/>
  <c r="B7" i="52" s="1"/>
  <c r="E40" i="52"/>
  <c r="E41" i="52"/>
  <c r="E42" i="52"/>
  <c r="E43" i="52"/>
  <c r="E44" i="52"/>
  <c r="E45" i="52"/>
  <c r="E46" i="52"/>
  <c r="E47" i="52"/>
  <c r="E48" i="52"/>
  <c r="E49" i="52"/>
  <c r="E50" i="52"/>
  <c r="E51" i="52"/>
  <c r="E52" i="52"/>
  <c r="E53" i="52"/>
  <c r="E54" i="52"/>
  <c r="E55" i="52"/>
  <c r="E56" i="52"/>
  <c r="E57" i="52"/>
  <c r="E58" i="52"/>
  <c r="E59" i="52"/>
  <c r="E60" i="52"/>
  <c r="E61" i="52"/>
  <c r="E62" i="52"/>
  <c r="E63" i="52"/>
  <c r="E64" i="52"/>
  <c r="E65" i="52"/>
  <c r="E66" i="52"/>
  <c r="E67" i="52"/>
  <c r="E68" i="52"/>
  <c r="E69" i="52"/>
  <c r="E70" i="52"/>
  <c r="E71" i="52"/>
  <c r="E72" i="52"/>
  <c r="E73" i="52"/>
  <c r="E74" i="52"/>
  <c r="E75" i="52"/>
  <c r="E76" i="52"/>
  <c r="E77" i="52"/>
  <c r="E78" i="52"/>
  <c r="E79" i="52"/>
  <c r="E80" i="52"/>
  <c r="E81" i="52"/>
  <c r="E82" i="52"/>
  <c r="E83" i="52"/>
  <c r="E84" i="52"/>
  <c r="D40" i="52"/>
  <c r="D41" i="52"/>
  <c r="D42" i="52"/>
  <c r="D43" i="52"/>
  <c r="D44" i="52"/>
  <c r="D45" i="52"/>
  <c r="D46" i="52"/>
  <c r="D47" i="52"/>
  <c r="D48" i="52"/>
  <c r="D49" i="52"/>
  <c r="D50" i="52"/>
  <c r="D51" i="52"/>
  <c r="D52" i="52"/>
  <c r="D53" i="52"/>
  <c r="D54" i="52"/>
  <c r="D55" i="52"/>
  <c r="D56" i="52"/>
  <c r="D57" i="52"/>
  <c r="D58" i="52"/>
  <c r="D59" i="52"/>
  <c r="D60" i="52"/>
  <c r="D61" i="52"/>
  <c r="D62" i="52"/>
  <c r="D63" i="52"/>
  <c r="D64" i="52"/>
  <c r="D65" i="52"/>
  <c r="D66" i="52"/>
  <c r="D67" i="52"/>
  <c r="D68" i="52"/>
  <c r="D69" i="52"/>
  <c r="D70" i="52"/>
  <c r="D71" i="52"/>
  <c r="D72" i="52"/>
  <c r="D73" i="52"/>
  <c r="D74" i="52"/>
  <c r="D75" i="52"/>
  <c r="D76" i="52"/>
  <c r="D77" i="52"/>
  <c r="D78" i="52"/>
  <c r="D79" i="52"/>
  <c r="D80" i="52"/>
  <c r="D81" i="52"/>
  <c r="D82" i="52"/>
  <c r="D83" i="52"/>
  <c r="D84" i="52"/>
  <c r="C40" i="52"/>
  <c r="C41" i="52"/>
  <c r="C42" i="52"/>
  <c r="C43" i="52"/>
  <c r="C44" i="52"/>
  <c r="C45" i="52"/>
  <c r="C46" i="52"/>
  <c r="C47" i="52"/>
  <c r="C48" i="52"/>
  <c r="C49" i="52"/>
  <c r="C50" i="52"/>
  <c r="C51" i="52"/>
  <c r="C52" i="52"/>
  <c r="C53" i="52"/>
  <c r="C54" i="52"/>
  <c r="C55" i="52"/>
  <c r="C56" i="52"/>
  <c r="C57" i="52"/>
  <c r="C58" i="52"/>
  <c r="C59" i="52"/>
  <c r="C60" i="52"/>
  <c r="C61" i="52"/>
  <c r="C62" i="52"/>
  <c r="C63" i="52"/>
  <c r="C64" i="52"/>
  <c r="C65" i="52"/>
  <c r="C66" i="52"/>
  <c r="C67" i="52"/>
  <c r="C68" i="52"/>
  <c r="C69" i="52"/>
  <c r="C70" i="52"/>
  <c r="C71" i="52"/>
  <c r="C72" i="52"/>
  <c r="C73" i="52"/>
  <c r="C74" i="52"/>
  <c r="C75" i="52"/>
  <c r="C76" i="52"/>
  <c r="C77" i="52"/>
  <c r="C78" i="52"/>
  <c r="C79" i="52"/>
  <c r="C80" i="52"/>
  <c r="C81" i="52"/>
  <c r="C82" i="52"/>
  <c r="C83" i="52"/>
  <c r="C84"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A40" i="52"/>
  <c r="A41" i="52"/>
  <c r="A42" i="52"/>
  <c r="A43" i="52"/>
  <c r="A44" i="52"/>
  <c r="A45" i="52"/>
  <c r="A46" i="52"/>
  <c r="A47" i="52"/>
  <c r="A48" i="52"/>
  <c r="A49" i="52"/>
  <c r="A50" i="52"/>
  <c r="A51" i="52"/>
  <c r="A52" i="52"/>
  <c r="A53" i="52"/>
  <c r="A54" i="52"/>
  <c r="A55" i="52"/>
  <c r="A56" i="52"/>
  <c r="A57" i="52"/>
  <c r="A58" i="52"/>
  <c r="A59" i="52"/>
  <c r="A60" i="52"/>
  <c r="A61" i="52"/>
  <c r="A62" i="52"/>
  <c r="A63" i="52"/>
  <c r="A64" i="52"/>
  <c r="A65" i="52"/>
  <c r="A66" i="52"/>
  <c r="A67" i="52"/>
  <c r="A68" i="52"/>
  <c r="A69" i="52"/>
  <c r="A70" i="52"/>
  <c r="A71" i="52"/>
  <c r="A72" i="52"/>
  <c r="A73" i="52"/>
  <c r="A74" i="52"/>
  <c r="A75" i="52"/>
  <c r="A76" i="52"/>
  <c r="A77" i="52"/>
  <c r="A78" i="52"/>
  <c r="A79" i="52"/>
  <c r="A80" i="52"/>
  <c r="A81" i="52"/>
  <c r="A82" i="52"/>
  <c r="A83" i="52"/>
  <c r="A84" i="52"/>
  <c r="C222" i="31"/>
  <c r="C222" i="32" s="1"/>
  <c r="B222" i="31"/>
  <c r="B222" i="32" s="1"/>
  <c r="D7" i="32"/>
  <c r="D10" i="32"/>
  <c r="D11" i="32"/>
  <c r="D12" i="32"/>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D77" i="32"/>
  <c r="D78" i="32"/>
  <c r="D79" i="32"/>
  <c r="D80" i="32"/>
  <c r="D81" i="32"/>
  <c r="D82" i="32"/>
  <c r="D83" i="32"/>
  <c r="D84" i="32"/>
  <c r="D85" i="32"/>
  <c r="D86" i="32"/>
  <c r="D87" i="32"/>
  <c r="D88" i="32"/>
  <c r="D89" i="32"/>
  <c r="D90" i="32"/>
  <c r="D91" i="32"/>
  <c r="D92" i="32"/>
  <c r="D93" i="32"/>
  <c r="D94" i="32"/>
  <c r="D95" i="32"/>
  <c r="D96" i="32"/>
  <c r="D97" i="32"/>
  <c r="D98" i="32"/>
  <c r="D99" i="32"/>
  <c r="D100" i="32"/>
  <c r="D101" i="32"/>
  <c r="D102" i="32"/>
  <c r="D103" i="32"/>
  <c r="D104" i="32"/>
  <c r="D105" i="32"/>
  <c r="D106" i="32"/>
  <c r="D107" i="32"/>
  <c r="D108" i="32"/>
  <c r="D109" i="32"/>
  <c r="D110" i="32"/>
  <c r="D111" i="32"/>
  <c r="D112" i="32"/>
  <c r="D113" i="32"/>
  <c r="D114" i="32"/>
  <c r="D115" i="32"/>
  <c r="D116" i="32"/>
  <c r="D117" i="32"/>
  <c r="D118" i="32"/>
  <c r="D119" i="32"/>
  <c r="D120" i="32"/>
  <c r="D121" i="32"/>
  <c r="D122" i="32"/>
  <c r="D123" i="32"/>
  <c r="D124" i="32"/>
  <c r="D125" i="32"/>
  <c r="D126" i="32"/>
  <c r="D127" i="32"/>
  <c r="D128" i="32"/>
  <c r="D129" i="32"/>
  <c r="D130" i="32"/>
  <c r="D131" i="32"/>
  <c r="D132" i="32"/>
  <c r="D133" i="32"/>
  <c r="D134" i="32"/>
  <c r="D135" i="32"/>
  <c r="D136" i="32"/>
  <c r="D137" i="32"/>
  <c r="D138" i="32"/>
  <c r="D139" i="32"/>
  <c r="D140" i="32"/>
  <c r="D141" i="32"/>
  <c r="D142" i="32"/>
  <c r="D143" i="32"/>
  <c r="D144" i="32"/>
  <c r="D145" i="32"/>
  <c r="D146" i="32"/>
  <c r="D147" i="32"/>
  <c r="D148" i="32"/>
  <c r="D149" i="32"/>
  <c r="D150" i="32"/>
  <c r="D151" i="32"/>
  <c r="D152" i="32"/>
  <c r="D153" i="32"/>
  <c r="D154" i="32"/>
  <c r="D155" i="32"/>
  <c r="D156" i="32"/>
  <c r="D157" i="32"/>
  <c r="D158" i="32"/>
  <c r="D159" i="32"/>
  <c r="D160" i="32"/>
  <c r="D161" i="32"/>
  <c r="D162" i="32"/>
  <c r="D163" i="32"/>
  <c r="D164" i="32"/>
  <c r="D165" i="32"/>
  <c r="D166" i="32"/>
  <c r="D167" i="32"/>
  <c r="D168" i="32"/>
  <c r="D169" i="32"/>
  <c r="D170" i="32"/>
  <c r="D171" i="32"/>
  <c r="D172" i="32"/>
  <c r="D173" i="32"/>
  <c r="D174" i="32"/>
  <c r="D175" i="32"/>
  <c r="D176" i="32"/>
  <c r="D177" i="32"/>
  <c r="D178" i="32"/>
  <c r="D179" i="32"/>
  <c r="D180" i="32"/>
  <c r="D181" i="32"/>
  <c r="D182" i="32"/>
  <c r="D183" i="32"/>
  <c r="D184" i="32"/>
  <c r="D185" i="32"/>
  <c r="D186" i="32"/>
  <c r="D187" i="32"/>
  <c r="D188" i="32"/>
  <c r="D189" i="32"/>
  <c r="D190" i="32"/>
  <c r="D191" i="32"/>
  <c r="D192" i="32"/>
  <c r="D193" i="32"/>
  <c r="D194" i="32"/>
  <c r="D195" i="32"/>
  <c r="D196" i="32"/>
  <c r="D197" i="32"/>
  <c r="D198" i="32"/>
  <c r="D199" i="32"/>
  <c r="D200" i="32"/>
  <c r="D201" i="32"/>
  <c r="D202" i="32"/>
  <c r="D203" i="32"/>
  <c r="D204" i="32"/>
  <c r="D205" i="32"/>
  <c r="D206" i="32"/>
  <c r="D207" i="32"/>
  <c r="D208" i="32"/>
  <c r="D209" i="32"/>
  <c r="D210" i="32"/>
  <c r="D211" i="32"/>
  <c r="D212" i="32"/>
  <c r="D213" i="32"/>
  <c r="D214" i="32"/>
  <c r="D215" i="32"/>
  <c r="D216" i="32"/>
  <c r="D217" i="32"/>
  <c r="D218" i="32"/>
  <c r="D219" i="32"/>
  <c r="D220" i="32"/>
  <c r="D221" i="32"/>
  <c r="D222" i="32"/>
  <c r="C10" i="32"/>
  <c r="C11" i="32"/>
  <c r="C12" i="32"/>
  <c r="C13" i="32"/>
  <c r="C14" i="32"/>
  <c r="C15" i="32"/>
  <c r="C16" i="32"/>
  <c r="C17" i="32"/>
  <c r="C18" i="32"/>
  <c r="C19" i="32"/>
  <c r="C20" i="32"/>
  <c r="C21" i="32"/>
  <c r="C22" i="32"/>
  <c r="C23" i="32"/>
  <c r="C24" i="32"/>
  <c r="C25" i="32"/>
  <c r="C26" i="32"/>
  <c r="C27" i="32"/>
  <c r="C28" i="32"/>
  <c r="C29" i="32"/>
  <c r="C30" i="32"/>
  <c r="C31" i="32"/>
  <c r="C32" i="32"/>
  <c r="C33" i="32"/>
  <c r="C34" i="32"/>
  <c r="C35" i="32"/>
  <c r="C36" i="32"/>
  <c r="C37" i="32"/>
  <c r="C38" i="32"/>
  <c r="C39" i="32"/>
  <c r="C40" i="32"/>
  <c r="C41" i="32"/>
  <c r="C42" i="32"/>
  <c r="C43" i="32"/>
  <c r="C44" i="32"/>
  <c r="C45" i="32"/>
  <c r="C46" i="32"/>
  <c r="C47" i="32"/>
  <c r="C48" i="32"/>
  <c r="C49" i="32"/>
  <c r="C50" i="32"/>
  <c r="C51" i="32"/>
  <c r="C52" i="32"/>
  <c r="C53" i="32"/>
  <c r="C54" i="32"/>
  <c r="C55" i="32"/>
  <c r="C56" i="32"/>
  <c r="C57" i="32"/>
  <c r="C58" i="32"/>
  <c r="C59" i="32"/>
  <c r="C60" i="32"/>
  <c r="C61" i="32"/>
  <c r="C62" i="32"/>
  <c r="C63" i="32"/>
  <c r="C64" i="32"/>
  <c r="C65" i="32"/>
  <c r="C66" i="32"/>
  <c r="C67" i="32"/>
  <c r="C68" i="32"/>
  <c r="C69" i="32"/>
  <c r="C70" i="32"/>
  <c r="C71" i="32"/>
  <c r="C72" i="32"/>
  <c r="C73" i="32"/>
  <c r="C74" i="32"/>
  <c r="C75" i="32"/>
  <c r="C76" i="32"/>
  <c r="C77" i="32"/>
  <c r="C78" i="32"/>
  <c r="C79" i="32"/>
  <c r="C80" i="32"/>
  <c r="C81" i="32"/>
  <c r="C82" i="32"/>
  <c r="C83" i="32"/>
  <c r="C84" i="32"/>
  <c r="C85" i="32"/>
  <c r="C86" i="32"/>
  <c r="C87" i="32"/>
  <c r="C88" i="32"/>
  <c r="C89" i="32"/>
  <c r="C90" i="32"/>
  <c r="C91" i="32"/>
  <c r="C92" i="32"/>
  <c r="C93" i="32"/>
  <c r="C94" i="32"/>
  <c r="C95" i="32"/>
  <c r="C96" i="32"/>
  <c r="C97" i="32"/>
  <c r="C98" i="32"/>
  <c r="C99" i="32"/>
  <c r="C100" i="32"/>
  <c r="C101" i="32"/>
  <c r="C102" i="32"/>
  <c r="C103" i="32"/>
  <c r="C104" i="32"/>
  <c r="C105" i="32"/>
  <c r="C106" i="32"/>
  <c r="C107" i="32"/>
  <c r="C108" i="32"/>
  <c r="C109" i="32"/>
  <c r="C110" i="32"/>
  <c r="C111" i="32"/>
  <c r="C112" i="32"/>
  <c r="C113" i="32"/>
  <c r="C114" i="32"/>
  <c r="C115" i="32"/>
  <c r="C116" i="32"/>
  <c r="C117" i="32"/>
  <c r="C118" i="32"/>
  <c r="C119" i="32"/>
  <c r="C120" i="32"/>
  <c r="C121" i="32"/>
  <c r="C122" i="32"/>
  <c r="C123" i="32"/>
  <c r="C124" i="32"/>
  <c r="C125" i="32"/>
  <c r="C126" i="32"/>
  <c r="C127" i="32"/>
  <c r="C128" i="32"/>
  <c r="C129" i="32"/>
  <c r="C130" i="32"/>
  <c r="C131" i="32"/>
  <c r="C132" i="32"/>
  <c r="C133" i="32"/>
  <c r="C134" i="32"/>
  <c r="C135" i="32"/>
  <c r="C136" i="32"/>
  <c r="C137" i="32"/>
  <c r="C138" i="32"/>
  <c r="C139" i="32"/>
  <c r="C140" i="32"/>
  <c r="C141" i="32"/>
  <c r="C142" i="32"/>
  <c r="C143" i="32"/>
  <c r="C144" i="32"/>
  <c r="C145" i="32"/>
  <c r="C146" i="32"/>
  <c r="C147" i="32"/>
  <c r="C148" i="32"/>
  <c r="C149" i="32"/>
  <c r="C150" i="32"/>
  <c r="C151" i="32"/>
  <c r="C152" i="32"/>
  <c r="C153" i="32"/>
  <c r="C154" i="32"/>
  <c r="C155" i="32"/>
  <c r="C156" i="32"/>
  <c r="C157" i="32"/>
  <c r="C158" i="32"/>
  <c r="C159" i="32"/>
  <c r="C160" i="32"/>
  <c r="C161" i="32"/>
  <c r="C162" i="32"/>
  <c r="C163" i="32"/>
  <c r="C164" i="32"/>
  <c r="C165" i="32"/>
  <c r="C166" i="32"/>
  <c r="C167" i="32"/>
  <c r="C168" i="32"/>
  <c r="C169" i="32"/>
  <c r="C170" i="32"/>
  <c r="C171" i="32"/>
  <c r="C172" i="32"/>
  <c r="C173" i="32"/>
  <c r="C174" i="32"/>
  <c r="C175" i="32"/>
  <c r="C176" i="32"/>
  <c r="C177" i="32"/>
  <c r="C178" i="32"/>
  <c r="C179" i="32"/>
  <c r="C180" i="32"/>
  <c r="C181" i="32"/>
  <c r="C182" i="32"/>
  <c r="C183" i="32"/>
  <c r="C184" i="32"/>
  <c r="C185" i="32"/>
  <c r="C186" i="32"/>
  <c r="C187" i="32"/>
  <c r="C188" i="32"/>
  <c r="C189" i="32"/>
  <c r="C190" i="32"/>
  <c r="C191" i="32"/>
  <c r="C192" i="32"/>
  <c r="C193" i="32"/>
  <c r="C194" i="32"/>
  <c r="C195" i="32"/>
  <c r="C196" i="32"/>
  <c r="C197" i="32"/>
  <c r="C198" i="32"/>
  <c r="C199" i="32"/>
  <c r="C200" i="32"/>
  <c r="C201" i="32"/>
  <c r="C202" i="32"/>
  <c r="C203" i="32"/>
  <c r="C204" i="32"/>
  <c r="C205" i="32"/>
  <c r="C206" i="32"/>
  <c r="C207" i="32"/>
  <c r="C208" i="32"/>
  <c r="C209" i="32"/>
  <c r="C210" i="32"/>
  <c r="C211" i="32"/>
  <c r="C212" i="32"/>
  <c r="C213" i="32"/>
  <c r="C214" i="32"/>
  <c r="C215" i="32"/>
  <c r="C216" i="32"/>
  <c r="C217" i="32"/>
  <c r="C218" i="32"/>
  <c r="C219" i="32"/>
  <c r="C220" i="32"/>
  <c r="C221"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52" i="32"/>
  <c r="B53" i="32"/>
  <c r="B54" i="32"/>
  <c r="B55"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104" i="32"/>
  <c r="B105" i="32"/>
  <c r="B106" i="32"/>
  <c r="B107" i="32"/>
  <c r="B108" i="32"/>
  <c r="B109" i="32"/>
  <c r="B110" i="32"/>
  <c r="B111" i="32"/>
  <c r="B112" i="32"/>
  <c r="B113" i="32"/>
  <c r="B114" i="32"/>
  <c r="B115" i="32"/>
  <c r="B116" i="32"/>
  <c r="B117" i="32"/>
  <c r="B118" i="32"/>
  <c r="B119" i="32"/>
  <c r="B120" i="32"/>
  <c r="B121" i="32"/>
  <c r="B122" i="32"/>
  <c r="B123" i="32"/>
  <c r="B124" i="32"/>
  <c r="B125" i="32"/>
  <c r="B126" i="32"/>
  <c r="B127" i="32"/>
  <c r="B128" i="32"/>
  <c r="B129" i="32"/>
  <c r="B130" i="32"/>
  <c r="B131" i="32"/>
  <c r="B132" i="32"/>
  <c r="B133" i="32"/>
  <c r="B134" i="32"/>
  <c r="B135" i="32"/>
  <c r="B136" i="32"/>
  <c r="B137" i="32"/>
  <c r="B138" i="32"/>
  <c r="B139" i="32"/>
  <c r="B140" i="32"/>
  <c r="B141" i="32"/>
  <c r="B142" i="32"/>
  <c r="B143" i="32"/>
  <c r="B144" i="32"/>
  <c r="B145" i="32"/>
  <c r="B146" i="32"/>
  <c r="B147" i="32"/>
  <c r="B148" i="32"/>
  <c r="B149" i="32"/>
  <c r="B150" i="32"/>
  <c r="B151" i="32"/>
  <c r="B152" i="32"/>
  <c r="B153" i="32"/>
  <c r="B154" i="32"/>
  <c r="B155" i="32"/>
  <c r="B156" i="32"/>
  <c r="B157" i="32"/>
  <c r="B158" i="32"/>
  <c r="B159" i="32"/>
  <c r="B160" i="32"/>
  <c r="B161" i="32"/>
  <c r="B162" i="32"/>
  <c r="B163" i="32"/>
  <c r="B164" i="32"/>
  <c r="B165" i="32"/>
  <c r="B166" i="32"/>
  <c r="B167" i="32"/>
  <c r="B168" i="32"/>
  <c r="B169" i="32"/>
  <c r="B170" i="32"/>
  <c r="B171" i="32"/>
  <c r="B172" i="32"/>
  <c r="B173" i="32"/>
  <c r="B174" i="32"/>
  <c r="B175" i="32"/>
  <c r="B176" i="32"/>
  <c r="B177" i="32"/>
  <c r="B178" i="32"/>
  <c r="B179" i="32"/>
  <c r="B180" i="32"/>
  <c r="B181" i="32"/>
  <c r="B182" i="32"/>
  <c r="B183" i="32"/>
  <c r="B184" i="32"/>
  <c r="B185" i="32"/>
  <c r="B186" i="32"/>
  <c r="B187" i="32"/>
  <c r="B188" i="32"/>
  <c r="B189" i="32"/>
  <c r="B190" i="32"/>
  <c r="B191" i="32"/>
  <c r="B192" i="32"/>
  <c r="B193" i="32"/>
  <c r="B194" i="32"/>
  <c r="B195" i="32"/>
  <c r="B196" i="32"/>
  <c r="B197" i="32"/>
  <c r="B198" i="32"/>
  <c r="B199" i="32"/>
  <c r="B200" i="32"/>
  <c r="B201" i="32"/>
  <c r="B202" i="32"/>
  <c r="B203" i="32"/>
  <c r="B204" i="32"/>
  <c r="B205" i="32"/>
  <c r="B206" i="32"/>
  <c r="B207" i="32"/>
  <c r="B208" i="32"/>
  <c r="B209" i="32"/>
  <c r="B210" i="32"/>
  <c r="B211" i="32"/>
  <c r="B212" i="32"/>
  <c r="B213" i="32"/>
  <c r="B214" i="32"/>
  <c r="B215" i="32"/>
  <c r="B216" i="32"/>
  <c r="B217" i="32"/>
  <c r="B218" i="32"/>
  <c r="B219" i="32"/>
  <c r="B220" i="32"/>
  <c r="B221"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108" i="32"/>
  <c r="A109" i="32"/>
  <c r="A110" i="32"/>
  <c r="A111" i="32"/>
  <c r="A112" i="32"/>
  <c r="A113" i="32"/>
  <c r="A114" i="32"/>
  <c r="A115" i="32"/>
  <c r="A116" i="32"/>
  <c r="A117" i="32"/>
  <c r="A118" i="32"/>
  <c r="A119" i="32"/>
  <c r="A120" i="32"/>
  <c r="A121" i="32"/>
  <c r="A122" i="32"/>
  <c r="A123" i="32"/>
  <c r="A124" i="32"/>
  <c r="A125" i="32"/>
  <c r="A126" i="32"/>
  <c r="A127" i="32"/>
  <c r="A128" i="32"/>
  <c r="A129" i="32"/>
  <c r="A130" i="32"/>
  <c r="A131" i="32"/>
  <c r="A132" i="32"/>
  <c r="A133" i="32"/>
  <c r="A134" i="32"/>
  <c r="A135" i="32"/>
  <c r="A136" i="32"/>
  <c r="A137" i="32"/>
  <c r="A138" i="32"/>
  <c r="A139" i="32"/>
  <c r="A140" i="32"/>
  <c r="A141" i="32"/>
  <c r="A142" i="32"/>
  <c r="A143" i="32"/>
  <c r="A144" i="32"/>
  <c r="A145" i="32"/>
  <c r="A146" i="32"/>
  <c r="A147" i="32"/>
  <c r="A148" i="32"/>
  <c r="A149" i="32"/>
  <c r="A150" i="32"/>
  <c r="A151" i="32"/>
  <c r="A152" i="32"/>
  <c r="A153" i="32"/>
  <c r="A154" i="32"/>
  <c r="A155" i="32"/>
  <c r="A156" i="32"/>
  <c r="A157" i="32"/>
  <c r="A158" i="32"/>
  <c r="A159" i="32"/>
  <c r="A160" i="32"/>
  <c r="A161" i="32"/>
  <c r="A162" i="32"/>
  <c r="A163" i="32"/>
  <c r="A164" i="32"/>
  <c r="A165" i="32"/>
  <c r="A166" i="32"/>
  <c r="A167" i="32"/>
  <c r="A168" i="32"/>
  <c r="A169" i="32"/>
  <c r="A170" i="32"/>
  <c r="A171" i="32"/>
  <c r="A172" i="32"/>
  <c r="A173" i="32"/>
  <c r="A174" i="32"/>
  <c r="A175" i="32"/>
  <c r="A176" i="32"/>
  <c r="A177" i="32"/>
  <c r="A178" i="32"/>
  <c r="A179" i="32"/>
  <c r="A180" i="32"/>
  <c r="A181" i="32"/>
  <c r="A182" i="32"/>
  <c r="A183" i="32"/>
  <c r="A184" i="32"/>
  <c r="A185" i="32"/>
  <c r="A186" i="32"/>
  <c r="A187" i="32"/>
  <c r="A188" i="32"/>
  <c r="A189" i="32"/>
  <c r="A190" i="32"/>
  <c r="A191" i="32"/>
  <c r="A192" i="32"/>
  <c r="A193" i="32"/>
  <c r="A194" i="32"/>
  <c r="A195" i="32"/>
  <c r="A196" i="32"/>
  <c r="A197" i="32"/>
  <c r="A198" i="32"/>
  <c r="A199" i="32"/>
  <c r="A200" i="32"/>
  <c r="A201" i="32"/>
  <c r="A202" i="32"/>
  <c r="A203" i="32"/>
  <c r="A204" i="32"/>
  <c r="A205" i="32"/>
  <c r="A206" i="32"/>
  <c r="A207" i="32"/>
  <c r="A208" i="32"/>
  <c r="A209" i="32"/>
  <c r="A210" i="32"/>
  <c r="A211" i="32"/>
  <c r="A212" i="32"/>
  <c r="A213" i="32"/>
  <c r="A214" i="32"/>
  <c r="A215" i="32"/>
  <c r="A216" i="32"/>
  <c r="A217" i="32"/>
  <c r="A218" i="32"/>
  <c r="A219" i="32"/>
  <c r="A220" i="32"/>
  <c r="A3" i="60" l="1"/>
  <c r="A3" i="59"/>
  <c r="A2" i="22"/>
  <c r="A2" i="11"/>
  <c r="A2" i="21"/>
  <c r="A2" i="10"/>
  <c r="A2" i="20"/>
  <c r="A2" i="9"/>
  <c r="A2" i="18"/>
  <c r="A2" i="6"/>
  <c r="A2" i="17"/>
  <c r="A2" i="4"/>
  <c r="A2" i="58"/>
  <c r="A2" i="57"/>
  <c r="A2" i="15"/>
  <c r="A2" i="2"/>
  <c r="A2" i="55"/>
  <c r="A2" i="56"/>
  <c r="A2" i="53"/>
  <c r="A2" i="54"/>
  <c r="A2" i="51"/>
  <c r="A2" i="52"/>
  <c r="A2" i="49"/>
  <c r="A2" i="50"/>
  <c r="A2" i="47"/>
  <c r="A2" i="48"/>
  <c r="A2" i="45"/>
  <c r="A2" i="46"/>
  <c r="A2" i="43"/>
  <c r="A2" i="44"/>
  <c r="A2" i="41"/>
  <c r="A2" i="42"/>
  <c r="A2" i="39"/>
  <c r="A2" i="40"/>
  <c r="A2" i="37"/>
  <c r="A2" i="38"/>
  <c r="A2" i="35"/>
  <c r="A2" i="36"/>
  <c r="A2" i="33"/>
  <c r="A2" i="34"/>
  <c r="A2" i="31"/>
  <c r="A2" i="32"/>
  <c r="A2" i="29"/>
  <c r="A2" i="30"/>
  <c r="A2" i="27"/>
  <c r="A2" i="28"/>
  <c r="E19" i="61" l="1"/>
  <c r="E18" i="61" l="1"/>
  <c r="E17" i="61"/>
  <c r="L7" i="22" l="1"/>
  <c r="K7" i="22"/>
  <c r="M7" i="22" s="1"/>
  <c r="J7" i="22"/>
  <c r="L9" i="22"/>
  <c r="M9" i="22" s="1"/>
  <c r="K9" i="22"/>
  <c r="J9" i="22"/>
  <c r="G7" i="22"/>
  <c r="G9" i="22"/>
  <c r="D7" i="22"/>
  <c r="D9" i="22"/>
  <c r="AA8" i="21"/>
  <c r="AA9" i="21"/>
  <c r="AA10" i="21"/>
  <c r="W8" i="21"/>
  <c r="V8" i="21"/>
  <c r="X8" i="21" s="1"/>
  <c r="U8" i="21"/>
  <c r="U10" i="21"/>
  <c r="R8" i="21"/>
  <c r="Q8" i="21"/>
  <c r="Q10" i="21"/>
  <c r="N8" i="21"/>
  <c r="N10" i="21"/>
  <c r="R10" i="21" s="1"/>
  <c r="K8" i="21"/>
  <c r="J8" i="21"/>
  <c r="G8" i="21"/>
  <c r="D8" i="21"/>
  <c r="J10" i="21"/>
  <c r="W10" i="21" s="1"/>
  <c r="G10" i="21"/>
  <c r="V10" i="21" s="1"/>
  <c r="X10" i="21" s="1"/>
  <c r="D10" i="21"/>
  <c r="U8" i="20"/>
  <c r="U10" i="20"/>
  <c r="Q8" i="20"/>
  <c r="R8" i="20" s="1"/>
  <c r="Q10" i="20"/>
  <c r="N8" i="20"/>
  <c r="N10" i="20"/>
  <c r="R10" i="20" s="1"/>
  <c r="J8" i="20"/>
  <c r="W8" i="20" s="1"/>
  <c r="G8" i="20"/>
  <c r="V8" i="20" s="1"/>
  <c r="D8" i="20"/>
  <c r="J10" i="20"/>
  <c r="W10" i="20" s="1"/>
  <c r="G10" i="20"/>
  <c r="K10" i="20" s="1"/>
  <c r="G11" i="20"/>
  <c r="D10" i="20"/>
  <c r="X8" i="20" l="1"/>
  <c r="K8" i="20"/>
  <c r="V10" i="20"/>
  <c r="X10" i="20" s="1"/>
  <c r="K10" i="21"/>
  <c r="B21" i="59"/>
  <c r="B20" i="59"/>
  <c r="B19" i="59"/>
  <c r="B18" i="59"/>
  <c r="B17" i="59"/>
  <c r="B16" i="59"/>
  <c r="B15" i="59"/>
  <c r="B14" i="59"/>
  <c r="B13" i="59"/>
  <c r="B12" i="59"/>
  <c r="B11" i="59"/>
  <c r="B10" i="59"/>
  <c r="B8" i="59"/>
  <c r="B6" i="59"/>
  <c r="L20" i="11"/>
  <c r="K20" i="11"/>
  <c r="I20" i="11"/>
  <c r="H20" i="11"/>
  <c r="H18" i="11"/>
  <c r="E18" i="11"/>
  <c r="B18" i="11"/>
  <c r="H17" i="11"/>
  <c r="E17" i="11"/>
  <c r="B17" i="11"/>
  <c r="I13" i="11"/>
  <c r="H13" i="11"/>
  <c r="F13" i="11"/>
  <c r="E13" i="11"/>
  <c r="C13" i="11"/>
  <c r="B13" i="11"/>
  <c r="F12" i="11"/>
  <c r="E12" i="11"/>
  <c r="C12" i="11"/>
  <c r="B12" i="11"/>
  <c r="I10" i="11"/>
  <c r="H10" i="11"/>
  <c r="F10" i="11"/>
  <c r="E10" i="11"/>
  <c r="C10" i="11"/>
  <c r="B10" i="11"/>
  <c r="I9" i="11"/>
  <c r="H9" i="11"/>
  <c r="F9" i="11"/>
  <c r="E9" i="11"/>
  <c r="C9" i="11"/>
  <c r="B9" i="11"/>
  <c r="F8" i="11"/>
  <c r="E8" i="11"/>
  <c r="C8" i="11"/>
  <c r="B8" i="11"/>
  <c r="I7" i="11"/>
  <c r="H7" i="11"/>
  <c r="F7" i="11"/>
  <c r="E7" i="11"/>
  <c r="C7" i="11"/>
  <c r="B7" i="11"/>
  <c r="AB24" i="10"/>
  <c r="Z24" i="10"/>
  <c r="Y24" i="10"/>
  <c r="T24" i="10"/>
  <c r="S24" i="10"/>
  <c r="P24" i="10"/>
  <c r="O24" i="10"/>
  <c r="M24" i="10"/>
  <c r="L24" i="10"/>
  <c r="I24" i="10"/>
  <c r="H24" i="10"/>
  <c r="F24" i="10"/>
  <c r="E24" i="10"/>
  <c r="C24" i="10"/>
  <c r="B24" i="10"/>
  <c r="AB23" i="10"/>
  <c r="Z23" i="10"/>
  <c r="Y23" i="10"/>
  <c r="T23" i="10"/>
  <c r="S23" i="10"/>
  <c r="P23" i="10"/>
  <c r="O23" i="10"/>
  <c r="M23" i="10"/>
  <c r="L23" i="10"/>
  <c r="I23" i="10"/>
  <c r="H23" i="10"/>
  <c r="F23" i="10"/>
  <c r="E23" i="10"/>
  <c r="C23" i="10"/>
  <c r="B23" i="10"/>
  <c r="C21" i="10"/>
  <c r="B21" i="10"/>
  <c r="C20" i="10"/>
  <c r="B20" i="10"/>
  <c r="AB18" i="10"/>
  <c r="Z18" i="10"/>
  <c r="Y18" i="10"/>
  <c r="T18" i="10"/>
  <c r="S18" i="10"/>
  <c r="P18" i="10"/>
  <c r="O18" i="10"/>
  <c r="M18" i="10"/>
  <c r="L18" i="10"/>
  <c r="I18" i="10"/>
  <c r="H18" i="10"/>
  <c r="F18" i="10"/>
  <c r="E18" i="10"/>
  <c r="C18" i="10"/>
  <c r="B18" i="10"/>
  <c r="AB17" i="10"/>
  <c r="Z17" i="10"/>
  <c r="Y17" i="10"/>
  <c r="T17" i="10"/>
  <c r="S17" i="10"/>
  <c r="P17" i="10"/>
  <c r="O17" i="10"/>
  <c r="M17" i="10"/>
  <c r="L17" i="10"/>
  <c r="I17" i="10"/>
  <c r="H17" i="10"/>
  <c r="F17" i="10"/>
  <c r="E17" i="10"/>
  <c r="C17" i="10"/>
  <c r="B17" i="10"/>
  <c r="AB14" i="10"/>
  <c r="Z14" i="10"/>
  <c r="Y14" i="10"/>
  <c r="T14" i="10"/>
  <c r="S14" i="10"/>
  <c r="P14" i="10"/>
  <c r="O14" i="10"/>
  <c r="M14" i="10"/>
  <c r="L14" i="10"/>
  <c r="I14" i="10"/>
  <c r="H14" i="10"/>
  <c r="F14" i="10"/>
  <c r="E14" i="10"/>
  <c r="C14" i="10"/>
  <c r="B14" i="10"/>
  <c r="AB13" i="10"/>
  <c r="Z13" i="10"/>
  <c r="Y13" i="10"/>
  <c r="T13" i="10"/>
  <c r="S13" i="10"/>
  <c r="P13" i="10"/>
  <c r="O13" i="10"/>
  <c r="M13" i="10"/>
  <c r="L13" i="10"/>
  <c r="I13" i="10"/>
  <c r="H13" i="10"/>
  <c r="F13" i="10"/>
  <c r="E13" i="10"/>
  <c r="B13" i="10"/>
  <c r="AB11" i="10"/>
  <c r="Z11" i="10"/>
  <c r="Y11" i="10"/>
  <c r="T11" i="10"/>
  <c r="S11" i="10"/>
  <c r="P11" i="10"/>
  <c r="O11" i="10"/>
  <c r="M11" i="10"/>
  <c r="L11" i="10"/>
  <c r="I11" i="10"/>
  <c r="H11" i="10"/>
  <c r="F11" i="10"/>
  <c r="E11" i="10"/>
  <c r="C11" i="10"/>
  <c r="B11" i="10"/>
  <c r="AB10" i="10"/>
  <c r="Z10" i="10"/>
  <c r="Y10" i="10"/>
  <c r="T10" i="10"/>
  <c r="S10" i="10"/>
  <c r="P10" i="10"/>
  <c r="O10" i="10"/>
  <c r="M10" i="10"/>
  <c r="L10" i="10"/>
  <c r="I10" i="10"/>
  <c r="H10" i="10"/>
  <c r="F10" i="10"/>
  <c r="E10" i="10"/>
  <c r="C10" i="10"/>
  <c r="B10" i="10"/>
  <c r="AB9" i="10"/>
  <c r="Z9" i="10"/>
  <c r="Y9" i="10"/>
  <c r="T9" i="10"/>
  <c r="S9" i="10"/>
  <c r="P9" i="10"/>
  <c r="O9" i="10"/>
  <c r="M9" i="10"/>
  <c r="L9" i="10"/>
  <c r="I9" i="10"/>
  <c r="H9" i="10"/>
  <c r="F9" i="10"/>
  <c r="E9" i="10"/>
  <c r="B9" i="10"/>
  <c r="AB8" i="10"/>
  <c r="Z8" i="10"/>
  <c r="Y8" i="10"/>
  <c r="T8" i="10"/>
  <c r="S8" i="10"/>
  <c r="P8" i="10"/>
  <c r="O8" i="10"/>
  <c r="M8" i="10"/>
  <c r="L8" i="10"/>
  <c r="I8" i="10"/>
  <c r="H8" i="10"/>
  <c r="F8" i="10"/>
  <c r="E8" i="10"/>
  <c r="C8" i="10"/>
  <c r="B8" i="10"/>
  <c r="Z42" i="9"/>
  <c r="Z41" i="9"/>
  <c r="Z39" i="9"/>
  <c r="Z38" i="9"/>
  <c r="Z37" i="9"/>
  <c r="Z36" i="9"/>
  <c r="Z32" i="9"/>
  <c r="T32" i="9"/>
  <c r="S32" i="9"/>
  <c r="P32" i="9"/>
  <c r="O32" i="9"/>
  <c r="M32" i="9"/>
  <c r="L32" i="9"/>
  <c r="I32" i="9"/>
  <c r="H32" i="9"/>
  <c r="F32" i="9"/>
  <c r="E32" i="9"/>
  <c r="C32" i="9"/>
  <c r="B32" i="9"/>
  <c r="Z31" i="9"/>
  <c r="T31" i="9"/>
  <c r="S31" i="9"/>
  <c r="P31" i="9"/>
  <c r="O31" i="9"/>
  <c r="M31" i="9"/>
  <c r="L31" i="9"/>
  <c r="I31" i="9"/>
  <c r="H31" i="9"/>
  <c r="F31" i="9"/>
  <c r="E31" i="9"/>
  <c r="C31" i="9"/>
  <c r="B31" i="9"/>
  <c r="Z29" i="9"/>
  <c r="T29" i="9"/>
  <c r="S29" i="9"/>
  <c r="P29" i="9"/>
  <c r="O29" i="9"/>
  <c r="M29" i="9"/>
  <c r="L29" i="9"/>
  <c r="I29" i="9"/>
  <c r="H29" i="9"/>
  <c r="F29" i="9"/>
  <c r="E29" i="9"/>
  <c r="C29" i="9"/>
  <c r="B29" i="9"/>
  <c r="Z28" i="9"/>
  <c r="T28" i="9"/>
  <c r="S28" i="9"/>
  <c r="P28" i="9"/>
  <c r="O28" i="9"/>
  <c r="M28" i="9"/>
  <c r="L28" i="9"/>
  <c r="I28" i="9"/>
  <c r="H28" i="9"/>
  <c r="F28" i="9"/>
  <c r="E28" i="9"/>
  <c r="C28" i="9"/>
  <c r="B28" i="9"/>
  <c r="Z27" i="9"/>
  <c r="T27" i="9"/>
  <c r="S27" i="9"/>
  <c r="P27" i="9"/>
  <c r="O27" i="9"/>
  <c r="M27" i="9"/>
  <c r="L27" i="9"/>
  <c r="I27" i="9"/>
  <c r="H27" i="9"/>
  <c r="F27" i="9"/>
  <c r="E27" i="9"/>
  <c r="C27" i="9"/>
  <c r="B27" i="9"/>
  <c r="Z26" i="9"/>
  <c r="T26" i="9"/>
  <c r="S26" i="9"/>
  <c r="P26" i="9"/>
  <c r="O26" i="9"/>
  <c r="M26" i="9"/>
  <c r="L26" i="9"/>
  <c r="I26" i="9"/>
  <c r="H26" i="9"/>
  <c r="F26" i="9"/>
  <c r="E26" i="9"/>
  <c r="C26" i="9"/>
  <c r="B26" i="9"/>
  <c r="C24" i="9"/>
  <c r="B24" i="9"/>
  <c r="C23" i="9"/>
  <c r="B23" i="9"/>
  <c r="T21" i="9"/>
  <c r="S21" i="9"/>
  <c r="P21" i="9"/>
  <c r="O21" i="9"/>
  <c r="M21" i="9"/>
  <c r="L21" i="9"/>
  <c r="I21" i="9"/>
  <c r="H21" i="9"/>
  <c r="F21" i="9"/>
  <c r="E21" i="9"/>
  <c r="C21" i="9"/>
  <c r="B21" i="9"/>
  <c r="T20" i="9"/>
  <c r="S20" i="9"/>
  <c r="P20" i="9"/>
  <c r="O20" i="9"/>
  <c r="M20" i="9"/>
  <c r="L20" i="9"/>
  <c r="I20" i="9"/>
  <c r="H20" i="9"/>
  <c r="F20" i="9"/>
  <c r="E20" i="9"/>
  <c r="C20" i="9"/>
  <c r="B20" i="9"/>
  <c r="Y19" i="9"/>
  <c r="T19" i="9"/>
  <c r="S19" i="9"/>
  <c r="P19" i="9"/>
  <c r="O19" i="9"/>
  <c r="M19" i="9"/>
  <c r="L19" i="9"/>
  <c r="I19" i="9"/>
  <c r="H19" i="9"/>
  <c r="F19" i="9"/>
  <c r="E19" i="9"/>
  <c r="C19" i="9"/>
  <c r="B19" i="9"/>
  <c r="Y18" i="9"/>
  <c r="T18" i="9"/>
  <c r="S18" i="9"/>
  <c r="P18" i="9"/>
  <c r="O18" i="9"/>
  <c r="M18" i="9"/>
  <c r="L18" i="9"/>
  <c r="I18" i="9"/>
  <c r="H18" i="9"/>
  <c r="F18" i="9"/>
  <c r="E18" i="9"/>
  <c r="C18" i="9"/>
  <c r="B18" i="9"/>
  <c r="Z14" i="9"/>
  <c r="T14" i="9"/>
  <c r="S14" i="9"/>
  <c r="P14" i="9"/>
  <c r="O14" i="9"/>
  <c r="M14" i="9"/>
  <c r="L14" i="9"/>
  <c r="I14" i="9"/>
  <c r="H14" i="9"/>
  <c r="F14" i="9"/>
  <c r="E14" i="9"/>
  <c r="C14" i="9"/>
  <c r="B14" i="9"/>
  <c r="Z13" i="9"/>
  <c r="T13" i="9"/>
  <c r="S13" i="9"/>
  <c r="P13" i="9"/>
  <c r="O13" i="9"/>
  <c r="M13" i="9"/>
  <c r="L13" i="9"/>
  <c r="I13" i="9"/>
  <c r="H13" i="9"/>
  <c r="F13" i="9"/>
  <c r="E13" i="9"/>
  <c r="B13" i="9"/>
  <c r="Z11" i="9"/>
  <c r="T11" i="9"/>
  <c r="S11" i="9"/>
  <c r="P11" i="9"/>
  <c r="O11" i="9"/>
  <c r="M11" i="9"/>
  <c r="L11" i="9"/>
  <c r="I11" i="9"/>
  <c r="H11" i="9"/>
  <c r="F11" i="9"/>
  <c r="E11" i="9"/>
  <c r="C11" i="9"/>
  <c r="B11" i="9"/>
  <c r="Z10" i="9"/>
  <c r="W10" i="9"/>
  <c r="V10" i="9"/>
  <c r="T10" i="9"/>
  <c r="S10" i="9"/>
  <c r="P10" i="9"/>
  <c r="O10" i="9"/>
  <c r="M10" i="9"/>
  <c r="L10" i="9"/>
  <c r="I10" i="9"/>
  <c r="H10" i="9"/>
  <c r="F10" i="9"/>
  <c r="E10" i="9"/>
  <c r="C10" i="9"/>
  <c r="B10" i="9"/>
  <c r="Z9" i="9"/>
  <c r="T9" i="9"/>
  <c r="S9" i="9"/>
  <c r="P9" i="9"/>
  <c r="O9" i="9"/>
  <c r="M9" i="9"/>
  <c r="L9" i="9"/>
  <c r="I9" i="9"/>
  <c r="H9" i="9"/>
  <c r="F9" i="9"/>
  <c r="E9" i="9"/>
  <c r="B9" i="9"/>
  <c r="Z8" i="9"/>
  <c r="W8" i="9"/>
  <c r="V8" i="9"/>
  <c r="T8" i="9"/>
  <c r="S8" i="9"/>
  <c r="P8" i="9"/>
  <c r="O8" i="9"/>
  <c r="M8" i="9"/>
  <c r="L8" i="9"/>
  <c r="I8" i="9"/>
  <c r="H8" i="9"/>
  <c r="F8" i="9"/>
  <c r="E8" i="9"/>
  <c r="C8" i="9"/>
  <c r="B8" i="9"/>
  <c r="Q10" i="6"/>
  <c r="P10" i="6"/>
  <c r="O10" i="6"/>
  <c r="L10" i="6"/>
  <c r="K10" i="6"/>
  <c r="J10" i="6"/>
  <c r="I10" i="6"/>
  <c r="H10" i="6"/>
  <c r="E10" i="6"/>
  <c r="D10" i="6"/>
  <c r="C10" i="6"/>
  <c r="B10" i="6"/>
  <c r="Q9" i="6"/>
  <c r="P9" i="6"/>
  <c r="O9" i="6"/>
  <c r="L9" i="6"/>
  <c r="K9" i="6"/>
  <c r="J9" i="6"/>
  <c r="I9" i="6"/>
  <c r="H9" i="6"/>
  <c r="E9" i="6"/>
  <c r="E8" i="6" s="1"/>
  <c r="D9" i="6"/>
  <c r="C9" i="6"/>
  <c r="B9" i="6"/>
  <c r="Q19" i="4"/>
  <c r="P19" i="4"/>
  <c r="M19" i="4"/>
  <c r="L19" i="4"/>
  <c r="K19" i="4"/>
  <c r="J19" i="4"/>
  <c r="I19" i="4"/>
  <c r="H19" i="4"/>
  <c r="E19" i="4"/>
  <c r="D19" i="4"/>
  <c r="C19" i="4"/>
  <c r="B19" i="4"/>
  <c r="Q18" i="4"/>
  <c r="P18" i="4"/>
  <c r="M18" i="4"/>
  <c r="L18" i="4"/>
  <c r="K18" i="4"/>
  <c r="J18" i="4"/>
  <c r="I18" i="4"/>
  <c r="H18" i="4"/>
  <c r="E18" i="4"/>
  <c r="D18" i="4"/>
  <c r="C18" i="4"/>
  <c r="B18" i="4"/>
  <c r="Q16" i="4"/>
  <c r="P16" i="4"/>
  <c r="M16" i="4"/>
  <c r="L16" i="4"/>
  <c r="K16" i="4"/>
  <c r="J16" i="4"/>
  <c r="I16" i="4"/>
  <c r="H16" i="4"/>
  <c r="E16" i="4"/>
  <c r="D16" i="4"/>
  <c r="C16" i="4"/>
  <c r="B16" i="4"/>
  <c r="Q15" i="4"/>
  <c r="P15" i="4"/>
  <c r="M15" i="4"/>
  <c r="L15" i="4"/>
  <c r="K15" i="4"/>
  <c r="J15" i="4"/>
  <c r="I15" i="4"/>
  <c r="H15" i="4"/>
  <c r="E15" i="4"/>
  <c r="D15" i="4"/>
  <c r="C15" i="4"/>
  <c r="B15" i="4"/>
  <c r="Q13" i="4"/>
  <c r="P13" i="4"/>
  <c r="M13" i="4"/>
  <c r="L13" i="4"/>
  <c r="K13" i="4"/>
  <c r="J13" i="4"/>
  <c r="I13" i="4"/>
  <c r="H13" i="4"/>
  <c r="E13" i="4"/>
  <c r="D13" i="4"/>
  <c r="C13" i="4"/>
  <c r="B13" i="4"/>
  <c r="Q12" i="4"/>
  <c r="P12" i="4"/>
  <c r="M12" i="4"/>
  <c r="L12" i="4"/>
  <c r="K12" i="4"/>
  <c r="J12" i="4"/>
  <c r="I12" i="4"/>
  <c r="H12" i="4"/>
  <c r="E12" i="4"/>
  <c r="D12" i="4"/>
  <c r="C12" i="4"/>
  <c r="B12" i="4"/>
  <c r="Q10" i="4"/>
  <c r="P10" i="4"/>
  <c r="M10" i="4"/>
  <c r="L10" i="4"/>
  <c r="K10" i="4"/>
  <c r="J10" i="4"/>
  <c r="I10" i="4"/>
  <c r="H10" i="4"/>
  <c r="E10" i="4"/>
  <c r="D10" i="4"/>
  <c r="C10" i="4"/>
  <c r="B10" i="4"/>
  <c r="Q9" i="4"/>
  <c r="P9" i="4"/>
  <c r="M9" i="4"/>
  <c r="L9" i="4"/>
  <c r="K9" i="4"/>
  <c r="J9" i="4"/>
  <c r="I9" i="4"/>
  <c r="H9" i="4"/>
  <c r="E9" i="4"/>
  <c r="D9" i="4"/>
  <c r="C9" i="4"/>
  <c r="B9" i="4"/>
  <c r="E49" i="57"/>
  <c r="D49" i="57"/>
  <c r="C49" i="57"/>
  <c r="B49" i="57"/>
  <c r="E48" i="57"/>
  <c r="D48" i="57"/>
  <c r="C48" i="57"/>
  <c r="B48" i="57"/>
  <c r="E47" i="57"/>
  <c r="D47" i="57"/>
  <c r="C47" i="57"/>
  <c r="B47" i="57"/>
  <c r="E46" i="57"/>
  <c r="D46" i="57"/>
  <c r="C46" i="57"/>
  <c r="B46" i="57"/>
  <c r="E45" i="57"/>
  <c r="D45" i="57"/>
  <c r="C45" i="57"/>
  <c r="B45" i="57"/>
  <c r="E44" i="57"/>
  <c r="D44" i="57"/>
  <c r="C44" i="57"/>
  <c r="B44" i="57"/>
  <c r="E43" i="57"/>
  <c r="D43" i="57"/>
  <c r="C43" i="57"/>
  <c r="B43" i="57"/>
  <c r="E42" i="57"/>
  <c r="D42" i="57"/>
  <c r="C42" i="57"/>
  <c r="B42" i="57"/>
  <c r="E41" i="57"/>
  <c r="D41" i="57"/>
  <c r="C41" i="57"/>
  <c r="B41" i="57"/>
  <c r="E40" i="57"/>
  <c r="D40" i="57"/>
  <c r="C40" i="57"/>
  <c r="B40" i="57"/>
  <c r="E39" i="57"/>
  <c r="D39" i="57"/>
  <c r="C39" i="57"/>
  <c r="B39" i="57"/>
  <c r="E38" i="57"/>
  <c r="D38" i="57"/>
  <c r="C38" i="57"/>
  <c r="B38" i="57"/>
  <c r="E37" i="57"/>
  <c r="D37" i="57"/>
  <c r="C37" i="57"/>
  <c r="B37" i="57"/>
  <c r="E36" i="57"/>
  <c r="D36" i="57"/>
  <c r="C36" i="57"/>
  <c r="B36" i="57"/>
  <c r="E35" i="57"/>
  <c r="D35" i="57"/>
  <c r="C35" i="57"/>
  <c r="B35" i="57"/>
  <c r="E34" i="57"/>
  <c r="D34" i="57"/>
  <c r="C34" i="57"/>
  <c r="B34" i="57"/>
  <c r="E33" i="57"/>
  <c r="D33" i="57"/>
  <c r="C33" i="57"/>
  <c r="B33" i="57"/>
  <c r="E32" i="57"/>
  <c r="D32" i="57"/>
  <c r="C32" i="57"/>
  <c r="B32" i="57"/>
  <c r="E31" i="57"/>
  <c r="D31" i="57"/>
  <c r="C31" i="57"/>
  <c r="B31" i="57"/>
  <c r="E30" i="57"/>
  <c r="D30" i="57"/>
  <c r="C30" i="57"/>
  <c r="B30" i="57"/>
  <c r="E29" i="57"/>
  <c r="D29" i="57"/>
  <c r="C29" i="57"/>
  <c r="B29" i="57"/>
  <c r="E28" i="57"/>
  <c r="D28" i="57"/>
  <c r="C28" i="57"/>
  <c r="B28" i="57"/>
  <c r="E27" i="57"/>
  <c r="D27" i="57"/>
  <c r="C27" i="57"/>
  <c r="B27" i="57"/>
  <c r="E26" i="57"/>
  <c r="D26" i="57"/>
  <c r="C26" i="57"/>
  <c r="B26" i="57"/>
  <c r="E25" i="57"/>
  <c r="D25" i="57"/>
  <c r="C25" i="57"/>
  <c r="B25" i="57"/>
  <c r="E24" i="57"/>
  <c r="D24" i="57"/>
  <c r="C24" i="57"/>
  <c r="B24" i="57"/>
  <c r="E23" i="57"/>
  <c r="D23" i="57"/>
  <c r="C23" i="57"/>
  <c r="B23" i="57"/>
  <c r="E22" i="57"/>
  <c r="D22" i="57"/>
  <c r="C22" i="57"/>
  <c r="B22" i="57"/>
  <c r="E21" i="57"/>
  <c r="D21" i="57"/>
  <c r="C21" i="57"/>
  <c r="B21" i="57"/>
  <c r="E20" i="57"/>
  <c r="D20" i="57"/>
  <c r="C20" i="57"/>
  <c r="B20" i="57"/>
  <c r="E19" i="57"/>
  <c r="D19" i="57"/>
  <c r="C19" i="57"/>
  <c r="B19" i="57"/>
  <c r="E18" i="57"/>
  <c r="D18" i="57"/>
  <c r="C18" i="57"/>
  <c r="B18" i="57"/>
  <c r="E17" i="57"/>
  <c r="D17" i="57"/>
  <c r="C17" i="57"/>
  <c r="B17" i="57"/>
  <c r="E16" i="57"/>
  <c r="D16" i="57"/>
  <c r="C16" i="57"/>
  <c r="B16" i="57"/>
  <c r="E15" i="57"/>
  <c r="D15" i="57"/>
  <c r="C15" i="57"/>
  <c r="B15" i="57"/>
  <c r="E14" i="57"/>
  <c r="D14" i="57"/>
  <c r="C14" i="57"/>
  <c r="B14" i="57"/>
  <c r="E13" i="57"/>
  <c r="D13" i="57"/>
  <c r="C13" i="57"/>
  <c r="B13" i="57"/>
  <c r="E12" i="57"/>
  <c r="D12" i="57"/>
  <c r="C12" i="57"/>
  <c r="B12" i="57"/>
  <c r="E11" i="57"/>
  <c r="D11" i="57"/>
  <c r="C11" i="57"/>
  <c r="B11" i="57"/>
  <c r="E10" i="57"/>
  <c r="D10" i="57"/>
  <c r="C10" i="57"/>
  <c r="B10" i="57"/>
  <c r="E9" i="57"/>
  <c r="D9" i="57"/>
  <c r="C9" i="57"/>
  <c r="B9" i="57"/>
  <c r="E8" i="57"/>
  <c r="D8" i="57"/>
  <c r="C8" i="57"/>
  <c r="B8" i="57"/>
  <c r="E7" i="57"/>
  <c r="D7" i="57"/>
  <c r="C7" i="57"/>
  <c r="B7" i="57"/>
  <c r="E6" i="57"/>
  <c r="D6" i="57"/>
  <c r="C6" i="57"/>
  <c r="B6" i="57"/>
  <c r="Q10" i="2"/>
  <c r="P10" i="2"/>
  <c r="M10" i="2"/>
  <c r="L10" i="2"/>
  <c r="K10" i="2"/>
  <c r="J10" i="2"/>
  <c r="I10" i="2"/>
  <c r="H10" i="2"/>
  <c r="E10" i="2"/>
  <c r="D10" i="2"/>
  <c r="C10" i="2"/>
  <c r="B10" i="2"/>
  <c r="Q9" i="2"/>
  <c r="P9" i="2"/>
  <c r="M9" i="2"/>
  <c r="L9" i="2"/>
  <c r="K9" i="2"/>
  <c r="J9" i="2"/>
  <c r="I9" i="2"/>
  <c r="H9" i="2"/>
  <c r="E9" i="2"/>
  <c r="D9" i="2"/>
  <c r="C9" i="2"/>
  <c r="B9" i="2"/>
  <c r="H49" i="56"/>
  <c r="H48" i="56"/>
  <c r="G47" i="56"/>
  <c r="F47" i="56"/>
  <c r="E47" i="56"/>
  <c r="D47" i="56"/>
  <c r="C47" i="56"/>
  <c r="B47" i="56"/>
  <c r="G46" i="56"/>
  <c r="F46" i="56"/>
  <c r="E46" i="56"/>
  <c r="D46" i="56"/>
  <c r="C46" i="56"/>
  <c r="B46" i="56"/>
  <c r="G45" i="56"/>
  <c r="F45" i="56"/>
  <c r="E45" i="56"/>
  <c r="D45" i="56"/>
  <c r="C45" i="56"/>
  <c r="B45" i="56"/>
  <c r="G44" i="56"/>
  <c r="F44" i="56"/>
  <c r="E44" i="56"/>
  <c r="D44" i="56"/>
  <c r="C44" i="56"/>
  <c r="B44" i="56"/>
  <c r="G43" i="56"/>
  <c r="F43" i="56"/>
  <c r="E43" i="56"/>
  <c r="D43" i="56"/>
  <c r="C43" i="56"/>
  <c r="B43" i="56"/>
  <c r="H40" i="56"/>
  <c r="H39" i="56"/>
  <c r="G38" i="56"/>
  <c r="F38" i="56"/>
  <c r="E38" i="56"/>
  <c r="D38" i="56"/>
  <c r="C38" i="56"/>
  <c r="B38" i="56"/>
  <c r="G37" i="56"/>
  <c r="F37" i="56"/>
  <c r="E37" i="56"/>
  <c r="D37" i="56"/>
  <c r="C37" i="56"/>
  <c r="B37" i="56"/>
  <c r="G36" i="56"/>
  <c r="F36" i="56"/>
  <c r="E36" i="56"/>
  <c r="D36" i="56"/>
  <c r="C36" i="56"/>
  <c r="B36" i="56"/>
  <c r="G35" i="56"/>
  <c r="F35" i="56"/>
  <c r="E35" i="56"/>
  <c r="D35" i="56"/>
  <c r="C35" i="56"/>
  <c r="B35" i="56"/>
  <c r="G34" i="56"/>
  <c r="F34" i="56"/>
  <c r="E34" i="56"/>
  <c r="D34" i="56"/>
  <c r="C34" i="56"/>
  <c r="B34" i="56"/>
  <c r="H31" i="56"/>
  <c r="H30" i="56"/>
  <c r="G29" i="56"/>
  <c r="F29" i="56"/>
  <c r="E29" i="56"/>
  <c r="D29" i="56"/>
  <c r="C29" i="56"/>
  <c r="B29" i="56"/>
  <c r="G28" i="56"/>
  <c r="F28" i="56"/>
  <c r="E28" i="56"/>
  <c r="D28" i="56"/>
  <c r="C28" i="56"/>
  <c r="B28" i="56"/>
  <c r="G27" i="56"/>
  <c r="F27" i="56"/>
  <c r="E27" i="56"/>
  <c r="D27" i="56"/>
  <c r="C27" i="56"/>
  <c r="B27" i="56"/>
  <c r="G26" i="56"/>
  <c r="F26" i="56"/>
  <c r="E26" i="56"/>
  <c r="D26" i="56"/>
  <c r="C26" i="56"/>
  <c r="B26" i="56"/>
  <c r="G25" i="56"/>
  <c r="F25" i="56"/>
  <c r="E25" i="56"/>
  <c r="D25" i="56"/>
  <c r="C25" i="56"/>
  <c r="B25" i="56"/>
  <c r="H22" i="56"/>
  <c r="H21" i="56"/>
  <c r="G20" i="56"/>
  <c r="F20" i="56"/>
  <c r="E20" i="56"/>
  <c r="D20" i="56"/>
  <c r="C20" i="56"/>
  <c r="B20" i="56"/>
  <c r="G19" i="56"/>
  <c r="F19" i="56"/>
  <c r="E19" i="56"/>
  <c r="D19" i="56"/>
  <c r="C19" i="56"/>
  <c r="B19" i="56"/>
  <c r="G18" i="56"/>
  <c r="F18" i="56"/>
  <c r="E18" i="56"/>
  <c r="D18" i="56"/>
  <c r="C18" i="56"/>
  <c r="B18" i="56"/>
  <c r="G17" i="56"/>
  <c r="F17" i="56"/>
  <c r="E17" i="56"/>
  <c r="D17" i="56"/>
  <c r="C17" i="56"/>
  <c r="B17" i="56"/>
  <c r="G16" i="56"/>
  <c r="F16" i="56"/>
  <c r="E16" i="56"/>
  <c r="D16" i="56"/>
  <c r="C16" i="56"/>
  <c r="B16" i="56"/>
  <c r="H13" i="56"/>
  <c r="H12" i="56"/>
  <c r="G11" i="56"/>
  <c r="F11" i="56"/>
  <c r="E11" i="56"/>
  <c r="D11" i="56"/>
  <c r="C11" i="56"/>
  <c r="B11" i="56"/>
  <c r="G10" i="56"/>
  <c r="F10" i="56"/>
  <c r="E10" i="56"/>
  <c r="D10" i="56"/>
  <c r="C10" i="56"/>
  <c r="B10" i="56"/>
  <c r="G9" i="56"/>
  <c r="F9" i="56"/>
  <c r="E9" i="56"/>
  <c r="D9" i="56"/>
  <c r="C9" i="56"/>
  <c r="B9" i="56"/>
  <c r="G8" i="56"/>
  <c r="F8" i="56"/>
  <c r="E8" i="56"/>
  <c r="D8" i="56"/>
  <c r="C8" i="56"/>
  <c r="B8" i="56"/>
  <c r="G7" i="56"/>
  <c r="F7" i="56"/>
  <c r="E7" i="56"/>
  <c r="D7" i="56"/>
  <c r="C7" i="56"/>
  <c r="B7" i="56"/>
  <c r="M827" i="54"/>
  <c r="L827" i="54"/>
  <c r="J827" i="54"/>
  <c r="I827" i="54"/>
  <c r="H827" i="54"/>
  <c r="G827" i="54"/>
  <c r="F827" i="54"/>
  <c r="D827" i="54"/>
  <c r="M826" i="54"/>
  <c r="L826" i="54"/>
  <c r="J826" i="54"/>
  <c r="I826" i="54"/>
  <c r="H826" i="54"/>
  <c r="G826" i="54"/>
  <c r="F826" i="54"/>
  <c r="D826" i="54"/>
  <c r="M825" i="54"/>
  <c r="L825" i="54"/>
  <c r="J825" i="54"/>
  <c r="I825" i="54"/>
  <c r="H825" i="54"/>
  <c r="G825" i="54"/>
  <c r="F825" i="54"/>
  <c r="D825" i="54"/>
  <c r="M824" i="54"/>
  <c r="L824" i="54"/>
  <c r="J824" i="54"/>
  <c r="I824" i="54"/>
  <c r="H824" i="54"/>
  <c r="G824" i="54"/>
  <c r="F824" i="54"/>
  <c r="D824" i="54"/>
  <c r="M823" i="54"/>
  <c r="L823" i="54"/>
  <c r="J823" i="54"/>
  <c r="I823" i="54"/>
  <c r="H823" i="54"/>
  <c r="G823" i="54"/>
  <c r="F823" i="54"/>
  <c r="D823" i="54"/>
  <c r="M822" i="54"/>
  <c r="L822" i="54"/>
  <c r="J822" i="54"/>
  <c r="I822" i="54"/>
  <c r="H822" i="54"/>
  <c r="G822" i="54"/>
  <c r="F822" i="54"/>
  <c r="D822" i="54"/>
  <c r="M821" i="54"/>
  <c r="L821" i="54"/>
  <c r="J821" i="54"/>
  <c r="I821" i="54"/>
  <c r="H821" i="54"/>
  <c r="G821" i="54"/>
  <c r="F821" i="54"/>
  <c r="D821" i="54"/>
  <c r="M820" i="54"/>
  <c r="L820" i="54"/>
  <c r="J820" i="54"/>
  <c r="I820" i="54"/>
  <c r="H820" i="54"/>
  <c r="G820" i="54"/>
  <c r="F820" i="54"/>
  <c r="D820" i="54"/>
  <c r="M819" i="54"/>
  <c r="L819" i="54"/>
  <c r="J819" i="54"/>
  <c r="I819" i="54"/>
  <c r="H819" i="54"/>
  <c r="G819" i="54"/>
  <c r="F819" i="54"/>
  <c r="D819" i="54"/>
  <c r="M818" i="54"/>
  <c r="L818" i="54"/>
  <c r="J818" i="54"/>
  <c r="I818" i="54"/>
  <c r="H818" i="54"/>
  <c r="G818" i="54"/>
  <c r="F818" i="54"/>
  <c r="D818" i="54"/>
  <c r="M817" i="54"/>
  <c r="L817" i="54"/>
  <c r="J817" i="54"/>
  <c r="I817" i="54"/>
  <c r="H817" i="54"/>
  <c r="G817" i="54"/>
  <c r="F817" i="54"/>
  <c r="D817" i="54"/>
  <c r="M816" i="54"/>
  <c r="L816" i="54"/>
  <c r="J816" i="54"/>
  <c r="I816" i="54"/>
  <c r="H816" i="54"/>
  <c r="G816" i="54"/>
  <c r="F816" i="54"/>
  <c r="D816" i="54"/>
  <c r="M815" i="54"/>
  <c r="L815" i="54"/>
  <c r="J815" i="54"/>
  <c r="I815" i="54"/>
  <c r="H815" i="54"/>
  <c r="G815" i="54"/>
  <c r="F815" i="54"/>
  <c r="D815" i="54"/>
  <c r="M814" i="54"/>
  <c r="L814" i="54"/>
  <c r="J814" i="54"/>
  <c r="I814" i="54"/>
  <c r="H814" i="54"/>
  <c r="G814" i="54"/>
  <c r="F814" i="54"/>
  <c r="D814" i="54"/>
  <c r="M813" i="54"/>
  <c r="L813" i="54"/>
  <c r="J813" i="54"/>
  <c r="I813" i="54"/>
  <c r="H813" i="54"/>
  <c r="G813" i="54"/>
  <c r="F813" i="54"/>
  <c r="D813" i="54"/>
  <c r="M812" i="54"/>
  <c r="L812" i="54"/>
  <c r="J812" i="54"/>
  <c r="I812" i="54"/>
  <c r="H812" i="54"/>
  <c r="G812" i="54"/>
  <c r="F812" i="54"/>
  <c r="D812" i="54"/>
  <c r="M811" i="54"/>
  <c r="L811" i="54"/>
  <c r="J811" i="54"/>
  <c r="I811" i="54"/>
  <c r="H811" i="54"/>
  <c r="G811" i="54"/>
  <c r="F811" i="54"/>
  <c r="D811" i="54"/>
  <c r="M810" i="54"/>
  <c r="L810" i="54"/>
  <c r="J810" i="54"/>
  <c r="I810" i="54"/>
  <c r="H810" i="54"/>
  <c r="G810" i="54"/>
  <c r="F810" i="54"/>
  <c r="D810" i="54"/>
  <c r="M809" i="54"/>
  <c r="L809" i="54"/>
  <c r="J809" i="54"/>
  <c r="I809" i="54"/>
  <c r="H809" i="54"/>
  <c r="G809" i="54"/>
  <c r="F809" i="54"/>
  <c r="D809" i="54"/>
  <c r="M808" i="54"/>
  <c r="L808" i="54"/>
  <c r="J808" i="54"/>
  <c r="I808" i="54"/>
  <c r="H808" i="54"/>
  <c r="G808" i="54"/>
  <c r="F808" i="54"/>
  <c r="D808" i="54"/>
  <c r="M807" i="54"/>
  <c r="L807" i="54"/>
  <c r="J807" i="54"/>
  <c r="I807" i="54"/>
  <c r="H807" i="54"/>
  <c r="G807" i="54"/>
  <c r="F807" i="54"/>
  <c r="D807" i="54"/>
  <c r="M806" i="54"/>
  <c r="L806" i="54"/>
  <c r="J806" i="54"/>
  <c r="I806" i="54"/>
  <c r="H806" i="54"/>
  <c r="G806" i="54"/>
  <c r="F806" i="54"/>
  <c r="D806" i="54"/>
  <c r="M805" i="54"/>
  <c r="L805" i="54"/>
  <c r="J805" i="54"/>
  <c r="I805" i="54"/>
  <c r="H805" i="54"/>
  <c r="G805" i="54"/>
  <c r="F805" i="54"/>
  <c r="D805" i="54"/>
  <c r="M804" i="54"/>
  <c r="L804" i="54"/>
  <c r="J804" i="54"/>
  <c r="I804" i="54"/>
  <c r="H804" i="54"/>
  <c r="G804" i="54"/>
  <c r="F804" i="54"/>
  <c r="D804" i="54"/>
  <c r="M803" i="54"/>
  <c r="L803" i="54"/>
  <c r="J803" i="54"/>
  <c r="I803" i="54"/>
  <c r="H803" i="54"/>
  <c r="G803" i="54"/>
  <c r="F803" i="54"/>
  <c r="D803" i="54"/>
  <c r="M802" i="54"/>
  <c r="L802" i="54"/>
  <c r="J802" i="54"/>
  <c r="I802" i="54"/>
  <c r="H802" i="54"/>
  <c r="G802" i="54"/>
  <c r="F802" i="54"/>
  <c r="D802" i="54"/>
  <c r="M801" i="54"/>
  <c r="L801" i="54"/>
  <c r="J801" i="54"/>
  <c r="I801" i="54"/>
  <c r="H801" i="54"/>
  <c r="G801" i="54"/>
  <c r="F801" i="54"/>
  <c r="D801" i="54"/>
  <c r="M800" i="54"/>
  <c r="L800" i="54"/>
  <c r="J800" i="54"/>
  <c r="I800" i="54"/>
  <c r="H800" i="54"/>
  <c r="G800" i="54"/>
  <c r="F800" i="54"/>
  <c r="D800" i="54"/>
  <c r="M799" i="54"/>
  <c r="L799" i="54"/>
  <c r="J799" i="54"/>
  <c r="I799" i="54"/>
  <c r="H799" i="54"/>
  <c r="G799" i="54"/>
  <c r="F799" i="54"/>
  <c r="D799" i="54"/>
  <c r="M798" i="54"/>
  <c r="L798" i="54"/>
  <c r="J798" i="54"/>
  <c r="I798" i="54"/>
  <c r="H798" i="54"/>
  <c r="G798" i="54"/>
  <c r="F798" i="54"/>
  <c r="D798" i="54"/>
  <c r="M797" i="54"/>
  <c r="L797" i="54"/>
  <c r="J797" i="54"/>
  <c r="I797" i="54"/>
  <c r="H797" i="54"/>
  <c r="G797" i="54"/>
  <c r="F797" i="54"/>
  <c r="D797" i="54"/>
  <c r="M796" i="54"/>
  <c r="L796" i="54"/>
  <c r="J796" i="54"/>
  <c r="I796" i="54"/>
  <c r="H796" i="54"/>
  <c r="G796" i="54"/>
  <c r="F796" i="54"/>
  <c r="D796" i="54"/>
  <c r="M795" i="54"/>
  <c r="L795" i="54"/>
  <c r="J795" i="54"/>
  <c r="I795" i="54"/>
  <c r="H795" i="54"/>
  <c r="G795" i="54"/>
  <c r="F795" i="54"/>
  <c r="D795" i="54"/>
  <c r="M794" i="54"/>
  <c r="L794" i="54"/>
  <c r="J794" i="54"/>
  <c r="I794" i="54"/>
  <c r="H794" i="54"/>
  <c r="G794" i="54"/>
  <c r="F794" i="54"/>
  <c r="D794" i="54"/>
  <c r="M793" i="54"/>
  <c r="L793" i="54"/>
  <c r="J793" i="54"/>
  <c r="I793" i="54"/>
  <c r="H793" i="54"/>
  <c r="G793" i="54"/>
  <c r="F793" i="54"/>
  <c r="D793" i="54"/>
  <c r="M792" i="54"/>
  <c r="L792" i="54"/>
  <c r="J792" i="54"/>
  <c r="I792" i="54"/>
  <c r="H792" i="54"/>
  <c r="G792" i="54"/>
  <c r="F792" i="54"/>
  <c r="D792" i="54"/>
  <c r="M791" i="54"/>
  <c r="L791" i="54"/>
  <c r="J791" i="54"/>
  <c r="I791" i="54"/>
  <c r="H791" i="54"/>
  <c r="G791" i="54"/>
  <c r="F791" i="54"/>
  <c r="D791" i="54"/>
  <c r="M790" i="54"/>
  <c r="L790" i="54"/>
  <c r="J790" i="54"/>
  <c r="I790" i="54"/>
  <c r="H790" i="54"/>
  <c r="G790" i="54"/>
  <c r="F790" i="54"/>
  <c r="D790" i="54"/>
  <c r="M789" i="54"/>
  <c r="L789" i="54"/>
  <c r="J789" i="54"/>
  <c r="I789" i="54"/>
  <c r="H789" i="54"/>
  <c r="G789" i="54"/>
  <c r="F789" i="54"/>
  <c r="D789" i="54"/>
  <c r="M788" i="54"/>
  <c r="L788" i="54"/>
  <c r="J788" i="54"/>
  <c r="I788" i="54"/>
  <c r="H788" i="54"/>
  <c r="G788" i="54"/>
  <c r="F788" i="54"/>
  <c r="D788" i="54"/>
  <c r="M787" i="54"/>
  <c r="L787" i="54"/>
  <c r="J787" i="54"/>
  <c r="I787" i="54"/>
  <c r="H787" i="54"/>
  <c r="G787" i="54"/>
  <c r="F787" i="54"/>
  <c r="D787" i="54"/>
  <c r="M786" i="54"/>
  <c r="L786" i="54"/>
  <c r="J786" i="54"/>
  <c r="I786" i="54"/>
  <c r="H786" i="54"/>
  <c r="G786" i="54"/>
  <c r="F786" i="54"/>
  <c r="D786" i="54"/>
  <c r="M785" i="54"/>
  <c r="L785" i="54"/>
  <c r="J785" i="54"/>
  <c r="I785" i="54"/>
  <c r="H785" i="54"/>
  <c r="G785" i="54"/>
  <c r="F785" i="54"/>
  <c r="D785" i="54"/>
  <c r="M784" i="54"/>
  <c r="L784" i="54"/>
  <c r="J784" i="54"/>
  <c r="I784" i="54"/>
  <c r="H784" i="54"/>
  <c r="G784" i="54"/>
  <c r="F784" i="54"/>
  <c r="D784" i="54"/>
  <c r="M783" i="54"/>
  <c r="L783" i="54"/>
  <c r="J783" i="54"/>
  <c r="I783" i="54"/>
  <c r="H783" i="54"/>
  <c r="G783" i="54"/>
  <c r="F783" i="54"/>
  <c r="D783" i="54"/>
  <c r="M782" i="54"/>
  <c r="L782" i="54"/>
  <c r="J782" i="54"/>
  <c r="I782" i="54"/>
  <c r="H782" i="54"/>
  <c r="G782" i="54"/>
  <c r="F782" i="54"/>
  <c r="D782" i="54"/>
  <c r="M781" i="54"/>
  <c r="L781" i="54"/>
  <c r="J781" i="54"/>
  <c r="I781" i="54"/>
  <c r="H781" i="54"/>
  <c r="G781" i="54"/>
  <c r="F781" i="54"/>
  <c r="D781" i="54"/>
  <c r="M780" i="54"/>
  <c r="L780" i="54"/>
  <c r="J780" i="54"/>
  <c r="I780" i="54"/>
  <c r="H780" i="54"/>
  <c r="G780" i="54"/>
  <c r="F780" i="54"/>
  <c r="D780" i="54"/>
  <c r="M779" i="54"/>
  <c r="L779" i="54"/>
  <c r="J779" i="54"/>
  <c r="I779" i="54"/>
  <c r="H779" i="54"/>
  <c r="G779" i="54"/>
  <c r="F779" i="54"/>
  <c r="D779" i="54"/>
  <c r="M778" i="54"/>
  <c r="L778" i="54"/>
  <c r="J778" i="54"/>
  <c r="I778" i="54"/>
  <c r="H778" i="54"/>
  <c r="G778" i="54"/>
  <c r="F778" i="54"/>
  <c r="D778" i="54"/>
  <c r="M777" i="54"/>
  <c r="L777" i="54"/>
  <c r="J777" i="54"/>
  <c r="I777" i="54"/>
  <c r="H777" i="54"/>
  <c r="G777" i="54"/>
  <c r="F777" i="54"/>
  <c r="D777" i="54"/>
  <c r="M776" i="54"/>
  <c r="L776" i="54"/>
  <c r="J776" i="54"/>
  <c r="I776" i="54"/>
  <c r="H776" i="54"/>
  <c r="G776" i="54"/>
  <c r="F776" i="54"/>
  <c r="D776" i="54"/>
  <c r="M775" i="54"/>
  <c r="L775" i="54"/>
  <c r="J775" i="54"/>
  <c r="I775" i="54"/>
  <c r="H775" i="54"/>
  <c r="G775" i="54"/>
  <c r="F775" i="54"/>
  <c r="D775" i="54"/>
  <c r="M774" i="54"/>
  <c r="L774" i="54"/>
  <c r="J774" i="54"/>
  <c r="I774" i="54"/>
  <c r="H774" i="54"/>
  <c r="G774" i="54"/>
  <c r="F774" i="54"/>
  <c r="D774" i="54"/>
  <c r="M773" i="54"/>
  <c r="L773" i="54"/>
  <c r="J773" i="54"/>
  <c r="I773" i="54"/>
  <c r="H773" i="54"/>
  <c r="G773" i="54"/>
  <c r="F773" i="54"/>
  <c r="D773" i="54"/>
  <c r="M772" i="54"/>
  <c r="L772" i="54"/>
  <c r="J772" i="54"/>
  <c r="I772" i="54"/>
  <c r="H772" i="54"/>
  <c r="G772" i="54"/>
  <c r="F772" i="54"/>
  <c r="D772" i="54"/>
  <c r="M771" i="54"/>
  <c r="L771" i="54"/>
  <c r="J771" i="54"/>
  <c r="I771" i="54"/>
  <c r="H771" i="54"/>
  <c r="G771" i="54"/>
  <c r="F771" i="54"/>
  <c r="D771" i="54"/>
  <c r="M770" i="54"/>
  <c r="L770" i="54"/>
  <c r="J770" i="54"/>
  <c r="I770" i="54"/>
  <c r="H770" i="54"/>
  <c r="G770" i="54"/>
  <c r="F770" i="54"/>
  <c r="D770" i="54"/>
  <c r="M769" i="54"/>
  <c r="L769" i="54"/>
  <c r="J769" i="54"/>
  <c r="I769" i="54"/>
  <c r="H769" i="54"/>
  <c r="G769" i="54"/>
  <c r="F769" i="54"/>
  <c r="D769" i="54"/>
  <c r="M768" i="54"/>
  <c r="L768" i="54"/>
  <c r="J768" i="54"/>
  <c r="I768" i="54"/>
  <c r="H768" i="54"/>
  <c r="G768" i="54"/>
  <c r="F768" i="54"/>
  <c r="D768" i="54"/>
  <c r="M767" i="54"/>
  <c r="L767" i="54"/>
  <c r="J767" i="54"/>
  <c r="I767" i="54"/>
  <c r="H767" i="54"/>
  <c r="G767" i="54"/>
  <c r="F767" i="54"/>
  <c r="D767" i="54"/>
  <c r="M766" i="54"/>
  <c r="L766" i="54"/>
  <c r="J766" i="54"/>
  <c r="I766" i="54"/>
  <c r="H766" i="54"/>
  <c r="G766" i="54"/>
  <c r="F766" i="54"/>
  <c r="D766" i="54"/>
  <c r="M765" i="54"/>
  <c r="L765" i="54"/>
  <c r="J765" i="54"/>
  <c r="I765" i="54"/>
  <c r="H765" i="54"/>
  <c r="G765" i="54"/>
  <c r="F765" i="54"/>
  <c r="D765" i="54"/>
  <c r="M764" i="54"/>
  <c r="L764" i="54"/>
  <c r="J764" i="54"/>
  <c r="I764" i="54"/>
  <c r="H764" i="54"/>
  <c r="G764" i="54"/>
  <c r="F764" i="54"/>
  <c r="D764" i="54"/>
  <c r="M763" i="54"/>
  <c r="L763" i="54"/>
  <c r="J763" i="54"/>
  <c r="I763" i="54"/>
  <c r="H763" i="54"/>
  <c r="G763" i="54"/>
  <c r="F763" i="54"/>
  <c r="D763" i="54"/>
  <c r="M762" i="54"/>
  <c r="L762" i="54"/>
  <c r="J762" i="54"/>
  <c r="I762" i="54"/>
  <c r="H762" i="54"/>
  <c r="G762" i="54"/>
  <c r="F762" i="54"/>
  <c r="D762" i="54"/>
  <c r="M761" i="54"/>
  <c r="L761" i="54"/>
  <c r="J761" i="54"/>
  <c r="I761" i="54"/>
  <c r="H761" i="54"/>
  <c r="G761" i="54"/>
  <c r="F761" i="54"/>
  <c r="D761" i="54"/>
  <c r="M760" i="54"/>
  <c r="L760" i="54"/>
  <c r="J760" i="54"/>
  <c r="I760" i="54"/>
  <c r="H760" i="54"/>
  <c r="G760" i="54"/>
  <c r="F760" i="54"/>
  <c r="D760" i="54"/>
  <c r="M759" i="54"/>
  <c r="L759" i="54"/>
  <c r="J759" i="54"/>
  <c r="I759" i="54"/>
  <c r="H759" i="54"/>
  <c r="G759" i="54"/>
  <c r="F759" i="54"/>
  <c r="D759" i="54"/>
  <c r="M758" i="54"/>
  <c r="L758" i="54"/>
  <c r="J758" i="54"/>
  <c r="I758" i="54"/>
  <c r="H758" i="54"/>
  <c r="G758" i="54"/>
  <c r="F758" i="54"/>
  <c r="D758" i="54"/>
  <c r="M757" i="54"/>
  <c r="L757" i="54"/>
  <c r="J757" i="54"/>
  <c r="I757" i="54"/>
  <c r="H757" i="54"/>
  <c r="G757" i="54"/>
  <c r="F757" i="54"/>
  <c r="D757" i="54"/>
  <c r="M756" i="54"/>
  <c r="L756" i="54"/>
  <c r="J756" i="54"/>
  <c r="I756" i="54"/>
  <c r="H756" i="54"/>
  <c r="G756" i="54"/>
  <c r="F756" i="54"/>
  <c r="D756" i="54"/>
  <c r="M755" i="54"/>
  <c r="L755" i="54"/>
  <c r="J755" i="54"/>
  <c r="I755" i="54"/>
  <c r="H755" i="54"/>
  <c r="G755" i="54"/>
  <c r="F755" i="54"/>
  <c r="D755" i="54"/>
  <c r="M754" i="54"/>
  <c r="L754" i="54"/>
  <c r="J754" i="54"/>
  <c r="I754" i="54"/>
  <c r="H754" i="54"/>
  <c r="G754" i="54"/>
  <c r="F754" i="54"/>
  <c r="D754" i="54"/>
  <c r="M753" i="54"/>
  <c r="L753" i="54"/>
  <c r="J753" i="54"/>
  <c r="I753" i="54"/>
  <c r="H753" i="54"/>
  <c r="G753" i="54"/>
  <c r="F753" i="54"/>
  <c r="D753" i="54"/>
  <c r="M752" i="54"/>
  <c r="L752" i="54"/>
  <c r="J752" i="54"/>
  <c r="I752" i="54"/>
  <c r="H752" i="54"/>
  <c r="G752" i="54"/>
  <c r="F752" i="54"/>
  <c r="D752" i="54"/>
  <c r="M751" i="54"/>
  <c r="L751" i="54"/>
  <c r="J751" i="54"/>
  <c r="I751" i="54"/>
  <c r="H751" i="54"/>
  <c r="G751" i="54"/>
  <c r="F751" i="54"/>
  <c r="D751" i="54"/>
  <c r="M750" i="54"/>
  <c r="L750" i="54"/>
  <c r="J750" i="54"/>
  <c r="I750" i="54"/>
  <c r="H750" i="54"/>
  <c r="G750" i="54"/>
  <c r="F750" i="54"/>
  <c r="D750" i="54"/>
  <c r="M749" i="54"/>
  <c r="L749" i="54"/>
  <c r="J749" i="54"/>
  <c r="I749" i="54"/>
  <c r="H749" i="54"/>
  <c r="G749" i="54"/>
  <c r="F749" i="54"/>
  <c r="D749" i="54"/>
  <c r="M748" i="54"/>
  <c r="L748" i="54"/>
  <c r="J748" i="54"/>
  <c r="I748" i="54"/>
  <c r="H748" i="54"/>
  <c r="G748" i="54"/>
  <c r="F748" i="54"/>
  <c r="D748" i="54"/>
  <c r="M747" i="54"/>
  <c r="L747" i="54"/>
  <c r="J747" i="54"/>
  <c r="I747" i="54"/>
  <c r="H747" i="54"/>
  <c r="G747" i="54"/>
  <c r="F747" i="54"/>
  <c r="D747" i="54"/>
  <c r="M746" i="54"/>
  <c r="L746" i="54"/>
  <c r="J746" i="54"/>
  <c r="I746" i="54"/>
  <c r="H746" i="54"/>
  <c r="G746" i="54"/>
  <c r="F746" i="54"/>
  <c r="D746" i="54"/>
  <c r="M745" i="54"/>
  <c r="L745" i="54"/>
  <c r="J745" i="54"/>
  <c r="I745" i="54"/>
  <c r="H745" i="54"/>
  <c r="G745" i="54"/>
  <c r="F745" i="54"/>
  <c r="D745" i="54"/>
  <c r="M744" i="54"/>
  <c r="L744" i="54"/>
  <c r="J744" i="54"/>
  <c r="I744" i="54"/>
  <c r="H744" i="54"/>
  <c r="G744" i="54"/>
  <c r="F744" i="54"/>
  <c r="D744" i="54"/>
  <c r="M743" i="54"/>
  <c r="L743" i="54"/>
  <c r="J743" i="54"/>
  <c r="I743" i="54"/>
  <c r="H743" i="54"/>
  <c r="G743" i="54"/>
  <c r="F743" i="54"/>
  <c r="D743" i="54"/>
  <c r="M742" i="54"/>
  <c r="L742" i="54"/>
  <c r="J742" i="54"/>
  <c r="I742" i="54"/>
  <c r="H742" i="54"/>
  <c r="G742" i="54"/>
  <c r="F742" i="54"/>
  <c r="D742" i="54"/>
  <c r="M741" i="54"/>
  <c r="L741" i="54"/>
  <c r="J741" i="54"/>
  <c r="I741" i="54"/>
  <c r="H741" i="54"/>
  <c r="G741" i="54"/>
  <c r="F741" i="54"/>
  <c r="D741" i="54"/>
  <c r="M740" i="54"/>
  <c r="L740" i="54"/>
  <c r="J740" i="54"/>
  <c r="I740" i="54"/>
  <c r="H740" i="54"/>
  <c r="G740" i="54"/>
  <c r="F740" i="54"/>
  <c r="D740" i="54"/>
  <c r="M739" i="54"/>
  <c r="L739" i="54"/>
  <c r="J739" i="54"/>
  <c r="I739" i="54"/>
  <c r="H739" i="54"/>
  <c r="G739" i="54"/>
  <c r="F739" i="54"/>
  <c r="D739" i="54"/>
  <c r="M738" i="54"/>
  <c r="L738" i="54"/>
  <c r="J738" i="54"/>
  <c r="I738" i="54"/>
  <c r="H738" i="54"/>
  <c r="G738" i="54"/>
  <c r="F738" i="54"/>
  <c r="D738" i="54"/>
  <c r="M737" i="54"/>
  <c r="L737" i="54"/>
  <c r="J737" i="54"/>
  <c r="I737" i="54"/>
  <c r="H737" i="54"/>
  <c r="G737" i="54"/>
  <c r="F737" i="54"/>
  <c r="D737" i="54"/>
  <c r="M736" i="54"/>
  <c r="L736" i="54"/>
  <c r="J736" i="54"/>
  <c r="I736" i="54"/>
  <c r="H736" i="54"/>
  <c r="G736" i="54"/>
  <c r="F736" i="54"/>
  <c r="D736" i="54"/>
  <c r="M735" i="54"/>
  <c r="L735" i="54"/>
  <c r="J735" i="54"/>
  <c r="I735" i="54"/>
  <c r="H735" i="54"/>
  <c r="G735" i="54"/>
  <c r="F735" i="54"/>
  <c r="D735" i="54"/>
  <c r="M734" i="54"/>
  <c r="L734" i="54"/>
  <c r="J734" i="54"/>
  <c r="I734" i="54"/>
  <c r="H734" i="54"/>
  <c r="G734" i="54"/>
  <c r="F734" i="54"/>
  <c r="D734" i="54"/>
  <c r="M733" i="54"/>
  <c r="L733" i="54"/>
  <c r="J733" i="54"/>
  <c r="I733" i="54"/>
  <c r="H733" i="54"/>
  <c r="G733" i="54"/>
  <c r="F733" i="54"/>
  <c r="D733" i="54"/>
  <c r="M732" i="54"/>
  <c r="L732" i="54"/>
  <c r="J732" i="54"/>
  <c r="I732" i="54"/>
  <c r="H732" i="54"/>
  <c r="G732" i="54"/>
  <c r="F732" i="54"/>
  <c r="D732" i="54"/>
  <c r="M731" i="54"/>
  <c r="L731" i="54"/>
  <c r="J731" i="54"/>
  <c r="I731" i="54"/>
  <c r="H731" i="54"/>
  <c r="G731" i="54"/>
  <c r="F731" i="54"/>
  <c r="D731" i="54"/>
  <c r="M730" i="54"/>
  <c r="L730" i="54"/>
  <c r="J730" i="54"/>
  <c r="I730" i="54"/>
  <c r="H730" i="54"/>
  <c r="G730" i="54"/>
  <c r="F730" i="54"/>
  <c r="D730" i="54"/>
  <c r="M729" i="54"/>
  <c r="L729" i="54"/>
  <c r="J729" i="54"/>
  <c r="I729" i="54"/>
  <c r="H729" i="54"/>
  <c r="G729" i="54"/>
  <c r="F729" i="54"/>
  <c r="D729" i="54"/>
  <c r="M728" i="54"/>
  <c r="L728" i="54"/>
  <c r="J728" i="54"/>
  <c r="I728" i="54"/>
  <c r="H728" i="54"/>
  <c r="G728" i="54"/>
  <c r="F728" i="54"/>
  <c r="D728" i="54"/>
  <c r="M727" i="54"/>
  <c r="L727" i="54"/>
  <c r="J727" i="54"/>
  <c r="I727" i="54"/>
  <c r="H727" i="54"/>
  <c r="G727" i="54"/>
  <c r="F727" i="54"/>
  <c r="D727" i="54"/>
  <c r="M726" i="54"/>
  <c r="L726" i="54"/>
  <c r="J726" i="54"/>
  <c r="I726" i="54"/>
  <c r="H726" i="54"/>
  <c r="G726" i="54"/>
  <c r="F726" i="54"/>
  <c r="D726" i="54"/>
  <c r="M725" i="54"/>
  <c r="L725" i="54"/>
  <c r="J725" i="54"/>
  <c r="I725" i="54"/>
  <c r="H725" i="54"/>
  <c r="G725" i="54"/>
  <c r="F725" i="54"/>
  <c r="D725" i="54"/>
  <c r="M724" i="54"/>
  <c r="L724" i="54"/>
  <c r="J724" i="54"/>
  <c r="I724" i="54"/>
  <c r="H724" i="54"/>
  <c r="G724" i="54"/>
  <c r="F724" i="54"/>
  <c r="D724" i="54"/>
  <c r="M723" i="54"/>
  <c r="L723" i="54"/>
  <c r="J723" i="54"/>
  <c r="I723" i="54"/>
  <c r="H723" i="54"/>
  <c r="G723" i="54"/>
  <c r="F723" i="54"/>
  <c r="D723" i="54"/>
  <c r="M722" i="54"/>
  <c r="L722" i="54"/>
  <c r="J722" i="54"/>
  <c r="I722" i="54"/>
  <c r="H722" i="54"/>
  <c r="G722" i="54"/>
  <c r="F722" i="54"/>
  <c r="D722" i="54"/>
  <c r="M721" i="54"/>
  <c r="L721" i="54"/>
  <c r="J721" i="54"/>
  <c r="I721" i="54"/>
  <c r="H721" i="54"/>
  <c r="G721" i="54"/>
  <c r="F721" i="54"/>
  <c r="D721" i="54"/>
  <c r="M720" i="54"/>
  <c r="L720" i="54"/>
  <c r="J720" i="54"/>
  <c r="I720" i="54"/>
  <c r="H720" i="54"/>
  <c r="G720" i="54"/>
  <c r="F720" i="54"/>
  <c r="D720" i="54"/>
  <c r="M719" i="54"/>
  <c r="L719" i="54"/>
  <c r="J719" i="54"/>
  <c r="I719" i="54"/>
  <c r="H719" i="54"/>
  <c r="G719" i="54"/>
  <c r="F719" i="54"/>
  <c r="D719" i="54"/>
  <c r="M718" i="54"/>
  <c r="L718" i="54"/>
  <c r="J718" i="54"/>
  <c r="I718" i="54"/>
  <c r="H718" i="54"/>
  <c r="G718" i="54"/>
  <c r="F718" i="54"/>
  <c r="D718" i="54"/>
  <c r="M717" i="54"/>
  <c r="L717" i="54"/>
  <c r="J717" i="54"/>
  <c r="I717" i="54"/>
  <c r="H717" i="54"/>
  <c r="G717" i="54"/>
  <c r="F717" i="54"/>
  <c r="D717" i="54"/>
  <c r="M716" i="54"/>
  <c r="L716" i="54"/>
  <c r="J716" i="54"/>
  <c r="I716" i="54"/>
  <c r="H716" i="54"/>
  <c r="G716" i="54"/>
  <c r="F716" i="54"/>
  <c r="D716" i="54"/>
  <c r="M715" i="54"/>
  <c r="L715" i="54"/>
  <c r="J715" i="54"/>
  <c r="I715" i="54"/>
  <c r="H715" i="54"/>
  <c r="G715" i="54"/>
  <c r="F715" i="54"/>
  <c r="D715" i="54"/>
  <c r="M714" i="54"/>
  <c r="L714" i="54"/>
  <c r="J714" i="54"/>
  <c r="I714" i="54"/>
  <c r="H714" i="54"/>
  <c r="G714" i="54"/>
  <c r="F714" i="54"/>
  <c r="D714" i="54"/>
  <c r="M713" i="54"/>
  <c r="L713" i="54"/>
  <c r="J713" i="54"/>
  <c r="I713" i="54"/>
  <c r="H713" i="54"/>
  <c r="G713" i="54"/>
  <c r="F713" i="54"/>
  <c r="D713" i="54"/>
  <c r="M712" i="54"/>
  <c r="L712" i="54"/>
  <c r="J712" i="54"/>
  <c r="I712" i="54"/>
  <c r="H712" i="54"/>
  <c r="G712" i="54"/>
  <c r="F712" i="54"/>
  <c r="D712" i="54"/>
  <c r="M711" i="54"/>
  <c r="L711" i="54"/>
  <c r="J711" i="54"/>
  <c r="I711" i="54"/>
  <c r="H711" i="54"/>
  <c r="G711" i="54"/>
  <c r="F711" i="54"/>
  <c r="D711" i="54"/>
  <c r="M710" i="54"/>
  <c r="L710" i="54"/>
  <c r="J710" i="54"/>
  <c r="I710" i="54"/>
  <c r="H710" i="54"/>
  <c r="G710" i="54"/>
  <c r="F710" i="54"/>
  <c r="D710" i="54"/>
  <c r="M709" i="54"/>
  <c r="L709" i="54"/>
  <c r="J709" i="54"/>
  <c r="I709" i="54"/>
  <c r="H709" i="54"/>
  <c r="G709" i="54"/>
  <c r="F709" i="54"/>
  <c r="D709" i="54"/>
  <c r="M708" i="54"/>
  <c r="L708" i="54"/>
  <c r="J708" i="54"/>
  <c r="I708" i="54"/>
  <c r="H708" i="54"/>
  <c r="G708" i="54"/>
  <c r="F708" i="54"/>
  <c r="D708" i="54"/>
  <c r="M707" i="54"/>
  <c r="L707" i="54"/>
  <c r="J707" i="54"/>
  <c r="I707" i="54"/>
  <c r="H707" i="54"/>
  <c r="G707" i="54"/>
  <c r="F707" i="54"/>
  <c r="D707" i="54"/>
  <c r="M706" i="54"/>
  <c r="L706" i="54"/>
  <c r="J706" i="54"/>
  <c r="I706" i="54"/>
  <c r="H706" i="54"/>
  <c r="G706" i="54"/>
  <c r="F706" i="54"/>
  <c r="D706" i="54"/>
  <c r="M705" i="54"/>
  <c r="L705" i="54"/>
  <c r="J705" i="54"/>
  <c r="I705" i="54"/>
  <c r="H705" i="54"/>
  <c r="G705" i="54"/>
  <c r="F705" i="54"/>
  <c r="D705" i="54"/>
  <c r="M704" i="54"/>
  <c r="L704" i="54"/>
  <c r="J704" i="54"/>
  <c r="I704" i="54"/>
  <c r="H704" i="54"/>
  <c r="G704" i="54"/>
  <c r="F704" i="54"/>
  <c r="D704" i="54"/>
  <c r="M703" i="54"/>
  <c r="L703" i="54"/>
  <c r="J703" i="54"/>
  <c r="I703" i="54"/>
  <c r="H703" i="54"/>
  <c r="G703" i="54"/>
  <c r="F703" i="54"/>
  <c r="D703" i="54"/>
  <c r="M702" i="54"/>
  <c r="L702" i="54"/>
  <c r="J702" i="54"/>
  <c r="I702" i="54"/>
  <c r="H702" i="54"/>
  <c r="G702" i="54"/>
  <c r="F702" i="54"/>
  <c r="D702" i="54"/>
  <c r="M701" i="54"/>
  <c r="L701" i="54"/>
  <c r="J701" i="54"/>
  <c r="I701" i="54"/>
  <c r="H701" i="54"/>
  <c r="G701" i="54"/>
  <c r="F701" i="54"/>
  <c r="D701" i="54"/>
  <c r="M700" i="54"/>
  <c r="L700" i="54"/>
  <c r="J700" i="54"/>
  <c r="I700" i="54"/>
  <c r="H700" i="54"/>
  <c r="G700" i="54"/>
  <c r="F700" i="54"/>
  <c r="D700" i="54"/>
  <c r="M699" i="54"/>
  <c r="L699" i="54"/>
  <c r="J699" i="54"/>
  <c r="I699" i="54"/>
  <c r="H699" i="54"/>
  <c r="G699" i="54"/>
  <c r="F699" i="54"/>
  <c r="D699" i="54"/>
  <c r="M698" i="54"/>
  <c r="L698" i="54"/>
  <c r="J698" i="54"/>
  <c r="I698" i="54"/>
  <c r="H698" i="54"/>
  <c r="G698" i="54"/>
  <c r="F698" i="54"/>
  <c r="D698" i="54"/>
  <c r="M697" i="54"/>
  <c r="L697" i="54"/>
  <c r="J697" i="54"/>
  <c r="I697" i="54"/>
  <c r="H697" i="54"/>
  <c r="G697" i="54"/>
  <c r="F697" i="54"/>
  <c r="D697" i="54"/>
  <c r="M696" i="54"/>
  <c r="L696" i="54"/>
  <c r="J696" i="54"/>
  <c r="I696" i="54"/>
  <c r="H696" i="54"/>
  <c r="G696" i="54"/>
  <c r="F696" i="54"/>
  <c r="D696" i="54"/>
  <c r="M695" i="54"/>
  <c r="L695" i="54"/>
  <c r="J695" i="54"/>
  <c r="I695" i="54"/>
  <c r="H695" i="54"/>
  <c r="G695" i="54"/>
  <c r="F695" i="54"/>
  <c r="D695" i="54"/>
  <c r="M694" i="54"/>
  <c r="L694" i="54"/>
  <c r="J694" i="54"/>
  <c r="I694" i="54"/>
  <c r="H694" i="54"/>
  <c r="G694" i="54"/>
  <c r="F694" i="54"/>
  <c r="D694" i="54"/>
  <c r="M693" i="54"/>
  <c r="L693" i="54"/>
  <c r="J693" i="54"/>
  <c r="I693" i="54"/>
  <c r="H693" i="54"/>
  <c r="G693" i="54"/>
  <c r="F693" i="54"/>
  <c r="D693" i="54"/>
  <c r="M692" i="54"/>
  <c r="L692" i="54"/>
  <c r="J692" i="54"/>
  <c r="I692" i="54"/>
  <c r="H692" i="54"/>
  <c r="G692" i="54"/>
  <c r="F692" i="54"/>
  <c r="D692" i="54"/>
  <c r="M691" i="54"/>
  <c r="L691" i="54"/>
  <c r="J691" i="54"/>
  <c r="I691" i="54"/>
  <c r="H691" i="54"/>
  <c r="G691" i="54"/>
  <c r="F691" i="54"/>
  <c r="D691" i="54"/>
  <c r="M690" i="54"/>
  <c r="L690" i="54"/>
  <c r="J690" i="54"/>
  <c r="I690" i="54"/>
  <c r="H690" i="54"/>
  <c r="G690" i="54"/>
  <c r="F690" i="54"/>
  <c r="D690" i="54"/>
  <c r="M689" i="54"/>
  <c r="L689" i="54"/>
  <c r="J689" i="54"/>
  <c r="I689" i="54"/>
  <c r="H689" i="54"/>
  <c r="G689" i="54"/>
  <c r="F689" i="54"/>
  <c r="D689" i="54"/>
  <c r="M688" i="54"/>
  <c r="L688" i="54"/>
  <c r="J688" i="54"/>
  <c r="I688" i="54"/>
  <c r="H688" i="54"/>
  <c r="G688" i="54"/>
  <c r="F688" i="54"/>
  <c r="D688" i="54"/>
  <c r="M687" i="54"/>
  <c r="L687" i="54"/>
  <c r="J687" i="54"/>
  <c r="I687" i="54"/>
  <c r="H687" i="54"/>
  <c r="G687" i="54"/>
  <c r="F687" i="54"/>
  <c r="D687" i="54"/>
  <c r="M686" i="54"/>
  <c r="L686" i="54"/>
  <c r="J686" i="54"/>
  <c r="I686" i="54"/>
  <c r="H686" i="54"/>
  <c r="G686" i="54"/>
  <c r="F686" i="54"/>
  <c r="D686" i="54"/>
  <c r="M685" i="54"/>
  <c r="L685" i="54"/>
  <c r="J685" i="54"/>
  <c r="I685" i="54"/>
  <c r="H685" i="54"/>
  <c r="G685" i="54"/>
  <c r="F685" i="54"/>
  <c r="D685" i="54"/>
  <c r="M684" i="54"/>
  <c r="L684" i="54"/>
  <c r="J684" i="54"/>
  <c r="I684" i="54"/>
  <c r="H684" i="54"/>
  <c r="G684" i="54"/>
  <c r="F684" i="54"/>
  <c r="D684" i="54"/>
  <c r="M683" i="54"/>
  <c r="L683" i="54"/>
  <c r="J683" i="54"/>
  <c r="I683" i="54"/>
  <c r="H683" i="54"/>
  <c r="G683" i="54"/>
  <c r="F683" i="54"/>
  <c r="D683" i="54"/>
  <c r="M682" i="54"/>
  <c r="L682" i="54"/>
  <c r="J682" i="54"/>
  <c r="I682" i="54"/>
  <c r="H682" i="54"/>
  <c r="G682" i="54"/>
  <c r="F682" i="54"/>
  <c r="D682" i="54"/>
  <c r="M681" i="54"/>
  <c r="L681" i="54"/>
  <c r="J681" i="54"/>
  <c r="I681" i="54"/>
  <c r="H681" i="54"/>
  <c r="G681" i="54"/>
  <c r="F681" i="54"/>
  <c r="D681" i="54"/>
  <c r="M680" i="54"/>
  <c r="L680" i="54"/>
  <c r="J680" i="54"/>
  <c r="I680" i="54"/>
  <c r="H680" i="54"/>
  <c r="G680" i="54"/>
  <c r="F680" i="54"/>
  <c r="D680" i="54"/>
  <c r="M679" i="54"/>
  <c r="L679" i="54"/>
  <c r="J679" i="54"/>
  <c r="I679" i="54"/>
  <c r="H679" i="54"/>
  <c r="G679" i="54"/>
  <c r="F679" i="54"/>
  <c r="D679" i="54"/>
  <c r="M678" i="54"/>
  <c r="L678" i="54"/>
  <c r="J678" i="54"/>
  <c r="I678" i="54"/>
  <c r="H678" i="54"/>
  <c r="G678" i="54"/>
  <c r="F678" i="54"/>
  <c r="D678" i="54"/>
  <c r="M677" i="54"/>
  <c r="L677" i="54"/>
  <c r="J677" i="54"/>
  <c r="I677" i="54"/>
  <c r="H677" i="54"/>
  <c r="G677" i="54"/>
  <c r="F677" i="54"/>
  <c r="D677" i="54"/>
  <c r="M676" i="54"/>
  <c r="L676" i="54"/>
  <c r="J676" i="54"/>
  <c r="I676" i="54"/>
  <c r="H676" i="54"/>
  <c r="G676" i="54"/>
  <c r="F676" i="54"/>
  <c r="D676" i="54"/>
  <c r="M675" i="54"/>
  <c r="L675" i="54"/>
  <c r="J675" i="54"/>
  <c r="I675" i="54"/>
  <c r="H675" i="54"/>
  <c r="G675" i="54"/>
  <c r="F675" i="54"/>
  <c r="D675" i="54"/>
  <c r="M674" i="54"/>
  <c r="L674" i="54"/>
  <c r="J674" i="54"/>
  <c r="I674" i="54"/>
  <c r="H674" i="54"/>
  <c r="G674" i="54"/>
  <c r="F674" i="54"/>
  <c r="D674" i="54"/>
  <c r="M673" i="54"/>
  <c r="L673" i="54"/>
  <c r="J673" i="54"/>
  <c r="I673" i="54"/>
  <c r="H673" i="54"/>
  <c r="G673" i="54"/>
  <c r="F673" i="54"/>
  <c r="D673" i="54"/>
  <c r="M672" i="54"/>
  <c r="L672" i="54"/>
  <c r="J672" i="54"/>
  <c r="I672" i="54"/>
  <c r="H672" i="54"/>
  <c r="G672" i="54"/>
  <c r="F672" i="54"/>
  <c r="D672" i="54"/>
  <c r="M671" i="54"/>
  <c r="L671" i="54"/>
  <c r="J671" i="54"/>
  <c r="I671" i="54"/>
  <c r="H671" i="54"/>
  <c r="G671" i="54"/>
  <c r="F671" i="54"/>
  <c r="D671" i="54"/>
  <c r="M670" i="54"/>
  <c r="L670" i="54"/>
  <c r="J670" i="54"/>
  <c r="I670" i="54"/>
  <c r="H670" i="54"/>
  <c r="G670" i="54"/>
  <c r="F670" i="54"/>
  <c r="D670" i="54"/>
  <c r="M669" i="54"/>
  <c r="L669" i="54"/>
  <c r="J669" i="54"/>
  <c r="I669" i="54"/>
  <c r="H669" i="54"/>
  <c r="G669" i="54"/>
  <c r="F669" i="54"/>
  <c r="D669" i="54"/>
  <c r="M668" i="54"/>
  <c r="L668" i="54"/>
  <c r="J668" i="54"/>
  <c r="I668" i="54"/>
  <c r="H668" i="54"/>
  <c r="G668" i="54"/>
  <c r="F668" i="54"/>
  <c r="D668" i="54"/>
  <c r="M667" i="54"/>
  <c r="L667" i="54"/>
  <c r="J667" i="54"/>
  <c r="I667" i="54"/>
  <c r="H667" i="54"/>
  <c r="G667" i="54"/>
  <c r="F667" i="54"/>
  <c r="D667" i="54"/>
  <c r="M666" i="54"/>
  <c r="L666" i="54"/>
  <c r="J666" i="54"/>
  <c r="I666" i="54"/>
  <c r="H666" i="54"/>
  <c r="G666" i="54"/>
  <c r="F666" i="54"/>
  <c r="D666" i="54"/>
  <c r="M665" i="54"/>
  <c r="L665" i="54"/>
  <c r="J665" i="54"/>
  <c r="I665" i="54"/>
  <c r="H665" i="54"/>
  <c r="G665" i="54"/>
  <c r="F665" i="54"/>
  <c r="D665" i="54"/>
  <c r="M664" i="54"/>
  <c r="L664" i="54"/>
  <c r="J664" i="54"/>
  <c r="I664" i="54"/>
  <c r="H664" i="54"/>
  <c r="G664" i="54"/>
  <c r="F664" i="54"/>
  <c r="D664" i="54"/>
  <c r="M663" i="54"/>
  <c r="L663" i="54"/>
  <c r="J663" i="54"/>
  <c r="I663" i="54"/>
  <c r="H663" i="54"/>
  <c r="G663" i="54"/>
  <c r="F663" i="54"/>
  <c r="D663" i="54"/>
  <c r="M662" i="54"/>
  <c r="L662" i="54"/>
  <c r="J662" i="54"/>
  <c r="I662" i="54"/>
  <c r="H662" i="54"/>
  <c r="G662" i="54"/>
  <c r="F662" i="54"/>
  <c r="D662" i="54"/>
  <c r="M661" i="54"/>
  <c r="L661" i="54"/>
  <c r="J661" i="54"/>
  <c r="I661" i="54"/>
  <c r="H661" i="54"/>
  <c r="G661" i="54"/>
  <c r="F661" i="54"/>
  <c r="D661" i="54"/>
  <c r="M660" i="54"/>
  <c r="L660" i="54"/>
  <c r="J660" i="54"/>
  <c r="I660" i="54"/>
  <c r="H660" i="54"/>
  <c r="G660" i="54"/>
  <c r="F660" i="54"/>
  <c r="D660" i="54"/>
  <c r="M659" i="54"/>
  <c r="L659" i="54"/>
  <c r="J659" i="54"/>
  <c r="I659" i="54"/>
  <c r="H659" i="54"/>
  <c r="G659" i="54"/>
  <c r="F659" i="54"/>
  <c r="D659" i="54"/>
  <c r="M658" i="54"/>
  <c r="L658" i="54"/>
  <c r="J658" i="54"/>
  <c r="I658" i="54"/>
  <c r="H658" i="54"/>
  <c r="G658" i="54"/>
  <c r="F658" i="54"/>
  <c r="D658" i="54"/>
  <c r="M657" i="54"/>
  <c r="L657" i="54"/>
  <c r="J657" i="54"/>
  <c r="I657" i="54"/>
  <c r="H657" i="54"/>
  <c r="G657" i="54"/>
  <c r="F657" i="54"/>
  <c r="D657" i="54"/>
  <c r="M656" i="54"/>
  <c r="L656" i="54"/>
  <c r="J656" i="54"/>
  <c r="I656" i="54"/>
  <c r="H656" i="54"/>
  <c r="G656" i="54"/>
  <c r="F656" i="54"/>
  <c r="D656" i="54"/>
  <c r="M655" i="54"/>
  <c r="L655" i="54"/>
  <c r="J655" i="54"/>
  <c r="I655" i="54"/>
  <c r="H655" i="54"/>
  <c r="G655" i="54"/>
  <c r="F655" i="54"/>
  <c r="D655" i="54"/>
  <c r="M654" i="54"/>
  <c r="L654" i="54"/>
  <c r="J654" i="54"/>
  <c r="I654" i="54"/>
  <c r="H654" i="54"/>
  <c r="G654" i="54"/>
  <c r="F654" i="54"/>
  <c r="D654" i="54"/>
  <c r="M653" i="54"/>
  <c r="L653" i="54"/>
  <c r="J653" i="54"/>
  <c r="I653" i="54"/>
  <c r="H653" i="54"/>
  <c r="G653" i="54"/>
  <c r="F653" i="54"/>
  <c r="D653" i="54"/>
  <c r="M652" i="54"/>
  <c r="L652" i="54"/>
  <c r="J652" i="54"/>
  <c r="I652" i="54"/>
  <c r="H652" i="54"/>
  <c r="G652" i="54"/>
  <c r="F652" i="54"/>
  <c r="D652" i="54"/>
  <c r="M651" i="54"/>
  <c r="L651" i="54"/>
  <c r="J651" i="54"/>
  <c r="I651" i="54"/>
  <c r="H651" i="54"/>
  <c r="G651" i="54"/>
  <c r="F651" i="54"/>
  <c r="D651" i="54"/>
  <c r="M650" i="54"/>
  <c r="L650" i="54"/>
  <c r="J650" i="54"/>
  <c r="I650" i="54"/>
  <c r="H650" i="54"/>
  <c r="G650" i="54"/>
  <c r="F650" i="54"/>
  <c r="D650" i="54"/>
  <c r="M649" i="54"/>
  <c r="L649" i="54"/>
  <c r="J649" i="54"/>
  <c r="I649" i="54"/>
  <c r="H649" i="54"/>
  <c r="G649" i="54"/>
  <c r="F649" i="54"/>
  <c r="D649" i="54"/>
  <c r="M648" i="54"/>
  <c r="L648" i="54"/>
  <c r="J648" i="54"/>
  <c r="I648" i="54"/>
  <c r="H648" i="54"/>
  <c r="G648" i="54"/>
  <c r="F648" i="54"/>
  <c r="D648" i="54"/>
  <c r="M647" i="54"/>
  <c r="L647" i="54"/>
  <c r="J647" i="54"/>
  <c r="I647" i="54"/>
  <c r="H647" i="54"/>
  <c r="G647" i="54"/>
  <c r="F647" i="54"/>
  <c r="D647" i="54"/>
  <c r="M646" i="54"/>
  <c r="L646" i="54"/>
  <c r="J646" i="54"/>
  <c r="I646" i="54"/>
  <c r="H646" i="54"/>
  <c r="G646" i="54"/>
  <c r="F646" i="54"/>
  <c r="D646" i="54"/>
  <c r="M645" i="54"/>
  <c r="L645" i="54"/>
  <c r="J645" i="54"/>
  <c r="I645" i="54"/>
  <c r="H645" i="54"/>
  <c r="G645" i="54"/>
  <c r="F645" i="54"/>
  <c r="D645" i="54"/>
  <c r="M644" i="54"/>
  <c r="L644" i="54"/>
  <c r="J644" i="54"/>
  <c r="I644" i="54"/>
  <c r="H644" i="54"/>
  <c r="G644" i="54"/>
  <c r="F644" i="54"/>
  <c r="D644" i="54"/>
  <c r="M643" i="54"/>
  <c r="L643" i="54"/>
  <c r="J643" i="54"/>
  <c r="I643" i="54"/>
  <c r="H643" i="54"/>
  <c r="G643" i="54"/>
  <c r="F643" i="54"/>
  <c r="D643" i="54"/>
  <c r="M642" i="54"/>
  <c r="L642" i="54"/>
  <c r="J642" i="54"/>
  <c r="I642" i="54"/>
  <c r="H642" i="54"/>
  <c r="G642" i="54"/>
  <c r="F642" i="54"/>
  <c r="D642" i="54"/>
  <c r="M641" i="54"/>
  <c r="L641" i="54"/>
  <c r="J641" i="54"/>
  <c r="I641" i="54"/>
  <c r="H641" i="54"/>
  <c r="G641" i="54"/>
  <c r="F641" i="54"/>
  <c r="D641" i="54"/>
  <c r="M640" i="54"/>
  <c r="L640" i="54"/>
  <c r="J640" i="54"/>
  <c r="I640" i="54"/>
  <c r="H640" i="54"/>
  <c r="G640" i="54"/>
  <c r="F640" i="54"/>
  <c r="D640" i="54"/>
  <c r="M639" i="54"/>
  <c r="L639" i="54"/>
  <c r="J639" i="54"/>
  <c r="I639" i="54"/>
  <c r="H639" i="54"/>
  <c r="G639" i="54"/>
  <c r="F639" i="54"/>
  <c r="D639" i="54"/>
  <c r="M638" i="54"/>
  <c r="L638" i="54"/>
  <c r="J638" i="54"/>
  <c r="I638" i="54"/>
  <c r="H638" i="54"/>
  <c r="G638" i="54"/>
  <c r="F638" i="54"/>
  <c r="D638" i="54"/>
  <c r="M637" i="54"/>
  <c r="L637" i="54"/>
  <c r="J637" i="54"/>
  <c r="I637" i="54"/>
  <c r="H637" i="54"/>
  <c r="G637" i="54"/>
  <c r="F637" i="54"/>
  <c r="D637" i="54"/>
  <c r="M636" i="54"/>
  <c r="L636" i="54"/>
  <c r="J636" i="54"/>
  <c r="I636" i="54"/>
  <c r="H636" i="54"/>
  <c r="G636" i="54"/>
  <c r="F636" i="54"/>
  <c r="D636" i="54"/>
  <c r="M635" i="54"/>
  <c r="L635" i="54"/>
  <c r="J635" i="54"/>
  <c r="I635" i="54"/>
  <c r="H635" i="54"/>
  <c r="G635" i="54"/>
  <c r="F635" i="54"/>
  <c r="D635" i="54"/>
  <c r="M634" i="54"/>
  <c r="L634" i="54"/>
  <c r="J634" i="54"/>
  <c r="I634" i="54"/>
  <c r="H634" i="54"/>
  <c r="G634" i="54"/>
  <c r="F634" i="54"/>
  <c r="D634" i="54"/>
  <c r="M633" i="54"/>
  <c r="L633" i="54"/>
  <c r="J633" i="54"/>
  <c r="I633" i="54"/>
  <c r="H633" i="54"/>
  <c r="G633" i="54"/>
  <c r="F633" i="54"/>
  <c r="D633" i="54"/>
  <c r="M632" i="54"/>
  <c r="L632" i="54"/>
  <c r="J632" i="54"/>
  <c r="I632" i="54"/>
  <c r="H632" i="54"/>
  <c r="G632" i="54"/>
  <c r="F632" i="54"/>
  <c r="D632" i="54"/>
  <c r="M631" i="54"/>
  <c r="L631" i="54"/>
  <c r="J631" i="54"/>
  <c r="I631" i="54"/>
  <c r="H631" i="54"/>
  <c r="G631" i="54"/>
  <c r="F631" i="54"/>
  <c r="D631" i="54"/>
  <c r="M630" i="54"/>
  <c r="L630" i="54"/>
  <c r="J630" i="54"/>
  <c r="I630" i="54"/>
  <c r="H630" i="54"/>
  <c r="G630" i="54"/>
  <c r="F630" i="54"/>
  <c r="D630" i="54"/>
  <c r="M629" i="54"/>
  <c r="L629" i="54"/>
  <c r="J629" i="54"/>
  <c r="I629" i="54"/>
  <c r="H629" i="54"/>
  <c r="G629" i="54"/>
  <c r="F629" i="54"/>
  <c r="D629" i="54"/>
  <c r="M628" i="54"/>
  <c r="L628" i="54"/>
  <c r="J628" i="54"/>
  <c r="I628" i="54"/>
  <c r="H628" i="54"/>
  <c r="G628" i="54"/>
  <c r="F628" i="54"/>
  <c r="D628" i="54"/>
  <c r="M627" i="54"/>
  <c r="L627" i="54"/>
  <c r="J627" i="54"/>
  <c r="I627" i="54"/>
  <c r="H627" i="54"/>
  <c r="G627" i="54"/>
  <c r="F627" i="54"/>
  <c r="D627" i="54"/>
  <c r="M626" i="54"/>
  <c r="L626" i="54"/>
  <c r="J626" i="54"/>
  <c r="I626" i="54"/>
  <c r="H626" i="54"/>
  <c r="G626" i="54"/>
  <c r="F626" i="54"/>
  <c r="D626" i="54"/>
  <c r="M625" i="54"/>
  <c r="L625" i="54"/>
  <c r="J625" i="54"/>
  <c r="I625" i="54"/>
  <c r="H625" i="54"/>
  <c r="G625" i="54"/>
  <c r="F625" i="54"/>
  <c r="D625" i="54"/>
  <c r="M624" i="54"/>
  <c r="L624" i="54"/>
  <c r="J624" i="54"/>
  <c r="I624" i="54"/>
  <c r="H624" i="54"/>
  <c r="G624" i="54"/>
  <c r="F624" i="54"/>
  <c r="D624" i="54"/>
  <c r="M623" i="54"/>
  <c r="L623" i="54"/>
  <c r="J623" i="54"/>
  <c r="I623" i="54"/>
  <c r="H623" i="54"/>
  <c r="G623" i="54"/>
  <c r="F623" i="54"/>
  <c r="D623" i="54"/>
  <c r="M622" i="54"/>
  <c r="L622" i="54"/>
  <c r="J622" i="54"/>
  <c r="I622" i="54"/>
  <c r="H622" i="54"/>
  <c r="G622" i="54"/>
  <c r="F622" i="54"/>
  <c r="D622" i="54"/>
  <c r="M621" i="54"/>
  <c r="L621" i="54"/>
  <c r="J621" i="54"/>
  <c r="I621" i="54"/>
  <c r="H621" i="54"/>
  <c r="G621" i="54"/>
  <c r="F621" i="54"/>
  <c r="D621" i="54"/>
  <c r="M620" i="54"/>
  <c r="L620" i="54"/>
  <c r="J620" i="54"/>
  <c r="I620" i="54"/>
  <c r="H620" i="54"/>
  <c r="G620" i="54"/>
  <c r="F620" i="54"/>
  <c r="D620" i="54"/>
  <c r="M619" i="54"/>
  <c r="L619" i="54"/>
  <c r="J619" i="54"/>
  <c r="I619" i="54"/>
  <c r="H619" i="54"/>
  <c r="G619" i="54"/>
  <c r="F619" i="54"/>
  <c r="D619" i="54"/>
  <c r="M618" i="54"/>
  <c r="L618" i="54"/>
  <c r="J618" i="54"/>
  <c r="I618" i="54"/>
  <c r="H618" i="54"/>
  <c r="G618" i="54"/>
  <c r="F618" i="54"/>
  <c r="D618" i="54"/>
  <c r="M617" i="54"/>
  <c r="L617" i="54"/>
  <c r="J617" i="54"/>
  <c r="I617" i="54"/>
  <c r="H617" i="54"/>
  <c r="G617" i="54"/>
  <c r="F617" i="54"/>
  <c r="D617" i="54"/>
  <c r="M616" i="54"/>
  <c r="L616" i="54"/>
  <c r="J616" i="54"/>
  <c r="I616" i="54"/>
  <c r="H616" i="54"/>
  <c r="G616" i="54"/>
  <c r="F616" i="54"/>
  <c r="D616" i="54"/>
  <c r="M615" i="54"/>
  <c r="L615" i="54"/>
  <c r="J615" i="54"/>
  <c r="I615" i="54"/>
  <c r="H615" i="54"/>
  <c r="G615" i="54"/>
  <c r="F615" i="54"/>
  <c r="D615" i="54"/>
  <c r="M614" i="54"/>
  <c r="L614" i="54"/>
  <c r="J614" i="54"/>
  <c r="I614" i="54"/>
  <c r="H614" i="54"/>
  <c r="G614" i="54"/>
  <c r="F614" i="54"/>
  <c r="D614" i="54"/>
  <c r="M613" i="54"/>
  <c r="L613" i="54"/>
  <c r="J613" i="54"/>
  <c r="I613" i="54"/>
  <c r="H613" i="54"/>
  <c r="G613" i="54"/>
  <c r="F613" i="54"/>
  <c r="D613" i="54"/>
  <c r="M612" i="54"/>
  <c r="L612" i="54"/>
  <c r="J612" i="54"/>
  <c r="I612" i="54"/>
  <c r="H612" i="54"/>
  <c r="G612" i="54"/>
  <c r="F612" i="54"/>
  <c r="D612" i="54"/>
  <c r="M611" i="54"/>
  <c r="L611" i="54"/>
  <c r="J611" i="54"/>
  <c r="I611" i="54"/>
  <c r="H611" i="54"/>
  <c r="G611" i="54"/>
  <c r="F611" i="54"/>
  <c r="D611" i="54"/>
  <c r="M610" i="54"/>
  <c r="L610" i="54"/>
  <c r="J610" i="54"/>
  <c r="I610" i="54"/>
  <c r="H610" i="54"/>
  <c r="G610" i="54"/>
  <c r="F610" i="54"/>
  <c r="D610" i="54"/>
  <c r="M609" i="54"/>
  <c r="L609" i="54"/>
  <c r="J609" i="54"/>
  <c r="I609" i="54"/>
  <c r="H609" i="54"/>
  <c r="G609" i="54"/>
  <c r="F609" i="54"/>
  <c r="D609" i="54"/>
  <c r="M608" i="54"/>
  <c r="L608" i="54"/>
  <c r="J608" i="54"/>
  <c r="I608" i="54"/>
  <c r="H608" i="54"/>
  <c r="G608" i="54"/>
  <c r="F608" i="54"/>
  <c r="D608" i="54"/>
  <c r="M607" i="54"/>
  <c r="L607" i="54"/>
  <c r="J607" i="54"/>
  <c r="I607" i="54"/>
  <c r="H607" i="54"/>
  <c r="G607" i="54"/>
  <c r="F607" i="54"/>
  <c r="D607" i="54"/>
  <c r="M606" i="54"/>
  <c r="L606" i="54"/>
  <c r="J606" i="54"/>
  <c r="I606" i="54"/>
  <c r="H606" i="54"/>
  <c r="G606" i="54"/>
  <c r="F606" i="54"/>
  <c r="D606" i="54"/>
  <c r="M605" i="54"/>
  <c r="L605" i="54"/>
  <c r="J605" i="54"/>
  <c r="I605" i="54"/>
  <c r="H605" i="54"/>
  <c r="G605" i="54"/>
  <c r="F605" i="54"/>
  <c r="D605" i="54"/>
  <c r="M604" i="54"/>
  <c r="L604" i="54"/>
  <c r="J604" i="54"/>
  <c r="I604" i="54"/>
  <c r="H604" i="54"/>
  <c r="G604" i="54"/>
  <c r="F604" i="54"/>
  <c r="D604" i="54"/>
  <c r="M603" i="54"/>
  <c r="L603" i="54"/>
  <c r="J603" i="54"/>
  <c r="I603" i="54"/>
  <c r="H603" i="54"/>
  <c r="G603" i="54"/>
  <c r="F603" i="54"/>
  <c r="D603" i="54"/>
  <c r="M602" i="54"/>
  <c r="L602" i="54"/>
  <c r="J602" i="54"/>
  <c r="I602" i="54"/>
  <c r="H602" i="54"/>
  <c r="G602" i="54"/>
  <c r="F602" i="54"/>
  <c r="D602" i="54"/>
  <c r="M601" i="54"/>
  <c r="L601" i="54"/>
  <c r="J601" i="54"/>
  <c r="I601" i="54"/>
  <c r="H601" i="54"/>
  <c r="G601" i="54"/>
  <c r="F601" i="54"/>
  <c r="D601" i="54"/>
  <c r="M600" i="54"/>
  <c r="L600" i="54"/>
  <c r="J600" i="54"/>
  <c r="I600" i="54"/>
  <c r="H600" i="54"/>
  <c r="G600" i="54"/>
  <c r="F600" i="54"/>
  <c r="D600" i="54"/>
  <c r="M599" i="54"/>
  <c r="L599" i="54"/>
  <c r="J599" i="54"/>
  <c r="I599" i="54"/>
  <c r="H599" i="54"/>
  <c r="G599" i="54"/>
  <c r="F599" i="54"/>
  <c r="D599" i="54"/>
  <c r="M598" i="54"/>
  <c r="L598" i="54"/>
  <c r="J598" i="54"/>
  <c r="I598" i="54"/>
  <c r="H598" i="54"/>
  <c r="G598" i="54"/>
  <c r="F598" i="54"/>
  <c r="D598" i="54"/>
  <c r="M597" i="54"/>
  <c r="L597" i="54"/>
  <c r="J597" i="54"/>
  <c r="I597" i="54"/>
  <c r="H597" i="54"/>
  <c r="G597" i="54"/>
  <c r="F597" i="54"/>
  <c r="D597" i="54"/>
  <c r="M596" i="54"/>
  <c r="L596" i="54"/>
  <c r="J596" i="54"/>
  <c r="I596" i="54"/>
  <c r="H596" i="54"/>
  <c r="G596" i="54"/>
  <c r="F596" i="54"/>
  <c r="D596" i="54"/>
  <c r="M595" i="54"/>
  <c r="L595" i="54"/>
  <c r="J595" i="54"/>
  <c r="I595" i="54"/>
  <c r="H595" i="54"/>
  <c r="G595" i="54"/>
  <c r="F595" i="54"/>
  <c r="D595" i="54"/>
  <c r="M594" i="54"/>
  <c r="L594" i="54"/>
  <c r="J594" i="54"/>
  <c r="I594" i="54"/>
  <c r="H594" i="54"/>
  <c r="G594" i="54"/>
  <c r="F594" i="54"/>
  <c r="D594" i="54"/>
  <c r="M593" i="54"/>
  <c r="L593" i="54"/>
  <c r="J593" i="54"/>
  <c r="I593" i="54"/>
  <c r="H593" i="54"/>
  <c r="G593" i="54"/>
  <c r="F593" i="54"/>
  <c r="D593" i="54"/>
  <c r="M592" i="54"/>
  <c r="L592" i="54"/>
  <c r="J592" i="54"/>
  <c r="I592" i="54"/>
  <c r="H592" i="54"/>
  <c r="G592" i="54"/>
  <c r="F592" i="54"/>
  <c r="D592" i="54"/>
  <c r="M591" i="54"/>
  <c r="L591" i="54"/>
  <c r="J591" i="54"/>
  <c r="I591" i="54"/>
  <c r="H591" i="54"/>
  <c r="G591" i="54"/>
  <c r="F591" i="54"/>
  <c r="D591" i="54"/>
  <c r="M590" i="54"/>
  <c r="L590" i="54"/>
  <c r="J590" i="54"/>
  <c r="I590" i="54"/>
  <c r="H590" i="54"/>
  <c r="G590" i="54"/>
  <c r="F590" i="54"/>
  <c r="D590" i="54"/>
  <c r="M589" i="54"/>
  <c r="L589" i="54"/>
  <c r="J589" i="54"/>
  <c r="I589" i="54"/>
  <c r="H589" i="54"/>
  <c r="G589" i="54"/>
  <c r="F589" i="54"/>
  <c r="D589" i="54"/>
  <c r="M588" i="54"/>
  <c r="L588" i="54"/>
  <c r="J588" i="54"/>
  <c r="I588" i="54"/>
  <c r="H588" i="54"/>
  <c r="G588" i="54"/>
  <c r="F588" i="54"/>
  <c r="D588" i="54"/>
  <c r="M587" i="54"/>
  <c r="L587" i="54"/>
  <c r="J587" i="54"/>
  <c r="I587" i="54"/>
  <c r="H587" i="54"/>
  <c r="G587" i="54"/>
  <c r="F587" i="54"/>
  <c r="D587" i="54"/>
  <c r="M586" i="54"/>
  <c r="L586" i="54"/>
  <c r="J586" i="54"/>
  <c r="I586" i="54"/>
  <c r="H586" i="54"/>
  <c r="G586" i="54"/>
  <c r="F586" i="54"/>
  <c r="D586" i="54"/>
  <c r="M585" i="54"/>
  <c r="L585" i="54"/>
  <c r="J585" i="54"/>
  <c r="I585" i="54"/>
  <c r="H585" i="54"/>
  <c r="G585" i="54"/>
  <c r="F585" i="54"/>
  <c r="D585" i="54"/>
  <c r="M584" i="54"/>
  <c r="L584" i="54"/>
  <c r="J584" i="54"/>
  <c r="I584" i="54"/>
  <c r="H584" i="54"/>
  <c r="G584" i="54"/>
  <c r="F584" i="54"/>
  <c r="D584" i="54"/>
  <c r="M583" i="54"/>
  <c r="L583" i="54"/>
  <c r="J583" i="54"/>
  <c r="I583" i="54"/>
  <c r="H583" i="54"/>
  <c r="G583" i="54"/>
  <c r="F583" i="54"/>
  <c r="D583" i="54"/>
  <c r="M582" i="54"/>
  <c r="L582" i="54"/>
  <c r="J582" i="54"/>
  <c r="I582" i="54"/>
  <c r="H582" i="54"/>
  <c r="G582" i="54"/>
  <c r="F582" i="54"/>
  <c r="D582" i="54"/>
  <c r="M581" i="54"/>
  <c r="L581" i="54"/>
  <c r="J581" i="54"/>
  <c r="I581" i="54"/>
  <c r="H581" i="54"/>
  <c r="G581" i="54"/>
  <c r="F581" i="54"/>
  <c r="D581" i="54"/>
  <c r="M580" i="54"/>
  <c r="L580" i="54"/>
  <c r="J580" i="54"/>
  <c r="I580" i="54"/>
  <c r="H580" i="54"/>
  <c r="G580" i="54"/>
  <c r="F580" i="54"/>
  <c r="D580" i="54"/>
  <c r="M579" i="54"/>
  <c r="L579" i="54"/>
  <c r="J579" i="54"/>
  <c r="I579" i="54"/>
  <c r="H579" i="54"/>
  <c r="G579" i="54"/>
  <c r="F579" i="54"/>
  <c r="D579" i="54"/>
  <c r="M578" i="54"/>
  <c r="L578" i="54"/>
  <c r="J578" i="54"/>
  <c r="I578" i="54"/>
  <c r="H578" i="54"/>
  <c r="G578" i="54"/>
  <c r="F578" i="54"/>
  <c r="D578" i="54"/>
  <c r="M577" i="54"/>
  <c r="L577" i="54"/>
  <c r="J577" i="54"/>
  <c r="I577" i="54"/>
  <c r="H577" i="54"/>
  <c r="G577" i="54"/>
  <c r="F577" i="54"/>
  <c r="D577" i="54"/>
  <c r="M576" i="54"/>
  <c r="L576" i="54"/>
  <c r="J576" i="54"/>
  <c r="I576" i="54"/>
  <c r="H576" i="54"/>
  <c r="G576" i="54"/>
  <c r="F576" i="54"/>
  <c r="D576" i="54"/>
  <c r="M575" i="54"/>
  <c r="L575" i="54"/>
  <c r="J575" i="54"/>
  <c r="I575" i="54"/>
  <c r="H575" i="54"/>
  <c r="G575" i="54"/>
  <c r="F575" i="54"/>
  <c r="D575" i="54"/>
  <c r="M574" i="54"/>
  <c r="L574" i="54"/>
  <c r="J574" i="54"/>
  <c r="I574" i="54"/>
  <c r="H574" i="54"/>
  <c r="G574" i="54"/>
  <c r="F574" i="54"/>
  <c r="D574" i="54"/>
  <c r="M573" i="54"/>
  <c r="L573" i="54"/>
  <c r="J573" i="54"/>
  <c r="I573" i="54"/>
  <c r="H573" i="54"/>
  <c r="G573" i="54"/>
  <c r="F573" i="54"/>
  <c r="D573" i="54"/>
  <c r="M572" i="54"/>
  <c r="L572" i="54"/>
  <c r="J572" i="54"/>
  <c r="I572" i="54"/>
  <c r="H572" i="54"/>
  <c r="G572" i="54"/>
  <c r="F572" i="54"/>
  <c r="D572" i="54"/>
  <c r="M571" i="54"/>
  <c r="L571" i="54"/>
  <c r="J571" i="54"/>
  <c r="I571" i="54"/>
  <c r="H571" i="54"/>
  <c r="G571" i="54"/>
  <c r="F571" i="54"/>
  <c r="D571" i="54"/>
  <c r="M570" i="54"/>
  <c r="L570" i="54"/>
  <c r="J570" i="54"/>
  <c r="I570" i="54"/>
  <c r="H570" i="54"/>
  <c r="G570" i="54"/>
  <c r="F570" i="54"/>
  <c r="D570" i="54"/>
  <c r="M569" i="54"/>
  <c r="L569" i="54"/>
  <c r="J569" i="54"/>
  <c r="I569" i="54"/>
  <c r="H569" i="54"/>
  <c r="G569" i="54"/>
  <c r="F569" i="54"/>
  <c r="D569" i="54"/>
  <c r="M568" i="54"/>
  <c r="L568" i="54"/>
  <c r="J568" i="54"/>
  <c r="I568" i="54"/>
  <c r="H568" i="54"/>
  <c r="G568" i="54"/>
  <c r="F568" i="54"/>
  <c r="D568" i="54"/>
  <c r="M567" i="54"/>
  <c r="L567" i="54"/>
  <c r="J567" i="54"/>
  <c r="I567" i="54"/>
  <c r="H567" i="54"/>
  <c r="G567" i="54"/>
  <c r="F567" i="54"/>
  <c r="D567" i="54"/>
  <c r="M566" i="54"/>
  <c r="L566" i="54"/>
  <c r="J566" i="54"/>
  <c r="I566" i="54"/>
  <c r="H566" i="54"/>
  <c r="G566" i="54"/>
  <c r="F566" i="54"/>
  <c r="D566" i="54"/>
  <c r="M565" i="54"/>
  <c r="L565" i="54"/>
  <c r="J565" i="54"/>
  <c r="I565" i="54"/>
  <c r="H565" i="54"/>
  <c r="G565" i="54"/>
  <c r="F565" i="54"/>
  <c r="D565" i="54"/>
  <c r="M564" i="54"/>
  <c r="L564" i="54"/>
  <c r="J564" i="54"/>
  <c r="I564" i="54"/>
  <c r="H564" i="54"/>
  <c r="G564" i="54"/>
  <c r="F564" i="54"/>
  <c r="D564" i="54"/>
  <c r="M563" i="54"/>
  <c r="L563" i="54"/>
  <c r="J563" i="54"/>
  <c r="I563" i="54"/>
  <c r="H563" i="54"/>
  <c r="G563" i="54"/>
  <c r="F563" i="54"/>
  <c r="D563" i="54"/>
  <c r="M562" i="54"/>
  <c r="L562" i="54"/>
  <c r="J562" i="54"/>
  <c r="I562" i="54"/>
  <c r="H562" i="54"/>
  <c r="G562" i="54"/>
  <c r="F562" i="54"/>
  <c r="D562" i="54"/>
  <c r="M561" i="54"/>
  <c r="L561" i="54"/>
  <c r="J561" i="54"/>
  <c r="I561" i="54"/>
  <c r="H561" i="54"/>
  <c r="G561" i="54"/>
  <c r="F561" i="54"/>
  <c r="D561" i="54"/>
  <c r="M560" i="54"/>
  <c r="L560" i="54"/>
  <c r="J560" i="54"/>
  <c r="I560" i="54"/>
  <c r="H560" i="54"/>
  <c r="G560" i="54"/>
  <c r="F560" i="54"/>
  <c r="D560" i="54"/>
  <c r="M559" i="54"/>
  <c r="L559" i="54"/>
  <c r="J559" i="54"/>
  <c r="I559" i="54"/>
  <c r="H559" i="54"/>
  <c r="G559" i="54"/>
  <c r="F559" i="54"/>
  <c r="D559" i="54"/>
  <c r="M558" i="54"/>
  <c r="L558" i="54"/>
  <c r="J558" i="54"/>
  <c r="I558" i="54"/>
  <c r="H558" i="54"/>
  <c r="G558" i="54"/>
  <c r="F558" i="54"/>
  <c r="D558" i="54"/>
  <c r="M557" i="54"/>
  <c r="L557" i="54"/>
  <c r="J557" i="54"/>
  <c r="I557" i="54"/>
  <c r="H557" i="54"/>
  <c r="G557" i="54"/>
  <c r="F557" i="54"/>
  <c r="D557" i="54"/>
  <c r="M556" i="54"/>
  <c r="L556" i="54"/>
  <c r="J556" i="54"/>
  <c r="I556" i="54"/>
  <c r="H556" i="54"/>
  <c r="G556" i="54"/>
  <c r="F556" i="54"/>
  <c r="D556" i="54"/>
  <c r="M555" i="54"/>
  <c r="L555" i="54"/>
  <c r="J555" i="54"/>
  <c r="I555" i="54"/>
  <c r="H555" i="54"/>
  <c r="G555" i="54"/>
  <c r="F555" i="54"/>
  <c r="D555" i="54"/>
  <c r="M554" i="54"/>
  <c r="L554" i="54"/>
  <c r="J554" i="54"/>
  <c r="I554" i="54"/>
  <c r="H554" i="54"/>
  <c r="G554" i="54"/>
  <c r="F554" i="54"/>
  <c r="D554" i="54"/>
  <c r="M553" i="54"/>
  <c r="L553" i="54"/>
  <c r="J553" i="54"/>
  <c r="I553" i="54"/>
  <c r="H553" i="54"/>
  <c r="G553" i="54"/>
  <c r="F553" i="54"/>
  <c r="D553" i="54"/>
  <c r="M552" i="54"/>
  <c r="L552" i="54"/>
  <c r="J552" i="54"/>
  <c r="I552" i="54"/>
  <c r="H552" i="54"/>
  <c r="G552" i="54"/>
  <c r="F552" i="54"/>
  <c r="D552" i="54"/>
  <c r="M551" i="54"/>
  <c r="L551" i="54"/>
  <c r="J551" i="54"/>
  <c r="I551" i="54"/>
  <c r="H551" i="54"/>
  <c r="G551" i="54"/>
  <c r="F551" i="54"/>
  <c r="D551" i="54"/>
  <c r="M550" i="54"/>
  <c r="L550" i="54"/>
  <c r="J550" i="54"/>
  <c r="I550" i="54"/>
  <c r="H550" i="54"/>
  <c r="G550" i="54"/>
  <c r="F550" i="54"/>
  <c r="D550" i="54"/>
  <c r="M549" i="54"/>
  <c r="L549" i="54"/>
  <c r="J549" i="54"/>
  <c r="I549" i="54"/>
  <c r="H549" i="54"/>
  <c r="G549" i="54"/>
  <c r="F549" i="54"/>
  <c r="D549" i="54"/>
  <c r="M548" i="54"/>
  <c r="L548" i="54"/>
  <c r="J548" i="54"/>
  <c r="I548" i="54"/>
  <c r="H548" i="54"/>
  <c r="G548" i="54"/>
  <c r="F548" i="54"/>
  <c r="D548" i="54"/>
  <c r="M547" i="54"/>
  <c r="L547" i="54"/>
  <c r="J547" i="54"/>
  <c r="I547" i="54"/>
  <c r="H547" i="54"/>
  <c r="G547" i="54"/>
  <c r="F547" i="54"/>
  <c r="D547" i="54"/>
  <c r="M546" i="54"/>
  <c r="L546" i="54"/>
  <c r="J546" i="54"/>
  <c r="I546" i="54"/>
  <c r="H546" i="54"/>
  <c r="G546" i="54"/>
  <c r="F546" i="54"/>
  <c r="D546" i="54"/>
  <c r="M545" i="54"/>
  <c r="L545" i="54"/>
  <c r="J545" i="54"/>
  <c r="I545" i="54"/>
  <c r="H545" i="54"/>
  <c r="G545" i="54"/>
  <c r="F545" i="54"/>
  <c r="D545" i="54"/>
  <c r="M544" i="54"/>
  <c r="L544" i="54"/>
  <c r="J544" i="54"/>
  <c r="I544" i="54"/>
  <c r="H544" i="54"/>
  <c r="G544" i="54"/>
  <c r="F544" i="54"/>
  <c r="D544" i="54"/>
  <c r="M543" i="54"/>
  <c r="L543" i="54"/>
  <c r="J543" i="54"/>
  <c r="I543" i="54"/>
  <c r="H543" i="54"/>
  <c r="G543" i="54"/>
  <c r="F543" i="54"/>
  <c r="D543" i="54"/>
  <c r="M542" i="54"/>
  <c r="L542" i="54"/>
  <c r="J542" i="54"/>
  <c r="I542" i="54"/>
  <c r="H542" i="54"/>
  <c r="G542" i="54"/>
  <c r="F542" i="54"/>
  <c r="D542" i="54"/>
  <c r="M541" i="54"/>
  <c r="L541" i="54"/>
  <c r="J541" i="54"/>
  <c r="I541" i="54"/>
  <c r="H541" i="54"/>
  <c r="G541" i="54"/>
  <c r="F541" i="54"/>
  <c r="D541" i="54"/>
  <c r="M540" i="54"/>
  <c r="L540" i="54"/>
  <c r="J540" i="54"/>
  <c r="I540" i="54"/>
  <c r="H540" i="54"/>
  <c r="G540" i="54"/>
  <c r="F540" i="54"/>
  <c r="D540" i="54"/>
  <c r="M539" i="54"/>
  <c r="L539" i="54"/>
  <c r="J539" i="54"/>
  <c r="I539" i="54"/>
  <c r="H539" i="54"/>
  <c r="G539" i="54"/>
  <c r="F539" i="54"/>
  <c r="D539" i="54"/>
  <c r="M538" i="54"/>
  <c r="L538" i="54"/>
  <c r="J538" i="54"/>
  <c r="I538" i="54"/>
  <c r="H538" i="54"/>
  <c r="G538" i="54"/>
  <c r="F538" i="54"/>
  <c r="D538" i="54"/>
  <c r="M537" i="54"/>
  <c r="L537" i="54"/>
  <c r="J537" i="54"/>
  <c r="I537" i="54"/>
  <c r="H537" i="54"/>
  <c r="G537" i="54"/>
  <c r="F537" i="54"/>
  <c r="D537" i="54"/>
  <c r="M536" i="54"/>
  <c r="L536" i="54"/>
  <c r="J536" i="54"/>
  <c r="I536" i="54"/>
  <c r="H536" i="54"/>
  <c r="G536" i="54"/>
  <c r="F536" i="54"/>
  <c r="D536" i="54"/>
  <c r="M535" i="54"/>
  <c r="L535" i="54"/>
  <c r="J535" i="54"/>
  <c r="I535" i="54"/>
  <c r="H535" i="54"/>
  <c r="G535" i="54"/>
  <c r="F535" i="54"/>
  <c r="D535" i="54"/>
  <c r="M534" i="54"/>
  <c r="L534" i="54"/>
  <c r="J534" i="54"/>
  <c r="I534" i="54"/>
  <c r="H534" i="54"/>
  <c r="G534" i="54"/>
  <c r="F534" i="54"/>
  <c r="D534" i="54"/>
  <c r="M533" i="54"/>
  <c r="L533" i="54"/>
  <c r="J533" i="54"/>
  <c r="I533" i="54"/>
  <c r="H533" i="54"/>
  <c r="G533" i="54"/>
  <c r="F533" i="54"/>
  <c r="D533" i="54"/>
  <c r="M532" i="54"/>
  <c r="L532" i="54"/>
  <c r="J532" i="54"/>
  <c r="I532" i="54"/>
  <c r="H532" i="54"/>
  <c r="G532" i="54"/>
  <c r="F532" i="54"/>
  <c r="D532" i="54"/>
  <c r="M531" i="54"/>
  <c r="L531" i="54"/>
  <c r="J531" i="54"/>
  <c r="I531" i="54"/>
  <c r="H531" i="54"/>
  <c r="G531" i="54"/>
  <c r="F531" i="54"/>
  <c r="D531" i="54"/>
  <c r="M530" i="54"/>
  <c r="L530" i="54"/>
  <c r="J530" i="54"/>
  <c r="I530" i="54"/>
  <c r="H530" i="54"/>
  <c r="G530" i="54"/>
  <c r="F530" i="54"/>
  <c r="D530" i="54"/>
  <c r="M529" i="54"/>
  <c r="L529" i="54"/>
  <c r="J529" i="54"/>
  <c r="I529" i="54"/>
  <c r="H529" i="54"/>
  <c r="G529" i="54"/>
  <c r="F529" i="54"/>
  <c r="D529" i="54"/>
  <c r="M528" i="54"/>
  <c r="L528" i="54"/>
  <c r="J528" i="54"/>
  <c r="I528" i="54"/>
  <c r="H528" i="54"/>
  <c r="G528" i="54"/>
  <c r="F528" i="54"/>
  <c r="D528" i="54"/>
  <c r="M527" i="54"/>
  <c r="L527" i="54"/>
  <c r="J527" i="54"/>
  <c r="I527" i="54"/>
  <c r="H527" i="54"/>
  <c r="G527" i="54"/>
  <c r="F527" i="54"/>
  <c r="D527" i="54"/>
  <c r="M526" i="54"/>
  <c r="L526" i="54"/>
  <c r="J526" i="54"/>
  <c r="I526" i="54"/>
  <c r="H526" i="54"/>
  <c r="G526" i="54"/>
  <c r="F526" i="54"/>
  <c r="D526" i="54"/>
  <c r="M525" i="54"/>
  <c r="L525" i="54"/>
  <c r="J525" i="54"/>
  <c r="I525" i="54"/>
  <c r="H525" i="54"/>
  <c r="G525" i="54"/>
  <c r="F525" i="54"/>
  <c r="D525" i="54"/>
  <c r="M524" i="54"/>
  <c r="L524" i="54"/>
  <c r="J524" i="54"/>
  <c r="I524" i="54"/>
  <c r="H524" i="54"/>
  <c r="G524" i="54"/>
  <c r="F524" i="54"/>
  <c r="D524" i="54"/>
  <c r="M523" i="54"/>
  <c r="L523" i="54"/>
  <c r="J523" i="54"/>
  <c r="I523" i="54"/>
  <c r="H523" i="54"/>
  <c r="G523" i="54"/>
  <c r="F523" i="54"/>
  <c r="D523" i="54"/>
  <c r="M522" i="54"/>
  <c r="L522" i="54"/>
  <c r="J522" i="54"/>
  <c r="I522" i="54"/>
  <c r="H522" i="54"/>
  <c r="G522" i="54"/>
  <c r="F522" i="54"/>
  <c r="D522" i="54"/>
  <c r="M521" i="54"/>
  <c r="L521" i="54"/>
  <c r="J521" i="54"/>
  <c r="I521" i="54"/>
  <c r="H521" i="54"/>
  <c r="G521" i="54"/>
  <c r="F521" i="54"/>
  <c r="D521" i="54"/>
  <c r="M520" i="54"/>
  <c r="L520" i="54"/>
  <c r="J520" i="54"/>
  <c r="I520" i="54"/>
  <c r="H520" i="54"/>
  <c r="G520" i="54"/>
  <c r="F520" i="54"/>
  <c r="D520" i="54"/>
  <c r="M519" i="54"/>
  <c r="L519" i="54"/>
  <c r="J519" i="54"/>
  <c r="I519" i="54"/>
  <c r="H519" i="54"/>
  <c r="G519" i="54"/>
  <c r="F519" i="54"/>
  <c r="D519" i="54"/>
  <c r="M518" i="54"/>
  <c r="L518" i="54"/>
  <c r="J518" i="54"/>
  <c r="I518" i="54"/>
  <c r="H518" i="54"/>
  <c r="G518" i="54"/>
  <c r="F518" i="54"/>
  <c r="D518" i="54"/>
  <c r="M517" i="54"/>
  <c r="L517" i="54"/>
  <c r="J517" i="54"/>
  <c r="I517" i="54"/>
  <c r="H517" i="54"/>
  <c r="G517" i="54"/>
  <c r="F517" i="54"/>
  <c r="D517" i="54"/>
  <c r="M516" i="54"/>
  <c r="L516" i="54"/>
  <c r="J516" i="54"/>
  <c r="I516" i="54"/>
  <c r="H516" i="54"/>
  <c r="G516" i="54"/>
  <c r="F516" i="54"/>
  <c r="D516" i="54"/>
  <c r="M515" i="54"/>
  <c r="L515" i="54"/>
  <c r="J515" i="54"/>
  <c r="I515" i="54"/>
  <c r="H515" i="54"/>
  <c r="G515" i="54"/>
  <c r="F515" i="54"/>
  <c r="D515" i="54"/>
  <c r="M514" i="54"/>
  <c r="L514" i="54"/>
  <c r="J514" i="54"/>
  <c r="I514" i="54"/>
  <c r="H514" i="54"/>
  <c r="G514" i="54"/>
  <c r="F514" i="54"/>
  <c r="D514" i="54"/>
  <c r="M513" i="54"/>
  <c r="L513" i="54"/>
  <c r="J513" i="54"/>
  <c r="I513" i="54"/>
  <c r="H513" i="54"/>
  <c r="G513" i="54"/>
  <c r="F513" i="54"/>
  <c r="D513" i="54"/>
  <c r="M512" i="54"/>
  <c r="L512" i="54"/>
  <c r="J512" i="54"/>
  <c r="I512" i="54"/>
  <c r="H512" i="54"/>
  <c r="G512" i="54"/>
  <c r="F512" i="54"/>
  <c r="D512" i="54"/>
  <c r="M511" i="54"/>
  <c r="L511" i="54"/>
  <c r="J511" i="54"/>
  <c r="I511" i="54"/>
  <c r="H511" i="54"/>
  <c r="G511" i="54"/>
  <c r="F511" i="54"/>
  <c r="D511" i="54"/>
  <c r="M510" i="54"/>
  <c r="L510" i="54"/>
  <c r="J510" i="54"/>
  <c r="I510" i="54"/>
  <c r="H510" i="54"/>
  <c r="G510" i="54"/>
  <c r="F510" i="54"/>
  <c r="D510" i="54"/>
  <c r="M509" i="54"/>
  <c r="L509" i="54"/>
  <c r="J509" i="54"/>
  <c r="I509" i="54"/>
  <c r="H509" i="54"/>
  <c r="G509" i="54"/>
  <c r="F509" i="54"/>
  <c r="D509" i="54"/>
  <c r="M508" i="54"/>
  <c r="L508" i="54"/>
  <c r="J508" i="54"/>
  <c r="I508" i="54"/>
  <c r="H508" i="54"/>
  <c r="G508" i="54"/>
  <c r="F508" i="54"/>
  <c r="D508" i="54"/>
  <c r="M507" i="54"/>
  <c r="L507" i="54"/>
  <c r="J507" i="54"/>
  <c r="I507" i="54"/>
  <c r="H507" i="54"/>
  <c r="G507" i="54"/>
  <c r="F507" i="54"/>
  <c r="D507" i="54"/>
  <c r="M506" i="54"/>
  <c r="L506" i="54"/>
  <c r="J506" i="54"/>
  <c r="I506" i="54"/>
  <c r="H506" i="54"/>
  <c r="G506" i="54"/>
  <c r="F506" i="54"/>
  <c r="D506" i="54"/>
  <c r="M505" i="54"/>
  <c r="L505" i="54"/>
  <c r="J505" i="54"/>
  <c r="I505" i="54"/>
  <c r="H505" i="54"/>
  <c r="G505" i="54"/>
  <c r="F505" i="54"/>
  <c r="D505" i="54"/>
  <c r="M504" i="54"/>
  <c r="L504" i="54"/>
  <c r="J504" i="54"/>
  <c r="I504" i="54"/>
  <c r="H504" i="54"/>
  <c r="G504" i="54"/>
  <c r="F504" i="54"/>
  <c r="D504" i="54"/>
  <c r="M503" i="54"/>
  <c r="L503" i="54"/>
  <c r="J503" i="54"/>
  <c r="I503" i="54"/>
  <c r="H503" i="54"/>
  <c r="G503" i="54"/>
  <c r="F503" i="54"/>
  <c r="D503" i="54"/>
  <c r="M502" i="54"/>
  <c r="L502" i="54"/>
  <c r="J502" i="54"/>
  <c r="I502" i="54"/>
  <c r="H502" i="54"/>
  <c r="G502" i="54"/>
  <c r="F502" i="54"/>
  <c r="D502" i="54"/>
  <c r="M501" i="54"/>
  <c r="L501" i="54"/>
  <c r="J501" i="54"/>
  <c r="I501" i="54"/>
  <c r="H501" i="54"/>
  <c r="G501" i="54"/>
  <c r="F501" i="54"/>
  <c r="D501" i="54"/>
  <c r="M500" i="54"/>
  <c r="L500" i="54"/>
  <c r="J500" i="54"/>
  <c r="I500" i="54"/>
  <c r="H500" i="54"/>
  <c r="G500" i="54"/>
  <c r="F500" i="54"/>
  <c r="D500" i="54"/>
  <c r="M499" i="54"/>
  <c r="L499" i="54"/>
  <c r="J499" i="54"/>
  <c r="I499" i="54"/>
  <c r="H499" i="54"/>
  <c r="G499" i="54"/>
  <c r="F499" i="54"/>
  <c r="D499" i="54"/>
  <c r="M498" i="54"/>
  <c r="L498" i="54"/>
  <c r="J498" i="54"/>
  <c r="I498" i="54"/>
  <c r="H498" i="54"/>
  <c r="G498" i="54"/>
  <c r="F498" i="54"/>
  <c r="D498" i="54"/>
  <c r="M497" i="54"/>
  <c r="L497" i="54"/>
  <c r="J497" i="54"/>
  <c r="I497" i="54"/>
  <c r="H497" i="54"/>
  <c r="G497" i="54"/>
  <c r="F497" i="54"/>
  <c r="D497" i="54"/>
  <c r="M496" i="54"/>
  <c r="L496" i="54"/>
  <c r="J496" i="54"/>
  <c r="I496" i="54"/>
  <c r="H496" i="54"/>
  <c r="G496" i="54"/>
  <c r="F496" i="54"/>
  <c r="D496" i="54"/>
  <c r="M495" i="54"/>
  <c r="L495" i="54"/>
  <c r="J495" i="54"/>
  <c r="I495" i="54"/>
  <c r="H495" i="54"/>
  <c r="G495" i="54"/>
  <c r="F495" i="54"/>
  <c r="D495" i="54"/>
  <c r="M494" i="54"/>
  <c r="L494" i="54"/>
  <c r="J494" i="54"/>
  <c r="I494" i="54"/>
  <c r="H494" i="54"/>
  <c r="G494" i="54"/>
  <c r="F494" i="54"/>
  <c r="D494" i="54"/>
  <c r="M493" i="54"/>
  <c r="L493" i="54"/>
  <c r="J493" i="54"/>
  <c r="I493" i="54"/>
  <c r="H493" i="54"/>
  <c r="G493" i="54"/>
  <c r="F493" i="54"/>
  <c r="D493" i="54"/>
  <c r="M492" i="54"/>
  <c r="L492" i="54"/>
  <c r="J492" i="54"/>
  <c r="I492" i="54"/>
  <c r="H492" i="54"/>
  <c r="G492" i="54"/>
  <c r="F492" i="54"/>
  <c r="D492" i="54"/>
  <c r="M491" i="54"/>
  <c r="L491" i="54"/>
  <c r="J491" i="54"/>
  <c r="I491" i="54"/>
  <c r="H491" i="54"/>
  <c r="G491" i="54"/>
  <c r="F491" i="54"/>
  <c r="D491" i="54"/>
  <c r="M490" i="54"/>
  <c r="L490" i="54"/>
  <c r="J490" i="54"/>
  <c r="I490" i="54"/>
  <c r="H490" i="54"/>
  <c r="G490" i="54"/>
  <c r="F490" i="54"/>
  <c r="D490" i="54"/>
  <c r="M489" i="54"/>
  <c r="L489" i="54"/>
  <c r="J489" i="54"/>
  <c r="I489" i="54"/>
  <c r="H489" i="54"/>
  <c r="G489" i="54"/>
  <c r="F489" i="54"/>
  <c r="D489" i="54"/>
  <c r="M488" i="54"/>
  <c r="L488" i="54"/>
  <c r="J488" i="54"/>
  <c r="I488" i="54"/>
  <c r="H488" i="54"/>
  <c r="G488" i="54"/>
  <c r="F488" i="54"/>
  <c r="D488" i="54"/>
  <c r="M487" i="54"/>
  <c r="L487" i="54"/>
  <c r="J487" i="54"/>
  <c r="I487" i="54"/>
  <c r="H487" i="54"/>
  <c r="G487" i="54"/>
  <c r="F487" i="54"/>
  <c r="D487" i="54"/>
  <c r="M486" i="54"/>
  <c r="L486" i="54"/>
  <c r="J486" i="54"/>
  <c r="I486" i="54"/>
  <c r="H486" i="54"/>
  <c r="G486" i="54"/>
  <c r="F486" i="54"/>
  <c r="D486" i="54"/>
  <c r="M485" i="54"/>
  <c r="L485" i="54"/>
  <c r="J485" i="54"/>
  <c r="I485" i="54"/>
  <c r="H485" i="54"/>
  <c r="G485" i="54"/>
  <c r="F485" i="54"/>
  <c r="D485" i="54"/>
  <c r="M484" i="54"/>
  <c r="L484" i="54"/>
  <c r="J484" i="54"/>
  <c r="I484" i="54"/>
  <c r="H484" i="54"/>
  <c r="G484" i="54"/>
  <c r="F484" i="54"/>
  <c r="D484" i="54"/>
  <c r="M483" i="54"/>
  <c r="L483" i="54"/>
  <c r="J483" i="54"/>
  <c r="I483" i="54"/>
  <c r="H483" i="54"/>
  <c r="G483" i="54"/>
  <c r="F483" i="54"/>
  <c r="D483" i="54"/>
  <c r="M482" i="54"/>
  <c r="L482" i="54"/>
  <c r="J482" i="54"/>
  <c r="I482" i="54"/>
  <c r="H482" i="54"/>
  <c r="G482" i="54"/>
  <c r="F482" i="54"/>
  <c r="D482" i="54"/>
  <c r="M481" i="54"/>
  <c r="L481" i="54"/>
  <c r="J481" i="54"/>
  <c r="I481" i="54"/>
  <c r="H481" i="54"/>
  <c r="G481" i="54"/>
  <c r="F481" i="54"/>
  <c r="D481" i="54"/>
  <c r="M480" i="54"/>
  <c r="L480" i="54"/>
  <c r="J480" i="54"/>
  <c r="I480" i="54"/>
  <c r="H480" i="54"/>
  <c r="G480" i="54"/>
  <c r="F480" i="54"/>
  <c r="D480" i="54"/>
  <c r="M479" i="54"/>
  <c r="L479" i="54"/>
  <c r="J479" i="54"/>
  <c r="I479" i="54"/>
  <c r="H479" i="54"/>
  <c r="G479" i="54"/>
  <c r="F479" i="54"/>
  <c r="D479" i="54"/>
  <c r="M478" i="54"/>
  <c r="L478" i="54"/>
  <c r="J478" i="54"/>
  <c r="I478" i="54"/>
  <c r="H478" i="54"/>
  <c r="G478" i="54"/>
  <c r="F478" i="54"/>
  <c r="D478" i="54"/>
  <c r="M477" i="54"/>
  <c r="L477" i="54"/>
  <c r="J477" i="54"/>
  <c r="I477" i="54"/>
  <c r="H477" i="54"/>
  <c r="G477" i="54"/>
  <c r="F477" i="54"/>
  <c r="D477" i="54"/>
  <c r="M476" i="54"/>
  <c r="L476" i="54"/>
  <c r="J476" i="54"/>
  <c r="I476" i="54"/>
  <c r="H476" i="54"/>
  <c r="G476" i="54"/>
  <c r="F476" i="54"/>
  <c r="D476" i="54"/>
  <c r="M475" i="54"/>
  <c r="L475" i="54"/>
  <c r="J475" i="54"/>
  <c r="I475" i="54"/>
  <c r="H475" i="54"/>
  <c r="G475" i="54"/>
  <c r="F475" i="54"/>
  <c r="D475" i="54"/>
  <c r="M474" i="54"/>
  <c r="L474" i="54"/>
  <c r="J474" i="54"/>
  <c r="I474" i="54"/>
  <c r="H474" i="54"/>
  <c r="G474" i="54"/>
  <c r="F474" i="54"/>
  <c r="D474" i="54"/>
  <c r="M473" i="54"/>
  <c r="L473" i="54"/>
  <c r="J473" i="54"/>
  <c r="I473" i="54"/>
  <c r="H473" i="54"/>
  <c r="G473" i="54"/>
  <c r="F473" i="54"/>
  <c r="D473" i="54"/>
  <c r="M472" i="54"/>
  <c r="L472" i="54"/>
  <c r="J472" i="54"/>
  <c r="I472" i="54"/>
  <c r="H472" i="54"/>
  <c r="G472" i="54"/>
  <c r="F472" i="54"/>
  <c r="D472" i="54"/>
  <c r="M471" i="54"/>
  <c r="L471" i="54"/>
  <c r="J471" i="54"/>
  <c r="I471" i="54"/>
  <c r="H471" i="54"/>
  <c r="G471" i="54"/>
  <c r="F471" i="54"/>
  <c r="D471" i="54"/>
  <c r="M470" i="54"/>
  <c r="L470" i="54"/>
  <c r="J470" i="54"/>
  <c r="I470" i="54"/>
  <c r="H470" i="54"/>
  <c r="G470" i="54"/>
  <c r="F470" i="54"/>
  <c r="D470" i="54"/>
  <c r="M469" i="54"/>
  <c r="L469" i="54"/>
  <c r="J469" i="54"/>
  <c r="I469" i="54"/>
  <c r="H469" i="54"/>
  <c r="G469" i="54"/>
  <c r="F469" i="54"/>
  <c r="D469" i="54"/>
  <c r="M468" i="54"/>
  <c r="L468" i="54"/>
  <c r="J468" i="54"/>
  <c r="I468" i="54"/>
  <c r="H468" i="54"/>
  <c r="G468" i="54"/>
  <c r="F468" i="54"/>
  <c r="D468" i="54"/>
  <c r="M467" i="54"/>
  <c r="L467" i="54"/>
  <c r="J467" i="54"/>
  <c r="I467" i="54"/>
  <c r="H467" i="54"/>
  <c r="G467" i="54"/>
  <c r="F467" i="54"/>
  <c r="D467" i="54"/>
  <c r="M466" i="54"/>
  <c r="L466" i="54"/>
  <c r="J466" i="54"/>
  <c r="I466" i="54"/>
  <c r="H466" i="54"/>
  <c r="G466" i="54"/>
  <c r="F466" i="54"/>
  <c r="D466" i="54"/>
  <c r="M465" i="54"/>
  <c r="L465" i="54"/>
  <c r="J465" i="54"/>
  <c r="I465" i="54"/>
  <c r="H465" i="54"/>
  <c r="G465" i="54"/>
  <c r="F465" i="54"/>
  <c r="D465" i="54"/>
  <c r="M464" i="54"/>
  <c r="L464" i="54"/>
  <c r="J464" i="54"/>
  <c r="I464" i="54"/>
  <c r="H464" i="54"/>
  <c r="G464" i="54"/>
  <c r="F464" i="54"/>
  <c r="D464" i="54"/>
  <c r="M463" i="54"/>
  <c r="L463" i="54"/>
  <c r="J463" i="54"/>
  <c r="I463" i="54"/>
  <c r="H463" i="54"/>
  <c r="G463" i="54"/>
  <c r="F463" i="54"/>
  <c r="D463" i="54"/>
  <c r="M462" i="54"/>
  <c r="L462" i="54"/>
  <c r="J462" i="54"/>
  <c r="I462" i="54"/>
  <c r="H462" i="54"/>
  <c r="G462" i="54"/>
  <c r="F462" i="54"/>
  <c r="D462" i="54"/>
  <c r="M461" i="54"/>
  <c r="L461" i="54"/>
  <c r="J461" i="54"/>
  <c r="I461" i="54"/>
  <c r="H461" i="54"/>
  <c r="G461" i="54"/>
  <c r="F461" i="54"/>
  <c r="D461" i="54"/>
  <c r="M460" i="54"/>
  <c r="L460" i="54"/>
  <c r="J460" i="54"/>
  <c r="I460" i="54"/>
  <c r="H460" i="54"/>
  <c r="G460" i="54"/>
  <c r="F460" i="54"/>
  <c r="D460" i="54"/>
  <c r="M459" i="54"/>
  <c r="L459" i="54"/>
  <c r="J459" i="54"/>
  <c r="I459" i="54"/>
  <c r="H459" i="54"/>
  <c r="G459" i="54"/>
  <c r="F459" i="54"/>
  <c r="D459" i="54"/>
  <c r="M458" i="54"/>
  <c r="L458" i="54"/>
  <c r="J458" i="54"/>
  <c r="I458" i="54"/>
  <c r="H458" i="54"/>
  <c r="G458" i="54"/>
  <c r="F458" i="54"/>
  <c r="D458" i="54"/>
  <c r="M457" i="54"/>
  <c r="L457" i="54"/>
  <c r="J457" i="54"/>
  <c r="I457" i="54"/>
  <c r="H457" i="54"/>
  <c r="G457" i="54"/>
  <c r="F457" i="54"/>
  <c r="D457" i="54"/>
  <c r="M456" i="54"/>
  <c r="L456" i="54"/>
  <c r="J456" i="54"/>
  <c r="I456" i="54"/>
  <c r="H456" i="54"/>
  <c r="G456" i="54"/>
  <c r="F456" i="54"/>
  <c r="D456" i="54"/>
  <c r="M455" i="54"/>
  <c r="L455" i="54"/>
  <c r="J455" i="54"/>
  <c r="I455" i="54"/>
  <c r="H455" i="54"/>
  <c r="G455" i="54"/>
  <c r="F455" i="54"/>
  <c r="D455" i="54"/>
  <c r="M454" i="54"/>
  <c r="L454" i="54"/>
  <c r="J454" i="54"/>
  <c r="I454" i="54"/>
  <c r="H454" i="54"/>
  <c r="G454" i="54"/>
  <c r="F454" i="54"/>
  <c r="D454" i="54"/>
  <c r="M453" i="54"/>
  <c r="L453" i="54"/>
  <c r="J453" i="54"/>
  <c r="I453" i="54"/>
  <c r="H453" i="54"/>
  <c r="G453" i="54"/>
  <c r="F453" i="54"/>
  <c r="D453" i="54"/>
  <c r="M452" i="54"/>
  <c r="L452" i="54"/>
  <c r="J452" i="54"/>
  <c r="I452" i="54"/>
  <c r="H452" i="54"/>
  <c r="G452" i="54"/>
  <c r="F452" i="54"/>
  <c r="D452" i="54"/>
  <c r="M451" i="54"/>
  <c r="L451" i="54"/>
  <c r="J451" i="54"/>
  <c r="I451" i="54"/>
  <c r="H451" i="54"/>
  <c r="G451" i="54"/>
  <c r="F451" i="54"/>
  <c r="D451" i="54"/>
  <c r="M450" i="54"/>
  <c r="L450" i="54"/>
  <c r="J450" i="54"/>
  <c r="I450" i="54"/>
  <c r="H450" i="54"/>
  <c r="G450" i="54"/>
  <c r="F450" i="54"/>
  <c r="D450" i="54"/>
  <c r="M449" i="54"/>
  <c r="L449" i="54"/>
  <c r="J449" i="54"/>
  <c r="I449" i="54"/>
  <c r="H449" i="54"/>
  <c r="G449" i="54"/>
  <c r="F449" i="54"/>
  <c r="D449" i="54"/>
  <c r="M448" i="54"/>
  <c r="L448" i="54"/>
  <c r="J448" i="54"/>
  <c r="I448" i="54"/>
  <c r="H448" i="54"/>
  <c r="G448" i="54"/>
  <c r="F448" i="54"/>
  <c r="D448" i="54"/>
  <c r="M447" i="54"/>
  <c r="L447" i="54"/>
  <c r="J447" i="54"/>
  <c r="I447" i="54"/>
  <c r="H447" i="54"/>
  <c r="G447" i="54"/>
  <c r="F447" i="54"/>
  <c r="D447" i="54"/>
  <c r="M446" i="54"/>
  <c r="L446" i="54"/>
  <c r="J446" i="54"/>
  <c r="I446" i="54"/>
  <c r="H446" i="54"/>
  <c r="G446" i="54"/>
  <c r="F446" i="54"/>
  <c r="D446" i="54"/>
  <c r="M445" i="54"/>
  <c r="L445" i="54"/>
  <c r="J445" i="54"/>
  <c r="I445" i="54"/>
  <c r="H445" i="54"/>
  <c r="G445" i="54"/>
  <c r="F445" i="54"/>
  <c r="D445" i="54"/>
  <c r="M444" i="54"/>
  <c r="L444" i="54"/>
  <c r="J444" i="54"/>
  <c r="I444" i="54"/>
  <c r="H444" i="54"/>
  <c r="G444" i="54"/>
  <c r="F444" i="54"/>
  <c r="D444" i="54"/>
  <c r="M443" i="54"/>
  <c r="L443" i="54"/>
  <c r="J443" i="54"/>
  <c r="I443" i="54"/>
  <c r="H443" i="54"/>
  <c r="G443" i="54"/>
  <c r="F443" i="54"/>
  <c r="D443" i="54"/>
  <c r="M442" i="54"/>
  <c r="L442" i="54"/>
  <c r="J442" i="54"/>
  <c r="I442" i="54"/>
  <c r="H442" i="54"/>
  <c r="G442" i="54"/>
  <c r="F442" i="54"/>
  <c r="D442" i="54"/>
  <c r="M441" i="54"/>
  <c r="L441" i="54"/>
  <c r="J441" i="54"/>
  <c r="I441" i="54"/>
  <c r="H441" i="54"/>
  <c r="G441" i="54"/>
  <c r="F441" i="54"/>
  <c r="D441" i="54"/>
  <c r="M440" i="54"/>
  <c r="L440" i="54"/>
  <c r="J440" i="54"/>
  <c r="I440" i="54"/>
  <c r="H440" i="54"/>
  <c r="G440" i="54"/>
  <c r="F440" i="54"/>
  <c r="D440" i="54"/>
  <c r="M439" i="54"/>
  <c r="L439" i="54"/>
  <c r="J439" i="54"/>
  <c r="I439" i="54"/>
  <c r="H439" i="54"/>
  <c r="G439" i="54"/>
  <c r="F439" i="54"/>
  <c r="D439" i="54"/>
  <c r="M438" i="54"/>
  <c r="L438" i="54"/>
  <c r="J438" i="54"/>
  <c r="I438" i="54"/>
  <c r="H438" i="54"/>
  <c r="G438" i="54"/>
  <c r="F438" i="54"/>
  <c r="D438" i="54"/>
  <c r="M437" i="54"/>
  <c r="L437" i="54"/>
  <c r="J437" i="54"/>
  <c r="I437" i="54"/>
  <c r="H437" i="54"/>
  <c r="G437" i="54"/>
  <c r="F437" i="54"/>
  <c r="D437" i="54"/>
  <c r="M436" i="54"/>
  <c r="L436" i="54"/>
  <c r="J436" i="54"/>
  <c r="I436" i="54"/>
  <c r="H436" i="54"/>
  <c r="G436" i="54"/>
  <c r="F436" i="54"/>
  <c r="D436" i="54"/>
  <c r="M435" i="54"/>
  <c r="L435" i="54"/>
  <c r="J435" i="54"/>
  <c r="I435" i="54"/>
  <c r="H435" i="54"/>
  <c r="G435" i="54"/>
  <c r="F435" i="54"/>
  <c r="D435" i="54"/>
  <c r="M434" i="54"/>
  <c r="L434" i="54"/>
  <c r="J434" i="54"/>
  <c r="I434" i="54"/>
  <c r="H434" i="54"/>
  <c r="G434" i="54"/>
  <c r="F434" i="54"/>
  <c r="D434" i="54"/>
  <c r="M433" i="54"/>
  <c r="L433" i="54"/>
  <c r="J433" i="54"/>
  <c r="I433" i="54"/>
  <c r="H433" i="54"/>
  <c r="G433" i="54"/>
  <c r="F433" i="54"/>
  <c r="D433" i="54"/>
  <c r="M432" i="54"/>
  <c r="L432" i="54"/>
  <c r="J432" i="54"/>
  <c r="I432" i="54"/>
  <c r="H432" i="54"/>
  <c r="G432" i="54"/>
  <c r="F432" i="54"/>
  <c r="D432" i="54"/>
  <c r="M431" i="54"/>
  <c r="L431" i="54"/>
  <c r="J431" i="54"/>
  <c r="I431" i="54"/>
  <c r="H431" i="54"/>
  <c r="G431" i="54"/>
  <c r="F431" i="54"/>
  <c r="D431" i="54"/>
  <c r="M430" i="54"/>
  <c r="L430" i="54"/>
  <c r="J430" i="54"/>
  <c r="I430" i="54"/>
  <c r="H430" i="54"/>
  <c r="G430" i="54"/>
  <c r="F430" i="54"/>
  <c r="D430" i="54"/>
  <c r="M429" i="54"/>
  <c r="L429" i="54"/>
  <c r="J429" i="54"/>
  <c r="I429" i="54"/>
  <c r="H429" i="54"/>
  <c r="G429" i="54"/>
  <c r="F429" i="54"/>
  <c r="D429" i="54"/>
  <c r="M428" i="54"/>
  <c r="L428" i="54"/>
  <c r="J428" i="54"/>
  <c r="I428" i="54"/>
  <c r="H428" i="54"/>
  <c r="G428" i="54"/>
  <c r="F428" i="54"/>
  <c r="D428" i="54"/>
  <c r="M427" i="54"/>
  <c r="L427" i="54"/>
  <c r="J427" i="54"/>
  <c r="I427" i="54"/>
  <c r="H427" i="54"/>
  <c r="G427" i="54"/>
  <c r="F427" i="54"/>
  <c r="D427" i="54"/>
  <c r="M426" i="54"/>
  <c r="L426" i="54"/>
  <c r="J426" i="54"/>
  <c r="I426" i="54"/>
  <c r="H426" i="54"/>
  <c r="G426" i="54"/>
  <c r="F426" i="54"/>
  <c r="D426" i="54"/>
  <c r="M425" i="54"/>
  <c r="L425" i="54"/>
  <c r="J425" i="54"/>
  <c r="I425" i="54"/>
  <c r="H425" i="54"/>
  <c r="G425" i="54"/>
  <c r="F425" i="54"/>
  <c r="D425" i="54"/>
  <c r="M424" i="54"/>
  <c r="L424" i="54"/>
  <c r="J424" i="54"/>
  <c r="I424" i="54"/>
  <c r="H424" i="54"/>
  <c r="G424" i="54"/>
  <c r="F424" i="54"/>
  <c r="D424" i="54"/>
  <c r="M423" i="54"/>
  <c r="L423" i="54"/>
  <c r="J423" i="54"/>
  <c r="I423" i="54"/>
  <c r="H423" i="54"/>
  <c r="G423" i="54"/>
  <c r="F423" i="54"/>
  <c r="D423" i="54"/>
  <c r="M422" i="54"/>
  <c r="L422" i="54"/>
  <c r="J422" i="54"/>
  <c r="I422" i="54"/>
  <c r="H422" i="54"/>
  <c r="G422" i="54"/>
  <c r="F422" i="54"/>
  <c r="D422" i="54"/>
  <c r="M421" i="54"/>
  <c r="L421" i="54"/>
  <c r="J421" i="54"/>
  <c r="I421" i="54"/>
  <c r="H421" i="54"/>
  <c r="G421" i="54"/>
  <c r="F421" i="54"/>
  <c r="D421" i="54"/>
  <c r="M420" i="54"/>
  <c r="L420" i="54"/>
  <c r="J420" i="54"/>
  <c r="I420" i="54"/>
  <c r="H420" i="54"/>
  <c r="G420" i="54"/>
  <c r="F420" i="54"/>
  <c r="D420" i="54"/>
  <c r="M419" i="54"/>
  <c r="L419" i="54"/>
  <c r="J419" i="54"/>
  <c r="I419" i="54"/>
  <c r="H419" i="54"/>
  <c r="G419" i="54"/>
  <c r="F419" i="54"/>
  <c r="D419" i="54"/>
  <c r="M418" i="54"/>
  <c r="L418" i="54"/>
  <c r="J418" i="54"/>
  <c r="I418" i="54"/>
  <c r="H418" i="54"/>
  <c r="G418" i="54"/>
  <c r="F418" i="54"/>
  <c r="D418" i="54"/>
  <c r="M417" i="54"/>
  <c r="L417" i="54"/>
  <c r="J417" i="54"/>
  <c r="I417" i="54"/>
  <c r="H417" i="54"/>
  <c r="G417" i="54"/>
  <c r="F417" i="54"/>
  <c r="D417" i="54"/>
  <c r="M416" i="54"/>
  <c r="L416" i="54"/>
  <c r="J416" i="54"/>
  <c r="I416" i="54"/>
  <c r="H416" i="54"/>
  <c r="G416" i="54"/>
  <c r="F416" i="54"/>
  <c r="D416" i="54"/>
  <c r="M415" i="54"/>
  <c r="L415" i="54"/>
  <c r="J415" i="54"/>
  <c r="I415" i="54"/>
  <c r="H415" i="54"/>
  <c r="G415" i="54"/>
  <c r="F415" i="54"/>
  <c r="D415" i="54"/>
  <c r="M414" i="54"/>
  <c r="L414" i="54"/>
  <c r="J414" i="54"/>
  <c r="I414" i="54"/>
  <c r="H414" i="54"/>
  <c r="G414" i="54"/>
  <c r="F414" i="54"/>
  <c r="D414" i="54"/>
  <c r="M413" i="54"/>
  <c r="L413" i="54"/>
  <c r="J413" i="54"/>
  <c r="I413" i="54"/>
  <c r="H413" i="54"/>
  <c r="G413" i="54"/>
  <c r="F413" i="54"/>
  <c r="D413" i="54"/>
  <c r="M412" i="54"/>
  <c r="L412" i="54"/>
  <c r="J412" i="54"/>
  <c r="I412" i="54"/>
  <c r="H412" i="54"/>
  <c r="G412" i="54"/>
  <c r="F412" i="54"/>
  <c r="D412" i="54"/>
  <c r="M411" i="54"/>
  <c r="L411" i="54"/>
  <c r="J411" i="54"/>
  <c r="I411" i="54"/>
  <c r="H411" i="54"/>
  <c r="G411" i="54"/>
  <c r="F411" i="54"/>
  <c r="D411" i="54"/>
  <c r="M410" i="54"/>
  <c r="L410" i="54"/>
  <c r="J410" i="54"/>
  <c r="I410" i="54"/>
  <c r="H410" i="54"/>
  <c r="G410" i="54"/>
  <c r="F410" i="54"/>
  <c r="D410" i="54"/>
  <c r="M409" i="54"/>
  <c r="L409" i="54"/>
  <c r="J409" i="54"/>
  <c r="I409" i="54"/>
  <c r="H409" i="54"/>
  <c r="G409" i="54"/>
  <c r="F409" i="54"/>
  <c r="D409" i="54"/>
  <c r="M408" i="54"/>
  <c r="L408" i="54"/>
  <c r="J408" i="54"/>
  <c r="I408" i="54"/>
  <c r="H408" i="54"/>
  <c r="G408" i="54"/>
  <c r="F408" i="54"/>
  <c r="D408" i="54"/>
  <c r="M407" i="54"/>
  <c r="L407" i="54"/>
  <c r="J407" i="54"/>
  <c r="I407" i="54"/>
  <c r="H407" i="54"/>
  <c r="G407" i="54"/>
  <c r="F407" i="54"/>
  <c r="D407" i="54"/>
  <c r="M406" i="54"/>
  <c r="L406" i="54"/>
  <c r="J406" i="54"/>
  <c r="I406" i="54"/>
  <c r="H406" i="54"/>
  <c r="G406" i="54"/>
  <c r="F406" i="54"/>
  <c r="D406" i="54"/>
  <c r="M405" i="54"/>
  <c r="L405" i="54"/>
  <c r="J405" i="54"/>
  <c r="I405" i="54"/>
  <c r="H405" i="54"/>
  <c r="G405" i="54"/>
  <c r="F405" i="54"/>
  <c r="D405" i="54"/>
  <c r="M404" i="54"/>
  <c r="L404" i="54"/>
  <c r="J404" i="54"/>
  <c r="I404" i="54"/>
  <c r="H404" i="54"/>
  <c r="G404" i="54"/>
  <c r="F404" i="54"/>
  <c r="D404" i="54"/>
  <c r="M403" i="54"/>
  <c r="L403" i="54"/>
  <c r="J403" i="54"/>
  <c r="I403" i="54"/>
  <c r="H403" i="54"/>
  <c r="G403" i="54"/>
  <c r="F403" i="54"/>
  <c r="D403" i="54"/>
  <c r="M402" i="54"/>
  <c r="L402" i="54"/>
  <c r="J402" i="54"/>
  <c r="I402" i="54"/>
  <c r="H402" i="54"/>
  <c r="G402" i="54"/>
  <c r="F402" i="54"/>
  <c r="D402" i="54"/>
  <c r="M401" i="54"/>
  <c r="L401" i="54"/>
  <c r="J401" i="54"/>
  <c r="I401" i="54"/>
  <c r="H401" i="54"/>
  <c r="G401" i="54"/>
  <c r="F401" i="54"/>
  <c r="D401" i="54"/>
  <c r="M400" i="54"/>
  <c r="L400" i="54"/>
  <c r="J400" i="54"/>
  <c r="I400" i="54"/>
  <c r="H400" i="54"/>
  <c r="G400" i="54"/>
  <c r="F400" i="54"/>
  <c r="D400" i="54"/>
  <c r="M399" i="54"/>
  <c r="L399" i="54"/>
  <c r="J399" i="54"/>
  <c r="I399" i="54"/>
  <c r="H399" i="54"/>
  <c r="G399" i="54"/>
  <c r="F399" i="54"/>
  <c r="D399" i="54"/>
  <c r="M398" i="54"/>
  <c r="L398" i="54"/>
  <c r="J398" i="54"/>
  <c r="I398" i="54"/>
  <c r="H398" i="54"/>
  <c r="G398" i="54"/>
  <c r="F398" i="54"/>
  <c r="D398" i="54"/>
  <c r="M397" i="54"/>
  <c r="L397" i="54"/>
  <c r="J397" i="54"/>
  <c r="I397" i="54"/>
  <c r="H397" i="54"/>
  <c r="G397" i="54"/>
  <c r="F397" i="54"/>
  <c r="D397" i="54"/>
  <c r="M396" i="54"/>
  <c r="L396" i="54"/>
  <c r="J396" i="54"/>
  <c r="I396" i="54"/>
  <c r="H396" i="54"/>
  <c r="G396" i="54"/>
  <c r="F396" i="54"/>
  <c r="D396" i="54"/>
  <c r="M395" i="54"/>
  <c r="L395" i="54"/>
  <c r="J395" i="54"/>
  <c r="I395" i="54"/>
  <c r="H395" i="54"/>
  <c r="G395" i="54"/>
  <c r="F395" i="54"/>
  <c r="D395" i="54"/>
  <c r="M394" i="54"/>
  <c r="L394" i="54"/>
  <c r="J394" i="54"/>
  <c r="I394" i="54"/>
  <c r="H394" i="54"/>
  <c r="G394" i="54"/>
  <c r="F394" i="54"/>
  <c r="D394" i="54"/>
  <c r="M393" i="54"/>
  <c r="L393" i="54"/>
  <c r="J393" i="54"/>
  <c r="I393" i="54"/>
  <c r="H393" i="54"/>
  <c r="G393" i="54"/>
  <c r="F393" i="54"/>
  <c r="D393" i="54"/>
  <c r="M392" i="54"/>
  <c r="L392" i="54"/>
  <c r="J392" i="54"/>
  <c r="I392" i="54"/>
  <c r="H392" i="54"/>
  <c r="G392" i="54"/>
  <c r="F392" i="54"/>
  <c r="D392" i="54"/>
  <c r="M391" i="54"/>
  <c r="L391" i="54"/>
  <c r="J391" i="54"/>
  <c r="I391" i="54"/>
  <c r="H391" i="54"/>
  <c r="G391" i="54"/>
  <c r="F391" i="54"/>
  <c r="D391" i="54"/>
  <c r="M390" i="54"/>
  <c r="L390" i="54"/>
  <c r="J390" i="54"/>
  <c r="I390" i="54"/>
  <c r="H390" i="54"/>
  <c r="G390" i="54"/>
  <c r="F390" i="54"/>
  <c r="D390" i="54"/>
  <c r="M389" i="54"/>
  <c r="L389" i="54"/>
  <c r="J389" i="54"/>
  <c r="I389" i="54"/>
  <c r="H389" i="54"/>
  <c r="G389" i="54"/>
  <c r="F389" i="54"/>
  <c r="D389" i="54"/>
  <c r="M388" i="54"/>
  <c r="L388" i="54"/>
  <c r="J388" i="54"/>
  <c r="I388" i="54"/>
  <c r="H388" i="54"/>
  <c r="G388" i="54"/>
  <c r="F388" i="54"/>
  <c r="D388" i="54"/>
  <c r="M387" i="54"/>
  <c r="L387" i="54"/>
  <c r="J387" i="54"/>
  <c r="I387" i="54"/>
  <c r="H387" i="54"/>
  <c r="G387" i="54"/>
  <c r="F387" i="54"/>
  <c r="D387" i="54"/>
  <c r="M386" i="54"/>
  <c r="L386" i="54"/>
  <c r="J386" i="54"/>
  <c r="I386" i="54"/>
  <c r="H386" i="54"/>
  <c r="G386" i="54"/>
  <c r="F386" i="54"/>
  <c r="D386" i="54"/>
  <c r="M385" i="54"/>
  <c r="L385" i="54"/>
  <c r="J385" i="54"/>
  <c r="I385" i="54"/>
  <c r="H385" i="54"/>
  <c r="G385" i="54"/>
  <c r="F385" i="54"/>
  <c r="D385" i="54"/>
  <c r="M384" i="54"/>
  <c r="L384" i="54"/>
  <c r="J384" i="54"/>
  <c r="I384" i="54"/>
  <c r="H384" i="54"/>
  <c r="G384" i="54"/>
  <c r="F384" i="54"/>
  <c r="D384" i="54"/>
  <c r="M383" i="54"/>
  <c r="L383" i="54"/>
  <c r="J383" i="54"/>
  <c r="I383" i="54"/>
  <c r="H383" i="54"/>
  <c r="G383" i="54"/>
  <c r="F383" i="54"/>
  <c r="D383" i="54"/>
  <c r="M382" i="54"/>
  <c r="L382" i="54"/>
  <c r="J382" i="54"/>
  <c r="I382" i="54"/>
  <c r="H382" i="54"/>
  <c r="G382" i="54"/>
  <c r="F382" i="54"/>
  <c r="D382" i="54"/>
  <c r="M381" i="54"/>
  <c r="L381" i="54"/>
  <c r="J381" i="54"/>
  <c r="I381" i="54"/>
  <c r="H381" i="54"/>
  <c r="G381" i="54"/>
  <c r="F381" i="54"/>
  <c r="D381" i="54"/>
  <c r="M380" i="54"/>
  <c r="L380" i="54"/>
  <c r="J380" i="54"/>
  <c r="I380" i="54"/>
  <c r="H380" i="54"/>
  <c r="G380" i="54"/>
  <c r="F380" i="54"/>
  <c r="D380" i="54"/>
  <c r="M379" i="54"/>
  <c r="L379" i="54"/>
  <c r="J379" i="54"/>
  <c r="I379" i="54"/>
  <c r="H379" i="54"/>
  <c r="G379" i="54"/>
  <c r="F379" i="54"/>
  <c r="D379" i="54"/>
  <c r="M378" i="54"/>
  <c r="L378" i="54"/>
  <c r="J378" i="54"/>
  <c r="I378" i="54"/>
  <c r="H378" i="54"/>
  <c r="G378" i="54"/>
  <c r="F378" i="54"/>
  <c r="D378" i="54"/>
  <c r="M377" i="54"/>
  <c r="L377" i="54"/>
  <c r="J377" i="54"/>
  <c r="I377" i="54"/>
  <c r="H377" i="54"/>
  <c r="G377" i="54"/>
  <c r="F377" i="54"/>
  <c r="D377" i="54"/>
  <c r="M376" i="54"/>
  <c r="L376" i="54"/>
  <c r="J376" i="54"/>
  <c r="I376" i="54"/>
  <c r="H376" i="54"/>
  <c r="G376" i="54"/>
  <c r="F376" i="54"/>
  <c r="D376" i="54"/>
  <c r="M375" i="54"/>
  <c r="L375" i="54"/>
  <c r="J375" i="54"/>
  <c r="I375" i="54"/>
  <c r="H375" i="54"/>
  <c r="G375" i="54"/>
  <c r="F375" i="54"/>
  <c r="D375" i="54"/>
  <c r="M374" i="54"/>
  <c r="L374" i="54"/>
  <c r="J374" i="54"/>
  <c r="I374" i="54"/>
  <c r="H374" i="54"/>
  <c r="G374" i="54"/>
  <c r="F374" i="54"/>
  <c r="D374" i="54"/>
  <c r="M373" i="54"/>
  <c r="L373" i="54"/>
  <c r="J373" i="54"/>
  <c r="I373" i="54"/>
  <c r="H373" i="54"/>
  <c r="G373" i="54"/>
  <c r="F373" i="54"/>
  <c r="D373" i="54"/>
  <c r="M372" i="54"/>
  <c r="L372" i="54"/>
  <c r="J372" i="54"/>
  <c r="I372" i="54"/>
  <c r="H372" i="54"/>
  <c r="G372" i="54"/>
  <c r="F372" i="54"/>
  <c r="D372" i="54"/>
  <c r="M371" i="54"/>
  <c r="L371" i="54"/>
  <c r="J371" i="54"/>
  <c r="I371" i="54"/>
  <c r="H371" i="54"/>
  <c r="G371" i="54"/>
  <c r="F371" i="54"/>
  <c r="D371" i="54"/>
  <c r="M370" i="54"/>
  <c r="L370" i="54"/>
  <c r="J370" i="54"/>
  <c r="I370" i="54"/>
  <c r="H370" i="54"/>
  <c r="G370" i="54"/>
  <c r="F370" i="54"/>
  <c r="D370" i="54"/>
  <c r="M369" i="54"/>
  <c r="L369" i="54"/>
  <c r="J369" i="54"/>
  <c r="I369" i="54"/>
  <c r="H369" i="54"/>
  <c r="G369" i="54"/>
  <c r="F369" i="54"/>
  <c r="D369" i="54"/>
  <c r="M368" i="54"/>
  <c r="L368" i="54"/>
  <c r="J368" i="54"/>
  <c r="I368" i="54"/>
  <c r="H368" i="54"/>
  <c r="G368" i="54"/>
  <c r="F368" i="54"/>
  <c r="D368" i="54"/>
  <c r="M367" i="54"/>
  <c r="L367" i="54"/>
  <c r="J367" i="54"/>
  <c r="I367" i="54"/>
  <c r="H367" i="54"/>
  <c r="G367" i="54"/>
  <c r="F367" i="54"/>
  <c r="D367" i="54"/>
  <c r="M366" i="54"/>
  <c r="L366" i="54"/>
  <c r="J366" i="54"/>
  <c r="I366" i="54"/>
  <c r="H366" i="54"/>
  <c r="G366" i="54"/>
  <c r="F366" i="54"/>
  <c r="D366" i="54"/>
  <c r="M365" i="54"/>
  <c r="L365" i="54"/>
  <c r="J365" i="54"/>
  <c r="I365" i="54"/>
  <c r="H365" i="54"/>
  <c r="G365" i="54"/>
  <c r="F365" i="54"/>
  <c r="D365" i="54"/>
  <c r="M364" i="54"/>
  <c r="L364" i="54"/>
  <c r="J364" i="54"/>
  <c r="I364" i="54"/>
  <c r="H364" i="54"/>
  <c r="G364" i="54"/>
  <c r="F364" i="54"/>
  <c r="D364" i="54"/>
  <c r="M363" i="54"/>
  <c r="L363" i="54"/>
  <c r="J363" i="54"/>
  <c r="I363" i="54"/>
  <c r="H363" i="54"/>
  <c r="G363" i="54"/>
  <c r="F363" i="54"/>
  <c r="D363" i="54"/>
  <c r="M362" i="54"/>
  <c r="L362" i="54"/>
  <c r="J362" i="54"/>
  <c r="I362" i="54"/>
  <c r="H362" i="54"/>
  <c r="G362" i="54"/>
  <c r="F362" i="54"/>
  <c r="D362" i="54"/>
  <c r="M361" i="54"/>
  <c r="L361" i="54"/>
  <c r="J361" i="54"/>
  <c r="I361" i="54"/>
  <c r="H361" i="54"/>
  <c r="G361" i="54"/>
  <c r="F361" i="54"/>
  <c r="D361" i="54"/>
  <c r="M360" i="54"/>
  <c r="L360" i="54"/>
  <c r="J360" i="54"/>
  <c r="I360" i="54"/>
  <c r="H360" i="54"/>
  <c r="G360" i="54"/>
  <c r="F360" i="54"/>
  <c r="D360" i="54"/>
  <c r="M359" i="54"/>
  <c r="L359" i="54"/>
  <c r="J359" i="54"/>
  <c r="I359" i="54"/>
  <c r="H359" i="54"/>
  <c r="G359" i="54"/>
  <c r="F359" i="54"/>
  <c r="D359" i="54"/>
  <c r="M358" i="54"/>
  <c r="L358" i="54"/>
  <c r="J358" i="54"/>
  <c r="I358" i="54"/>
  <c r="H358" i="54"/>
  <c r="G358" i="54"/>
  <c r="F358" i="54"/>
  <c r="D358" i="54"/>
  <c r="M357" i="54"/>
  <c r="L357" i="54"/>
  <c r="J357" i="54"/>
  <c r="I357" i="54"/>
  <c r="H357" i="54"/>
  <c r="G357" i="54"/>
  <c r="F357" i="54"/>
  <c r="D357" i="54"/>
  <c r="M356" i="54"/>
  <c r="L356" i="54"/>
  <c r="J356" i="54"/>
  <c r="I356" i="54"/>
  <c r="H356" i="54"/>
  <c r="G356" i="54"/>
  <c r="F356" i="54"/>
  <c r="D356" i="54"/>
  <c r="M355" i="54"/>
  <c r="L355" i="54"/>
  <c r="J355" i="54"/>
  <c r="I355" i="54"/>
  <c r="H355" i="54"/>
  <c r="G355" i="54"/>
  <c r="F355" i="54"/>
  <c r="D355" i="54"/>
  <c r="M354" i="54"/>
  <c r="L354" i="54"/>
  <c r="J354" i="54"/>
  <c r="I354" i="54"/>
  <c r="H354" i="54"/>
  <c r="G354" i="54"/>
  <c r="F354" i="54"/>
  <c r="D354" i="54"/>
  <c r="M353" i="54"/>
  <c r="L353" i="54"/>
  <c r="J353" i="54"/>
  <c r="I353" i="54"/>
  <c r="H353" i="54"/>
  <c r="G353" i="54"/>
  <c r="F353" i="54"/>
  <c r="D353" i="54"/>
  <c r="M352" i="54"/>
  <c r="L352" i="54"/>
  <c r="J352" i="54"/>
  <c r="I352" i="54"/>
  <c r="H352" i="54"/>
  <c r="G352" i="54"/>
  <c r="F352" i="54"/>
  <c r="D352" i="54"/>
  <c r="M351" i="54"/>
  <c r="L351" i="54"/>
  <c r="J351" i="54"/>
  <c r="I351" i="54"/>
  <c r="H351" i="54"/>
  <c r="G351" i="54"/>
  <c r="F351" i="54"/>
  <c r="D351" i="54"/>
  <c r="M350" i="54"/>
  <c r="L350" i="54"/>
  <c r="J350" i="54"/>
  <c r="I350" i="54"/>
  <c r="H350" i="54"/>
  <c r="G350" i="54"/>
  <c r="F350" i="54"/>
  <c r="D350" i="54"/>
  <c r="M349" i="54"/>
  <c r="L349" i="54"/>
  <c r="J349" i="54"/>
  <c r="I349" i="54"/>
  <c r="H349" i="54"/>
  <c r="G349" i="54"/>
  <c r="F349" i="54"/>
  <c r="D349" i="54"/>
  <c r="M348" i="54"/>
  <c r="L348" i="54"/>
  <c r="J348" i="54"/>
  <c r="I348" i="54"/>
  <c r="H348" i="54"/>
  <c r="G348" i="54"/>
  <c r="F348" i="54"/>
  <c r="D348" i="54"/>
  <c r="M347" i="54"/>
  <c r="L347" i="54"/>
  <c r="J347" i="54"/>
  <c r="I347" i="54"/>
  <c r="H347" i="54"/>
  <c r="G347" i="54"/>
  <c r="F347" i="54"/>
  <c r="D347" i="54"/>
  <c r="M346" i="54"/>
  <c r="L346" i="54"/>
  <c r="J346" i="54"/>
  <c r="I346" i="54"/>
  <c r="H346" i="54"/>
  <c r="G346" i="54"/>
  <c r="F346" i="54"/>
  <c r="D346" i="54"/>
  <c r="M345" i="54"/>
  <c r="L345" i="54"/>
  <c r="J345" i="54"/>
  <c r="I345" i="54"/>
  <c r="H345" i="54"/>
  <c r="G345" i="54"/>
  <c r="F345" i="54"/>
  <c r="D345" i="54"/>
  <c r="M344" i="54"/>
  <c r="L344" i="54"/>
  <c r="J344" i="54"/>
  <c r="I344" i="54"/>
  <c r="H344" i="54"/>
  <c r="G344" i="54"/>
  <c r="F344" i="54"/>
  <c r="D344" i="54"/>
  <c r="M343" i="54"/>
  <c r="L343" i="54"/>
  <c r="J343" i="54"/>
  <c r="I343" i="54"/>
  <c r="H343" i="54"/>
  <c r="G343" i="54"/>
  <c r="F343" i="54"/>
  <c r="D343" i="54"/>
  <c r="M342" i="54"/>
  <c r="L342" i="54"/>
  <c r="J342" i="54"/>
  <c r="I342" i="54"/>
  <c r="H342" i="54"/>
  <c r="G342" i="54"/>
  <c r="F342" i="54"/>
  <c r="D342" i="54"/>
  <c r="M341" i="54"/>
  <c r="L341" i="54"/>
  <c r="J341" i="54"/>
  <c r="I341" i="54"/>
  <c r="H341" i="54"/>
  <c r="G341" i="54"/>
  <c r="F341" i="54"/>
  <c r="D341" i="54"/>
  <c r="M340" i="54"/>
  <c r="L340" i="54"/>
  <c r="J340" i="54"/>
  <c r="I340" i="54"/>
  <c r="H340" i="54"/>
  <c r="G340" i="54"/>
  <c r="F340" i="54"/>
  <c r="D340" i="54"/>
  <c r="M339" i="54"/>
  <c r="L339" i="54"/>
  <c r="J339" i="54"/>
  <c r="I339" i="54"/>
  <c r="H339" i="54"/>
  <c r="G339" i="54"/>
  <c r="F339" i="54"/>
  <c r="D339" i="54"/>
  <c r="M338" i="54"/>
  <c r="L338" i="54"/>
  <c r="J338" i="54"/>
  <c r="I338" i="54"/>
  <c r="H338" i="54"/>
  <c r="G338" i="54"/>
  <c r="F338" i="54"/>
  <c r="D338" i="54"/>
  <c r="M337" i="54"/>
  <c r="L337" i="54"/>
  <c r="J337" i="54"/>
  <c r="I337" i="54"/>
  <c r="H337" i="54"/>
  <c r="G337" i="54"/>
  <c r="F337" i="54"/>
  <c r="D337" i="54"/>
  <c r="M336" i="54"/>
  <c r="L336" i="54"/>
  <c r="J336" i="54"/>
  <c r="I336" i="54"/>
  <c r="H336" i="54"/>
  <c r="G336" i="54"/>
  <c r="F336" i="54"/>
  <c r="D336" i="54"/>
  <c r="M335" i="54"/>
  <c r="L335" i="54"/>
  <c r="J335" i="54"/>
  <c r="I335" i="54"/>
  <c r="H335" i="54"/>
  <c r="G335" i="54"/>
  <c r="F335" i="54"/>
  <c r="D335" i="54"/>
  <c r="M334" i="54"/>
  <c r="L334" i="54"/>
  <c r="J334" i="54"/>
  <c r="I334" i="54"/>
  <c r="H334" i="54"/>
  <c r="G334" i="54"/>
  <c r="F334" i="54"/>
  <c r="D334" i="54"/>
  <c r="M333" i="54"/>
  <c r="L333" i="54"/>
  <c r="J333" i="54"/>
  <c r="I333" i="54"/>
  <c r="H333" i="54"/>
  <c r="G333" i="54"/>
  <c r="F333" i="54"/>
  <c r="D333" i="54"/>
  <c r="M332" i="54"/>
  <c r="L332" i="54"/>
  <c r="J332" i="54"/>
  <c r="I332" i="54"/>
  <c r="H332" i="54"/>
  <c r="G332" i="54"/>
  <c r="F332" i="54"/>
  <c r="D332" i="54"/>
  <c r="M331" i="54"/>
  <c r="L331" i="54"/>
  <c r="J331" i="54"/>
  <c r="I331" i="54"/>
  <c r="H331" i="54"/>
  <c r="G331" i="54"/>
  <c r="F331" i="54"/>
  <c r="D331" i="54"/>
  <c r="M330" i="54"/>
  <c r="L330" i="54"/>
  <c r="J330" i="54"/>
  <c r="I330" i="54"/>
  <c r="H330" i="54"/>
  <c r="G330" i="54"/>
  <c r="F330" i="54"/>
  <c r="D330" i="54"/>
  <c r="M329" i="54"/>
  <c r="L329" i="54"/>
  <c r="J329" i="54"/>
  <c r="I329" i="54"/>
  <c r="H329" i="54"/>
  <c r="G329" i="54"/>
  <c r="F329" i="54"/>
  <c r="D329" i="54"/>
  <c r="M328" i="54"/>
  <c r="L328" i="54"/>
  <c r="J328" i="54"/>
  <c r="I328" i="54"/>
  <c r="H328" i="54"/>
  <c r="G328" i="54"/>
  <c r="F328" i="54"/>
  <c r="D328" i="54"/>
  <c r="M327" i="54"/>
  <c r="L327" i="54"/>
  <c r="J327" i="54"/>
  <c r="I327" i="54"/>
  <c r="H327" i="54"/>
  <c r="G327" i="54"/>
  <c r="F327" i="54"/>
  <c r="D327" i="54"/>
  <c r="M326" i="54"/>
  <c r="L326" i="54"/>
  <c r="J326" i="54"/>
  <c r="I326" i="54"/>
  <c r="H326" i="54"/>
  <c r="G326" i="54"/>
  <c r="F326" i="54"/>
  <c r="D326" i="54"/>
  <c r="M325" i="54"/>
  <c r="L325" i="54"/>
  <c r="J325" i="54"/>
  <c r="I325" i="54"/>
  <c r="H325" i="54"/>
  <c r="G325" i="54"/>
  <c r="F325" i="54"/>
  <c r="D325" i="54"/>
  <c r="M324" i="54"/>
  <c r="L324" i="54"/>
  <c r="J324" i="54"/>
  <c r="I324" i="54"/>
  <c r="H324" i="54"/>
  <c r="G324" i="54"/>
  <c r="F324" i="54"/>
  <c r="D324" i="54"/>
  <c r="M323" i="54"/>
  <c r="L323" i="54"/>
  <c r="J323" i="54"/>
  <c r="I323" i="54"/>
  <c r="H323" i="54"/>
  <c r="G323" i="54"/>
  <c r="F323" i="54"/>
  <c r="D323" i="54"/>
  <c r="M322" i="54"/>
  <c r="L322" i="54"/>
  <c r="J322" i="54"/>
  <c r="I322" i="54"/>
  <c r="H322" i="54"/>
  <c r="G322" i="54"/>
  <c r="F322" i="54"/>
  <c r="D322" i="54"/>
  <c r="M321" i="54"/>
  <c r="L321" i="54"/>
  <c r="J321" i="54"/>
  <c r="I321" i="54"/>
  <c r="H321" i="54"/>
  <c r="G321" i="54"/>
  <c r="F321" i="54"/>
  <c r="D321" i="54"/>
  <c r="M320" i="54"/>
  <c r="L320" i="54"/>
  <c r="J320" i="54"/>
  <c r="I320" i="54"/>
  <c r="H320" i="54"/>
  <c r="G320" i="54"/>
  <c r="F320" i="54"/>
  <c r="D320" i="54"/>
  <c r="M319" i="54"/>
  <c r="L319" i="54"/>
  <c r="J319" i="54"/>
  <c r="I319" i="54"/>
  <c r="H319" i="54"/>
  <c r="G319" i="54"/>
  <c r="F319" i="54"/>
  <c r="D319" i="54"/>
  <c r="M318" i="54"/>
  <c r="L318" i="54"/>
  <c r="J318" i="54"/>
  <c r="I318" i="54"/>
  <c r="H318" i="54"/>
  <c r="G318" i="54"/>
  <c r="F318" i="54"/>
  <c r="D318" i="54"/>
  <c r="M317" i="54"/>
  <c r="L317" i="54"/>
  <c r="J317" i="54"/>
  <c r="I317" i="54"/>
  <c r="H317" i="54"/>
  <c r="G317" i="54"/>
  <c r="F317" i="54"/>
  <c r="D317" i="54"/>
  <c r="M316" i="54"/>
  <c r="L316" i="54"/>
  <c r="J316" i="54"/>
  <c r="I316" i="54"/>
  <c r="H316" i="54"/>
  <c r="G316" i="54"/>
  <c r="F316" i="54"/>
  <c r="D316" i="54"/>
  <c r="M315" i="54"/>
  <c r="L315" i="54"/>
  <c r="J315" i="54"/>
  <c r="I315" i="54"/>
  <c r="H315" i="54"/>
  <c r="G315" i="54"/>
  <c r="F315" i="54"/>
  <c r="D315" i="54"/>
  <c r="M314" i="54"/>
  <c r="L314" i="54"/>
  <c r="J314" i="54"/>
  <c r="I314" i="54"/>
  <c r="H314" i="54"/>
  <c r="G314" i="54"/>
  <c r="F314" i="54"/>
  <c r="D314" i="54"/>
  <c r="M313" i="54"/>
  <c r="L313" i="54"/>
  <c r="J313" i="54"/>
  <c r="I313" i="54"/>
  <c r="H313" i="54"/>
  <c r="G313" i="54"/>
  <c r="F313" i="54"/>
  <c r="D313" i="54"/>
  <c r="M312" i="54"/>
  <c r="L312" i="54"/>
  <c r="J312" i="54"/>
  <c r="I312" i="54"/>
  <c r="H312" i="54"/>
  <c r="G312" i="54"/>
  <c r="F312" i="54"/>
  <c r="D312" i="54"/>
  <c r="M311" i="54"/>
  <c r="L311" i="54"/>
  <c r="J311" i="54"/>
  <c r="I311" i="54"/>
  <c r="H311" i="54"/>
  <c r="G311" i="54"/>
  <c r="F311" i="54"/>
  <c r="D311" i="54"/>
  <c r="M310" i="54"/>
  <c r="L310" i="54"/>
  <c r="J310" i="54"/>
  <c r="I310" i="54"/>
  <c r="H310" i="54"/>
  <c r="G310" i="54"/>
  <c r="F310" i="54"/>
  <c r="D310" i="54"/>
  <c r="M309" i="54"/>
  <c r="L309" i="54"/>
  <c r="J309" i="54"/>
  <c r="I309" i="54"/>
  <c r="H309" i="54"/>
  <c r="G309" i="54"/>
  <c r="F309" i="54"/>
  <c r="D309" i="54"/>
  <c r="M308" i="54"/>
  <c r="L308" i="54"/>
  <c r="J308" i="54"/>
  <c r="I308" i="54"/>
  <c r="H308" i="54"/>
  <c r="G308" i="54"/>
  <c r="F308" i="54"/>
  <c r="D308" i="54"/>
  <c r="M307" i="54"/>
  <c r="L307" i="54"/>
  <c r="J307" i="54"/>
  <c r="I307" i="54"/>
  <c r="H307" i="54"/>
  <c r="G307" i="54"/>
  <c r="F307" i="54"/>
  <c r="D307" i="54"/>
  <c r="M306" i="54"/>
  <c r="L306" i="54"/>
  <c r="J306" i="54"/>
  <c r="I306" i="54"/>
  <c r="H306" i="54"/>
  <c r="G306" i="54"/>
  <c r="F306" i="54"/>
  <c r="D306" i="54"/>
  <c r="M305" i="54"/>
  <c r="L305" i="54"/>
  <c r="J305" i="54"/>
  <c r="I305" i="54"/>
  <c r="H305" i="54"/>
  <c r="G305" i="54"/>
  <c r="F305" i="54"/>
  <c r="D305" i="54"/>
  <c r="M304" i="54"/>
  <c r="L304" i="54"/>
  <c r="J304" i="54"/>
  <c r="I304" i="54"/>
  <c r="H304" i="54"/>
  <c r="G304" i="54"/>
  <c r="F304" i="54"/>
  <c r="D304" i="54"/>
  <c r="M303" i="54"/>
  <c r="L303" i="54"/>
  <c r="J303" i="54"/>
  <c r="I303" i="54"/>
  <c r="H303" i="54"/>
  <c r="G303" i="54"/>
  <c r="F303" i="54"/>
  <c r="D303" i="54"/>
  <c r="M302" i="54"/>
  <c r="L302" i="54"/>
  <c r="J302" i="54"/>
  <c r="I302" i="54"/>
  <c r="H302" i="54"/>
  <c r="G302" i="54"/>
  <c r="F302" i="54"/>
  <c r="D302" i="54"/>
  <c r="M301" i="54"/>
  <c r="L301" i="54"/>
  <c r="J301" i="54"/>
  <c r="I301" i="54"/>
  <c r="H301" i="54"/>
  <c r="G301" i="54"/>
  <c r="F301" i="54"/>
  <c r="D301" i="54"/>
  <c r="M300" i="54"/>
  <c r="L300" i="54"/>
  <c r="J300" i="54"/>
  <c r="I300" i="54"/>
  <c r="H300" i="54"/>
  <c r="G300" i="54"/>
  <c r="F300" i="54"/>
  <c r="D300" i="54"/>
  <c r="M299" i="54"/>
  <c r="L299" i="54"/>
  <c r="J299" i="54"/>
  <c r="I299" i="54"/>
  <c r="H299" i="54"/>
  <c r="G299" i="54"/>
  <c r="F299" i="54"/>
  <c r="D299" i="54"/>
  <c r="M298" i="54"/>
  <c r="L298" i="54"/>
  <c r="J298" i="54"/>
  <c r="I298" i="54"/>
  <c r="H298" i="54"/>
  <c r="G298" i="54"/>
  <c r="F298" i="54"/>
  <c r="D298" i="54"/>
  <c r="M297" i="54"/>
  <c r="L297" i="54"/>
  <c r="J297" i="54"/>
  <c r="I297" i="54"/>
  <c r="H297" i="54"/>
  <c r="G297" i="54"/>
  <c r="F297" i="54"/>
  <c r="D297" i="54"/>
  <c r="M296" i="54"/>
  <c r="L296" i="54"/>
  <c r="J296" i="54"/>
  <c r="I296" i="54"/>
  <c r="H296" i="54"/>
  <c r="G296" i="54"/>
  <c r="F296" i="54"/>
  <c r="D296" i="54"/>
  <c r="M295" i="54"/>
  <c r="L295" i="54"/>
  <c r="J295" i="54"/>
  <c r="I295" i="54"/>
  <c r="H295" i="54"/>
  <c r="G295" i="54"/>
  <c r="F295" i="54"/>
  <c r="D295" i="54"/>
  <c r="M294" i="54"/>
  <c r="L294" i="54"/>
  <c r="J294" i="54"/>
  <c r="I294" i="54"/>
  <c r="H294" i="54"/>
  <c r="G294" i="54"/>
  <c r="F294" i="54"/>
  <c r="D294" i="54"/>
  <c r="M293" i="54"/>
  <c r="L293" i="54"/>
  <c r="J293" i="54"/>
  <c r="I293" i="54"/>
  <c r="H293" i="54"/>
  <c r="G293" i="54"/>
  <c r="F293" i="54"/>
  <c r="D293" i="54"/>
  <c r="M292" i="54"/>
  <c r="L292" i="54"/>
  <c r="J292" i="54"/>
  <c r="I292" i="54"/>
  <c r="H292" i="54"/>
  <c r="G292" i="54"/>
  <c r="F292" i="54"/>
  <c r="D292" i="54"/>
  <c r="M291" i="54"/>
  <c r="L291" i="54"/>
  <c r="J291" i="54"/>
  <c r="I291" i="54"/>
  <c r="H291" i="54"/>
  <c r="G291" i="54"/>
  <c r="F291" i="54"/>
  <c r="D291" i="54"/>
  <c r="M290" i="54"/>
  <c r="L290" i="54"/>
  <c r="J290" i="54"/>
  <c r="I290" i="54"/>
  <c r="H290" i="54"/>
  <c r="G290" i="54"/>
  <c r="F290" i="54"/>
  <c r="D290" i="54"/>
  <c r="M289" i="54"/>
  <c r="L289" i="54"/>
  <c r="J289" i="54"/>
  <c r="I289" i="54"/>
  <c r="H289" i="54"/>
  <c r="G289" i="54"/>
  <c r="F289" i="54"/>
  <c r="D289" i="54"/>
  <c r="M288" i="54"/>
  <c r="L288" i="54"/>
  <c r="J288" i="54"/>
  <c r="I288" i="54"/>
  <c r="H288" i="54"/>
  <c r="G288" i="54"/>
  <c r="F288" i="54"/>
  <c r="D288" i="54"/>
  <c r="M287" i="54"/>
  <c r="L287" i="54"/>
  <c r="J287" i="54"/>
  <c r="I287" i="54"/>
  <c r="H287" i="54"/>
  <c r="G287" i="54"/>
  <c r="F287" i="54"/>
  <c r="D287" i="54"/>
  <c r="M286" i="54"/>
  <c r="L286" i="54"/>
  <c r="J286" i="54"/>
  <c r="I286" i="54"/>
  <c r="H286" i="54"/>
  <c r="G286" i="54"/>
  <c r="F286" i="54"/>
  <c r="D286" i="54"/>
  <c r="M285" i="54"/>
  <c r="L285" i="54"/>
  <c r="J285" i="54"/>
  <c r="I285" i="54"/>
  <c r="H285" i="54"/>
  <c r="G285" i="54"/>
  <c r="F285" i="54"/>
  <c r="D285" i="54"/>
  <c r="M284" i="54"/>
  <c r="L284" i="54"/>
  <c r="J284" i="54"/>
  <c r="I284" i="54"/>
  <c r="H284" i="54"/>
  <c r="G284" i="54"/>
  <c r="F284" i="54"/>
  <c r="D284" i="54"/>
  <c r="M283" i="54"/>
  <c r="L283" i="54"/>
  <c r="J283" i="54"/>
  <c r="I283" i="54"/>
  <c r="H283" i="54"/>
  <c r="G283" i="54"/>
  <c r="F283" i="54"/>
  <c r="D283" i="54"/>
  <c r="M282" i="54"/>
  <c r="L282" i="54"/>
  <c r="J282" i="54"/>
  <c r="I282" i="54"/>
  <c r="H282" i="54"/>
  <c r="G282" i="54"/>
  <c r="F282" i="54"/>
  <c r="D282" i="54"/>
  <c r="M281" i="54"/>
  <c r="L281" i="54"/>
  <c r="J281" i="54"/>
  <c r="I281" i="54"/>
  <c r="H281" i="54"/>
  <c r="G281" i="54"/>
  <c r="F281" i="54"/>
  <c r="D281" i="54"/>
  <c r="M280" i="54"/>
  <c r="L280" i="54"/>
  <c r="J280" i="54"/>
  <c r="I280" i="54"/>
  <c r="H280" i="54"/>
  <c r="G280" i="54"/>
  <c r="F280" i="54"/>
  <c r="D280" i="54"/>
  <c r="M279" i="54"/>
  <c r="L279" i="54"/>
  <c r="J279" i="54"/>
  <c r="I279" i="54"/>
  <c r="H279" i="54"/>
  <c r="G279" i="54"/>
  <c r="F279" i="54"/>
  <c r="D279" i="54"/>
  <c r="M278" i="54"/>
  <c r="L278" i="54"/>
  <c r="J278" i="54"/>
  <c r="I278" i="54"/>
  <c r="H278" i="54"/>
  <c r="G278" i="54"/>
  <c r="F278" i="54"/>
  <c r="D278" i="54"/>
  <c r="M277" i="54"/>
  <c r="L277" i="54"/>
  <c r="J277" i="54"/>
  <c r="I277" i="54"/>
  <c r="H277" i="54"/>
  <c r="G277" i="54"/>
  <c r="F277" i="54"/>
  <c r="D277" i="54"/>
  <c r="M276" i="54"/>
  <c r="L276" i="54"/>
  <c r="J276" i="54"/>
  <c r="I276" i="54"/>
  <c r="H276" i="54"/>
  <c r="G276" i="54"/>
  <c r="F276" i="54"/>
  <c r="D276" i="54"/>
  <c r="M275" i="54"/>
  <c r="L275" i="54"/>
  <c r="J275" i="54"/>
  <c r="I275" i="54"/>
  <c r="H275" i="54"/>
  <c r="G275" i="54"/>
  <c r="F275" i="54"/>
  <c r="D275" i="54"/>
  <c r="M274" i="54"/>
  <c r="L274" i="54"/>
  <c r="J274" i="54"/>
  <c r="I274" i="54"/>
  <c r="H274" i="54"/>
  <c r="G274" i="54"/>
  <c r="F274" i="54"/>
  <c r="D274" i="54"/>
  <c r="M273" i="54"/>
  <c r="L273" i="54"/>
  <c r="J273" i="54"/>
  <c r="I273" i="54"/>
  <c r="H273" i="54"/>
  <c r="G273" i="54"/>
  <c r="F273" i="54"/>
  <c r="D273" i="54"/>
  <c r="M272" i="54"/>
  <c r="L272" i="54"/>
  <c r="J272" i="54"/>
  <c r="I272" i="54"/>
  <c r="H272" i="54"/>
  <c r="G272" i="54"/>
  <c r="F272" i="54"/>
  <c r="D272" i="54"/>
  <c r="M271" i="54"/>
  <c r="L271" i="54"/>
  <c r="J271" i="54"/>
  <c r="I271" i="54"/>
  <c r="H271" i="54"/>
  <c r="G271" i="54"/>
  <c r="F271" i="54"/>
  <c r="D271" i="54"/>
  <c r="M270" i="54"/>
  <c r="L270" i="54"/>
  <c r="J270" i="54"/>
  <c r="I270" i="54"/>
  <c r="H270" i="54"/>
  <c r="G270" i="54"/>
  <c r="F270" i="54"/>
  <c r="D270" i="54"/>
  <c r="M269" i="54"/>
  <c r="L269" i="54"/>
  <c r="J269" i="54"/>
  <c r="I269" i="54"/>
  <c r="H269" i="54"/>
  <c r="G269" i="54"/>
  <c r="F269" i="54"/>
  <c r="D269" i="54"/>
  <c r="M268" i="54"/>
  <c r="L268" i="54"/>
  <c r="J268" i="54"/>
  <c r="I268" i="54"/>
  <c r="H268" i="54"/>
  <c r="G268" i="54"/>
  <c r="F268" i="54"/>
  <c r="D268" i="54"/>
  <c r="M267" i="54"/>
  <c r="L267" i="54"/>
  <c r="J267" i="54"/>
  <c r="I267" i="54"/>
  <c r="H267" i="54"/>
  <c r="G267" i="54"/>
  <c r="F267" i="54"/>
  <c r="D267" i="54"/>
  <c r="M266" i="54"/>
  <c r="L266" i="54"/>
  <c r="J266" i="54"/>
  <c r="I266" i="54"/>
  <c r="H266" i="54"/>
  <c r="G266" i="54"/>
  <c r="F266" i="54"/>
  <c r="D266" i="54"/>
  <c r="M265" i="54"/>
  <c r="L265" i="54"/>
  <c r="J265" i="54"/>
  <c r="I265" i="54"/>
  <c r="H265" i="54"/>
  <c r="G265" i="54"/>
  <c r="F265" i="54"/>
  <c r="D265" i="54"/>
  <c r="M264" i="54"/>
  <c r="L264" i="54"/>
  <c r="J264" i="54"/>
  <c r="I264" i="54"/>
  <c r="H264" i="54"/>
  <c r="G264" i="54"/>
  <c r="F264" i="54"/>
  <c r="D264" i="54"/>
  <c r="M263" i="54"/>
  <c r="L263" i="54"/>
  <c r="J263" i="54"/>
  <c r="I263" i="54"/>
  <c r="H263" i="54"/>
  <c r="G263" i="54"/>
  <c r="F263" i="54"/>
  <c r="D263" i="54"/>
  <c r="M262" i="54"/>
  <c r="L262" i="54"/>
  <c r="J262" i="54"/>
  <c r="I262" i="54"/>
  <c r="H262" i="54"/>
  <c r="G262" i="54"/>
  <c r="F262" i="54"/>
  <c r="D262" i="54"/>
  <c r="M261" i="54"/>
  <c r="L261" i="54"/>
  <c r="J261" i="54"/>
  <c r="I261" i="54"/>
  <c r="H261" i="54"/>
  <c r="G261" i="54"/>
  <c r="F261" i="54"/>
  <c r="D261" i="54"/>
  <c r="M260" i="54"/>
  <c r="L260" i="54"/>
  <c r="J260" i="54"/>
  <c r="I260" i="54"/>
  <c r="H260" i="54"/>
  <c r="G260" i="54"/>
  <c r="F260" i="54"/>
  <c r="D260" i="54"/>
  <c r="M259" i="54"/>
  <c r="L259" i="54"/>
  <c r="J259" i="54"/>
  <c r="I259" i="54"/>
  <c r="H259" i="54"/>
  <c r="G259" i="54"/>
  <c r="F259" i="54"/>
  <c r="D259" i="54"/>
  <c r="M258" i="54"/>
  <c r="L258" i="54"/>
  <c r="J258" i="54"/>
  <c r="I258" i="54"/>
  <c r="H258" i="54"/>
  <c r="G258" i="54"/>
  <c r="F258" i="54"/>
  <c r="D258" i="54"/>
  <c r="M257" i="54"/>
  <c r="L257" i="54"/>
  <c r="J257" i="54"/>
  <c r="I257" i="54"/>
  <c r="H257" i="54"/>
  <c r="G257" i="54"/>
  <c r="F257" i="54"/>
  <c r="D257" i="54"/>
  <c r="M256" i="54"/>
  <c r="L256" i="54"/>
  <c r="J256" i="54"/>
  <c r="I256" i="54"/>
  <c r="H256" i="54"/>
  <c r="G256" i="54"/>
  <c r="F256" i="54"/>
  <c r="D256" i="54"/>
  <c r="M255" i="54"/>
  <c r="L255" i="54"/>
  <c r="J255" i="54"/>
  <c r="I255" i="54"/>
  <c r="H255" i="54"/>
  <c r="G255" i="54"/>
  <c r="F255" i="54"/>
  <c r="D255" i="54"/>
  <c r="M254" i="54"/>
  <c r="L254" i="54"/>
  <c r="J254" i="54"/>
  <c r="I254" i="54"/>
  <c r="H254" i="54"/>
  <c r="G254" i="54"/>
  <c r="F254" i="54"/>
  <c r="D254" i="54"/>
  <c r="M253" i="54"/>
  <c r="L253" i="54"/>
  <c r="J253" i="54"/>
  <c r="I253" i="54"/>
  <c r="H253" i="54"/>
  <c r="G253" i="54"/>
  <c r="F253" i="54"/>
  <c r="D253" i="54"/>
  <c r="M252" i="54"/>
  <c r="L252" i="54"/>
  <c r="J252" i="54"/>
  <c r="I252" i="54"/>
  <c r="H252" i="54"/>
  <c r="G252" i="54"/>
  <c r="F252" i="54"/>
  <c r="D252" i="54"/>
  <c r="M251" i="54"/>
  <c r="L251" i="54"/>
  <c r="J251" i="54"/>
  <c r="I251" i="54"/>
  <c r="H251" i="54"/>
  <c r="G251" i="54"/>
  <c r="F251" i="54"/>
  <c r="D251" i="54"/>
  <c r="M250" i="54"/>
  <c r="L250" i="54"/>
  <c r="J250" i="54"/>
  <c r="I250" i="54"/>
  <c r="H250" i="54"/>
  <c r="G250" i="54"/>
  <c r="F250" i="54"/>
  <c r="D250" i="54"/>
  <c r="M249" i="54"/>
  <c r="L249" i="54"/>
  <c r="J249" i="54"/>
  <c r="I249" i="54"/>
  <c r="H249" i="54"/>
  <c r="G249" i="54"/>
  <c r="F249" i="54"/>
  <c r="D249" i="54"/>
  <c r="M248" i="54"/>
  <c r="L248" i="54"/>
  <c r="J248" i="54"/>
  <c r="I248" i="54"/>
  <c r="H248" i="54"/>
  <c r="G248" i="54"/>
  <c r="F248" i="54"/>
  <c r="D248" i="54"/>
  <c r="M247" i="54"/>
  <c r="L247" i="54"/>
  <c r="J247" i="54"/>
  <c r="I247" i="54"/>
  <c r="H247" i="54"/>
  <c r="G247" i="54"/>
  <c r="F247" i="54"/>
  <c r="D247" i="54"/>
  <c r="M246" i="54"/>
  <c r="L246" i="54"/>
  <c r="J246" i="54"/>
  <c r="I246" i="54"/>
  <c r="H246" i="54"/>
  <c r="G246" i="54"/>
  <c r="F246" i="54"/>
  <c r="D246" i="54"/>
  <c r="M245" i="54"/>
  <c r="L245" i="54"/>
  <c r="J245" i="54"/>
  <c r="I245" i="54"/>
  <c r="H245" i="54"/>
  <c r="G245" i="54"/>
  <c r="F245" i="54"/>
  <c r="D245" i="54"/>
  <c r="M244" i="54"/>
  <c r="L244" i="54"/>
  <c r="J244" i="54"/>
  <c r="I244" i="54"/>
  <c r="H244" i="54"/>
  <c r="G244" i="54"/>
  <c r="F244" i="54"/>
  <c r="D244" i="54"/>
  <c r="M243" i="54"/>
  <c r="L243" i="54"/>
  <c r="J243" i="54"/>
  <c r="I243" i="54"/>
  <c r="H243" i="54"/>
  <c r="G243" i="54"/>
  <c r="F243" i="54"/>
  <c r="D243" i="54"/>
  <c r="M242" i="54"/>
  <c r="L242" i="54"/>
  <c r="J242" i="54"/>
  <c r="I242" i="54"/>
  <c r="H242" i="54"/>
  <c r="G242" i="54"/>
  <c r="F242" i="54"/>
  <c r="D242" i="54"/>
  <c r="M241" i="54"/>
  <c r="L241" i="54"/>
  <c r="J241" i="54"/>
  <c r="I241" i="54"/>
  <c r="H241" i="54"/>
  <c r="G241" i="54"/>
  <c r="F241" i="54"/>
  <c r="D241" i="54"/>
  <c r="M240" i="54"/>
  <c r="L240" i="54"/>
  <c r="J240" i="54"/>
  <c r="I240" i="54"/>
  <c r="H240" i="54"/>
  <c r="G240" i="54"/>
  <c r="F240" i="54"/>
  <c r="D240" i="54"/>
  <c r="M239" i="54"/>
  <c r="L239" i="54"/>
  <c r="J239" i="54"/>
  <c r="I239" i="54"/>
  <c r="H239" i="54"/>
  <c r="G239" i="54"/>
  <c r="F239" i="54"/>
  <c r="D239" i="54"/>
  <c r="M238" i="54"/>
  <c r="L238" i="54"/>
  <c r="J238" i="54"/>
  <c r="I238" i="54"/>
  <c r="H238" i="54"/>
  <c r="G238" i="54"/>
  <c r="F238" i="54"/>
  <c r="D238" i="54"/>
  <c r="M237" i="54"/>
  <c r="L237" i="54"/>
  <c r="J237" i="54"/>
  <c r="I237" i="54"/>
  <c r="H237" i="54"/>
  <c r="G237" i="54"/>
  <c r="F237" i="54"/>
  <c r="D237" i="54"/>
  <c r="M236" i="54"/>
  <c r="L236" i="54"/>
  <c r="J236" i="54"/>
  <c r="I236" i="54"/>
  <c r="H236" i="54"/>
  <c r="G236" i="54"/>
  <c r="F236" i="54"/>
  <c r="D236" i="54"/>
  <c r="M235" i="54"/>
  <c r="L235" i="54"/>
  <c r="J235" i="54"/>
  <c r="I235" i="54"/>
  <c r="H235" i="54"/>
  <c r="G235" i="54"/>
  <c r="F235" i="54"/>
  <c r="D235" i="54"/>
  <c r="M234" i="54"/>
  <c r="L234" i="54"/>
  <c r="J234" i="54"/>
  <c r="I234" i="54"/>
  <c r="H234" i="54"/>
  <c r="G234" i="54"/>
  <c r="F234" i="54"/>
  <c r="D234" i="54"/>
  <c r="M233" i="54"/>
  <c r="L233" i="54"/>
  <c r="J233" i="54"/>
  <c r="I233" i="54"/>
  <c r="H233" i="54"/>
  <c r="G233" i="54"/>
  <c r="F233" i="54"/>
  <c r="D233" i="54"/>
  <c r="M232" i="54"/>
  <c r="L232" i="54"/>
  <c r="J232" i="54"/>
  <c r="I232" i="54"/>
  <c r="H232" i="54"/>
  <c r="G232" i="54"/>
  <c r="F232" i="54"/>
  <c r="D232" i="54"/>
  <c r="M231" i="54"/>
  <c r="L231" i="54"/>
  <c r="J231" i="54"/>
  <c r="I231" i="54"/>
  <c r="H231" i="54"/>
  <c r="G231" i="54"/>
  <c r="F231" i="54"/>
  <c r="D231" i="54"/>
  <c r="M230" i="54"/>
  <c r="L230" i="54"/>
  <c r="J230" i="54"/>
  <c r="I230" i="54"/>
  <c r="H230" i="54"/>
  <c r="G230" i="54"/>
  <c r="F230" i="54"/>
  <c r="D230" i="54"/>
  <c r="M229" i="54"/>
  <c r="L229" i="54"/>
  <c r="J229" i="54"/>
  <c r="I229" i="54"/>
  <c r="H229" i="54"/>
  <c r="G229" i="54"/>
  <c r="F229" i="54"/>
  <c r="D229" i="54"/>
  <c r="M228" i="54"/>
  <c r="L228" i="54"/>
  <c r="J228" i="54"/>
  <c r="I228" i="54"/>
  <c r="H228" i="54"/>
  <c r="G228" i="54"/>
  <c r="F228" i="54"/>
  <c r="D228" i="54"/>
  <c r="M227" i="54"/>
  <c r="L227" i="54"/>
  <c r="J227" i="54"/>
  <c r="I227" i="54"/>
  <c r="H227" i="54"/>
  <c r="G227" i="54"/>
  <c r="F227" i="54"/>
  <c r="D227" i="54"/>
  <c r="M226" i="54"/>
  <c r="L226" i="54"/>
  <c r="J226" i="54"/>
  <c r="I226" i="54"/>
  <c r="H226" i="54"/>
  <c r="G226" i="54"/>
  <c r="F226" i="54"/>
  <c r="D226" i="54"/>
  <c r="M225" i="54"/>
  <c r="L225" i="54"/>
  <c r="J225" i="54"/>
  <c r="I225" i="54"/>
  <c r="H225" i="54"/>
  <c r="G225" i="54"/>
  <c r="F225" i="54"/>
  <c r="D225" i="54"/>
  <c r="M224" i="54"/>
  <c r="L224" i="54"/>
  <c r="J224" i="54"/>
  <c r="I224" i="54"/>
  <c r="H224" i="54"/>
  <c r="G224" i="54"/>
  <c r="F224" i="54"/>
  <c r="D224" i="54"/>
  <c r="M223" i="54"/>
  <c r="L223" i="54"/>
  <c r="J223" i="54"/>
  <c r="I223" i="54"/>
  <c r="H223" i="54"/>
  <c r="G223" i="54"/>
  <c r="F223" i="54"/>
  <c r="D223" i="54"/>
  <c r="M222" i="54"/>
  <c r="L222" i="54"/>
  <c r="J222" i="54"/>
  <c r="I222" i="54"/>
  <c r="H222" i="54"/>
  <c r="G222" i="54"/>
  <c r="F222" i="54"/>
  <c r="D222" i="54"/>
  <c r="M221" i="54"/>
  <c r="L221" i="54"/>
  <c r="J221" i="54"/>
  <c r="I221" i="54"/>
  <c r="H221" i="54"/>
  <c r="G221" i="54"/>
  <c r="F221" i="54"/>
  <c r="D221" i="54"/>
  <c r="M220" i="54"/>
  <c r="L220" i="54"/>
  <c r="J220" i="54"/>
  <c r="I220" i="54"/>
  <c r="H220" i="54"/>
  <c r="G220" i="54"/>
  <c r="F220" i="54"/>
  <c r="D220" i="54"/>
  <c r="M219" i="54"/>
  <c r="L219" i="54"/>
  <c r="J219" i="54"/>
  <c r="I219" i="54"/>
  <c r="H219" i="54"/>
  <c r="G219" i="54"/>
  <c r="F219" i="54"/>
  <c r="D219" i="54"/>
  <c r="M218" i="54"/>
  <c r="L218" i="54"/>
  <c r="J218" i="54"/>
  <c r="I218" i="54"/>
  <c r="H218" i="54"/>
  <c r="G218" i="54"/>
  <c r="F218" i="54"/>
  <c r="D218" i="54"/>
  <c r="M217" i="54"/>
  <c r="L217" i="54"/>
  <c r="J217" i="54"/>
  <c r="I217" i="54"/>
  <c r="H217" i="54"/>
  <c r="G217" i="54"/>
  <c r="F217" i="54"/>
  <c r="D217" i="54"/>
  <c r="M216" i="54"/>
  <c r="L216" i="54"/>
  <c r="J216" i="54"/>
  <c r="I216" i="54"/>
  <c r="H216" i="54"/>
  <c r="G216" i="54"/>
  <c r="F216" i="54"/>
  <c r="D216" i="54"/>
  <c r="M215" i="54"/>
  <c r="L215" i="54"/>
  <c r="J215" i="54"/>
  <c r="I215" i="54"/>
  <c r="H215" i="54"/>
  <c r="G215" i="54"/>
  <c r="F215" i="54"/>
  <c r="D215" i="54"/>
  <c r="M214" i="54"/>
  <c r="L214" i="54"/>
  <c r="J214" i="54"/>
  <c r="I214" i="54"/>
  <c r="H214" i="54"/>
  <c r="G214" i="54"/>
  <c r="F214" i="54"/>
  <c r="D214" i="54"/>
  <c r="M213" i="54"/>
  <c r="L213" i="54"/>
  <c r="J213" i="54"/>
  <c r="I213" i="54"/>
  <c r="H213" i="54"/>
  <c r="G213" i="54"/>
  <c r="F213" i="54"/>
  <c r="D213" i="54"/>
  <c r="M212" i="54"/>
  <c r="L212" i="54"/>
  <c r="J212" i="54"/>
  <c r="I212" i="54"/>
  <c r="H212" i="54"/>
  <c r="G212" i="54"/>
  <c r="F212" i="54"/>
  <c r="D212" i="54"/>
  <c r="M211" i="54"/>
  <c r="L211" i="54"/>
  <c r="J211" i="54"/>
  <c r="I211" i="54"/>
  <c r="H211" i="54"/>
  <c r="G211" i="54"/>
  <c r="F211" i="54"/>
  <c r="D211" i="54"/>
  <c r="M210" i="54"/>
  <c r="L210" i="54"/>
  <c r="J210" i="54"/>
  <c r="I210" i="54"/>
  <c r="H210" i="54"/>
  <c r="G210" i="54"/>
  <c r="F210" i="54"/>
  <c r="D210" i="54"/>
  <c r="M209" i="54"/>
  <c r="L209" i="54"/>
  <c r="J209" i="54"/>
  <c r="I209" i="54"/>
  <c r="H209" i="54"/>
  <c r="G209" i="54"/>
  <c r="F209" i="54"/>
  <c r="D209" i="54"/>
  <c r="M208" i="54"/>
  <c r="L208" i="54"/>
  <c r="J208" i="54"/>
  <c r="I208" i="54"/>
  <c r="H208" i="54"/>
  <c r="G208" i="54"/>
  <c r="F208" i="54"/>
  <c r="D208" i="54"/>
  <c r="M207" i="54"/>
  <c r="L207" i="54"/>
  <c r="J207" i="54"/>
  <c r="I207" i="54"/>
  <c r="H207" i="54"/>
  <c r="G207" i="54"/>
  <c r="F207" i="54"/>
  <c r="D207" i="54"/>
  <c r="M206" i="54"/>
  <c r="L206" i="54"/>
  <c r="J206" i="54"/>
  <c r="I206" i="54"/>
  <c r="H206" i="54"/>
  <c r="G206" i="54"/>
  <c r="F206" i="54"/>
  <c r="D206" i="54"/>
  <c r="M205" i="54"/>
  <c r="L205" i="54"/>
  <c r="J205" i="54"/>
  <c r="I205" i="54"/>
  <c r="H205" i="54"/>
  <c r="G205" i="54"/>
  <c r="F205" i="54"/>
  <c r="D205" i="54"/>
  <c r="M204" i="54"/>
  <c r="L204" i="54"/>
  <c r="J204" i="54"/>
  <c r="I204" i="54"/>
  <c r="H204" i="54"/>
  <c r="G204" i="54"/>
  <c r="F204" i="54"/>
  <c r="D204" i="54"/>
  <c r="M203" i="54"/>
  <c r="L203" i="54"/>
  <c r="J203" i="54"/>
  <c r="I203" i="54"/>
  <c r="H203" i="54"/>
  <c r="G203" i="54"/>
  <c r="F203" i="54"/>
  <c r="D203" i="54"/>
  <c r="M202" i="54"/>
  <c r="L202" i="54"/>
  <c r="J202" i="54"/>
  <c r="I202" i="54"/>
  <c r="H202" i="54"/>
  <c r="G202" i="54"/>
  <c r="F202" i="54"/>
  <c r="D202" i="54"/>
  <c r="M201" i="54"/>
  <c r="L201" i="54"/>
  <c r="J201" i="54"/>
  <c r="I201" i="54"/>
  <c r="H201" i="54"/>
  <c r="G201" i="54"/>
  <c r="F201" i="54"/>
  <c r="D201" i="54"/>
  <c r="M200" i="54"/>
  <c r="L200" i="54"/>
  <c r="J200" i="54"/>
  <c r="I200" i="54"/>
  <c r="H200" i="54"/>
  <c r="G200" i="54"/>
  <c r="F200" i="54"/>
  <c r="D200" i="54"/>
  <c r="M199" i="54"/>
  <c r="L199" i="54"/>
  <c r="J199" i="54"/>
  <c r="I199" i="54"/>
  <c r="H199" i="54"/>
  <c r="G199" i="54"/>
  <c r="F199" i="54"/>
  <c r="D199" i="54"/>
  <c r="M198" i="54"/>
  <c r="L198" i="54"/>
  <c r="J198" i="54"/>
  <c r="I198" i="54"/>
  <c r="H198" i="54"/>
  <c r="G198" i="54"/>
  <c r="F198" i="54"/>
  <c r="D198" i="54"/>
  <c r="M197" i="54"/>
  <c r="L197" i="54"/>
  <c r="J197" i="54"/>
  <c r="I197" i="54"/>
  <c r="H197" i="54"/>
  <c r="G197" i="54"/>
  <c r="F197" i="54"/>
  <c r="D197" i="54"/>
  <c r="M196" i="54"/>
  <c r="L196" i="54"/>
  <c r="J196" i="54"/>
  <c r="I196" i="54"/>
  <c r="H196" i="54"/>
  <c r="G196" i="54"/>
  <c r="F196" i="54"/>
  <c r="D196" i="54"/>
  <c r="M195" i="54"/>
  <c r="L195" i="54"/>
  <c r="J195" i="54"/>
  <c r="I195" i="54"/>
  <c r="H195" i="54"/>
  <c r="G195" i="54"/>
  <c r="F195" i="54"/>
  <c r="D195" i="54"/>
  <c r="M194" i="54"/>
  <c r="L194" i="54"/>
  <c r="J194" i="54"/>
  <c r="I194" i="54"/>
  <c r="H194" i="54"/>
  <c r="G194" i="54"/>
  <c r="F194" i="54"/>
  <c r="D194" i="54"/>
  <c r="M193" i="54"/>
  <c r="L193" i="54"/>
  <c r="J193" i="54"/>
  <c r="I193" i="54"/>
  <c r="H193" i="54"/>
  <c r="G193" i="54"/>
  <c r="F193" i="54"/>
  <c r="D193" i="54"/>
  <c r="M192" i="54"/>
  <c r="L192" i="54"/>
  <c r="J192" i="54"/>
  <c r="I192" i="54"/>
  <c r="H192" i="54"/>
  <c r="G192" i="54"/>
  <c r="F192" i="54"/>
  <c r="D192" i="54"/>
  <c r="M191" i="54"/>
  <c r="L191" i="54"/>
  <c r="J191" i="54"/>
  <c r="I191" i="54"/>
  <c r="H191" i="54"/>
  <c r="G191" i="54"/>
  <c r="F191" i="54"/>
  <c r="D191" i="54"/>
  <c r="M190" i="54"/>
  <c r="L190" i="54"/>
  <c r="J190" i="54"/>
  <c r="I190" i="54"/>
  <c r="H190" i="54"/>
  <c r="G190" i="54"/>
  <c r="F190" i="54"/>
  <c r="D190" i="54"/>
  <c r="M189" i="54"/>
  <c r="L189" i="54"/>
  <c r="J189" i="54"/>
  <c r="I189" i="54"/>
  <c r="H189" i="54"/>
  <c r="G189" i="54"/>
  <c r="F189" i="54"/>
  <c r="D189" i="54"/>
  <c r="M188" i="54"/>
  <c r="L188" i="54"/>
  <c r="J188" i="54"/>
  <c r="I188" i="54"/>
  <c r="H188" i="54"/>
  <c r="G188" i="54"/>
  <c r="F188" i="54"/>
  <c r="D188" i="54"/>
  <c r="M187" i="54"/>
  <c r="L187" i="54"/>
  <c r="J187" i="54"/>
  <c r="I187" i="54"/>
  <c r="H187" i="54"/>
  <c r="G187" i="54"/>
  <c r="F187" i="54"/>
  <c r="D187" i="54"/>
  <c r="M186" i="54"/>
  <c r="L186" i="54"/>
  <c r="J186" i="54"/>
  <c r="I186" i="54"/>
  <c r="H186" i="54"/>
  <c r="G186" i="54"/>
  <c r="F186" i="54"/>
  <c r="D186" i="54"/>
  <c r="M185" i="54"/>
  <c r="L185" i="54"/>
  <c r="J185" i="54"/>
  <c r="I185" i="54"/>
  <c r="H185" i="54"/>
  <c r="G185" i="54"/>
  <c r="F185" i="54"/>
  <c r="D185" i="54"/>
  <c r="M184" i="54"/>
  <c r="L184" i="54"/>
  <c r="J184" i="54"/>
  <c r="I184" i="54"/>
  <c r="H184" i="54"/>
  <c r="G184" i="54"/>
  <c r="F184" i="54"/>
  <c r="D184" i="54"/>
  <c r="M183" i="54"/>
  <c r="L183" i="54"/>
  <c r="J183" i="54"/>
  <c r="I183" i="54"/>
  <c r="H183" i="54"/>
  <c r="G183" i="54"/>
  <c r="F183" i="54"/>
  <c r="D183" i="54"/>
  <c r="M182" i="54"/>
  <c r="L182" i="54"/>
  <c r="J182" i="54"/>
  <c r="I182" i="54"/>
  <c r="H182" i="54"/>
  <c r="G182" i="54"/>
  <c r="F182" i="54"/>
  <c r="D182" i="54"/>
  <c r="M181" i="54"/>
  <c r="L181" i="54"/>
  <c r="J181" i="54"/>
  <c r="I181" i="54"/>
  <c r="H181" i="54"/>
  <c r="G181" i="54"/>
  <c r="F181" i="54"/>
  <c r="D181" i="54"/>
  <c r="M180" i="54"/>
  <c r="L180" i="54"/>
  <c r="J180" i="54"/>
  <c r="I180" i="54"/>
  <c r="H180" i="54"/>
  <c r="G180" i="54"/>
  <c r="F180" i="54"/>
  <c r="D180" i="54"/>
  <c r="M179" i="54"/>
  <c r="L179" i="54"/>
  <c r="J179" i="54"/>
  <c r="I179" i="54"/>
  <c r="H179" i="54"/>
  <c r="G179" i="54"/>
  <c r="F179" i="54"/>
  <c r="D179" i="54"/>
  <c r="M178" i="54"/>
  <c r="L178" i="54"/>
  <c r="J178" i="54"/>
  <c r="I178" i="54"/>
  <c r="H178" i="54"/>
  <c r="G178" i="54"/>
  <c r="F178" i="54"/>
  <c r="D178" i="54"/>
  <c r="M177" i="54"/>
  <c r="L177" i="54"/>
  <c r="J177" i="54"/>
  <c r="I177" i="54"/>
  <c r="H177" i="54"/>
  <c r="G177" i="54"/>
  <c r="F177" i="54"/>
  <c r="D177" i="54"/>
  <c r="M176" i="54"/>
  <c r="L176" i="54"/>
  <c r="J176" i="54"/>
  <c r="I176" i="54"/>
  <c r="H176" i="54"/>
  <c r="G176" i="54"/>
  <c r="F176" i="54"/>
  <c r="D176" i="54"/>
  <c r="M175" i="54"/>
  <c r="L175" i="54"/>
  <c r="J175" i="54"/>
  <c r="I175" i="54"/>
  <c r="H175" i="54"/>
  <c r="G175" i="54"/>
  <c r="F175" i="54"/>
  <c r="D175" i="54"/>
  <c r="M174" i="54"/>
  <c r="L174" i="54"/>
  <c r="J174" i="54"/>
  <c r="I174" i="54"/>
  <c r="H174" i="54"/>
  <c r="G174" i="54"/>
  <c r="F174" i="54"/>
  <c r="D174" i="54"/>
  <c r="M173" i="54"/>
  <c r="L173" i="54"/>
  <c r="J173" i="54"/>
  <c r="I173" i="54"/>
  <c r="H173" i="54"/>
  <c r="G173" i="54"/>
  <c r="F173" i="54"/>
  <c r="D173" i="54"/>
  <c r="M172" i="54"/>
  <c r="L172" i="54"/>
  <c r="J172" i="54"/>
  <c r="I172" i="54"/>
  <c r="H172" i="54"/>
  <c r="G172" i="54"/>
  <c r="F172" i="54"/>
  <c r="D172" i="54"/>
  <c r="M171" i="54"/>
  <c r="L171" i="54"/>
  <c r="J171" i="54"/>
  <c r="I171" i="54"/>
  <c r="H171" i="54"/>
  <c r="G171" i="54"/>
  <c r="F171" i="54"/>
  <c r="D171" i="54"/>
  <c r="M170" i="54"/>
  <c r="L170" i="54"/>
  <c r="J170" i="54"/>
  <c r="I170" i="54"/>
  <c r="H170" i="54"/>
  <c r="G170" i="54"/>
  <c r="F170" i="54"/>
  <c r="D170" i="54"/>
  <c r="M169" i="54"/>
  <c r="L169" i="54"/>
  <c r="J169" i="54"/>
  <c r="I169" i="54"/>
  <c r="H169" i="54"/>
  <c r="G169" i="54"/>
  <c r="F169" i="54"/>
  <c r="D169" i="54"/>
  <c r="M168" i="54"/>
  <c r="L168" i="54"/>
  <c r="J168" i="54"/>
  <c r="I168" i="54"/>
  <c r="H168" i="54"/>
  <c r="G168" i="54"/>
  <c r="F168" i="54"/>
  <c r="D168" i="54"/>
  <c r="M167" i="54"/>
  <c r="L167" i="54"/>
  <c r="J167" i="54"/>
  <c r="I167" i="54"/>
  <c r="H167" i="54"/>
  <c r="G167" i="54"/>
  <c r="F167" i="54"/>
  <c r="D167" i="54"/>
  <c r="M166" i="54"/>
  <c r="L166" i="54"/>
  <c r="J166" i="54"/>
  <c r="I166" i="54"/>
  <c r="H166" i="54"/>
  <c r="G166" i="54"/>
  <c r="F166" i="54"/>
  <c r="D166" i="54"/>
  <c r="M165" i="54"/>
  <c r="L165" i="54"/>
  <c r="J165" i="54"/>
  <c r="I165" i="54"/>
  <c r="H165" i="54"/>
  <c r="G165" i="54"/>
  <c r="F165" i="54"/>
  <c r="D165" i="54"/>
  <c r="M164" i="54"/>
  <c r="L164" i="54"/>
  <c r="J164" i="54"/>
  <c r="I164" i="54"/>
  <c r="H164" i="54"/>
  <c r="G164" i="54"/>
  <c r="F164" i="54"/>
  <c r="D164" i="54"/>
  <c r="M163" i="54"/>
  <c r="L163" i="54"/>
  <c r="J163" i="54"/>
  <c r="I163" i="54"/>
  <c r="H163" i="54"/>
  <c r="G163" i="54"/>
  <c r="F163" i="54"/>
  <c r="D163" i="54"/>
  <c r="M162" i="54"/>
  <c r="L162" i="54"/>
  <c r="J162" i="54"/>
  <c r="I162" i="54"/>
  <c r="H162" i="54"/>
  <c r="G162" i="54"/>
  <c r="F162" i="54"/>
  <c r="D162" i="54"/>
  <c r="M161" i="54"/>
  <c r="L161" i="54"/>
  <c r="J161" i="54"/>
  <c r="I161" i="54"/>
  <c r="H161" i="54"/>
  <c r="G161" i="54"/>
  <c r="F161" i="54"/>
  <c r="D161" i="54"/>
  <c r="M160" i="54"/>
  <c r="L160" i="54"/>
  <c r="J160" i="54"/>
  <c r="I160" i="54"/>
  <c r="H160" i="54"/>
  <c r="G160" i="54"/>
  <c r="F160" i="54"/>
  <c r="D160" i="54"/>
  <c r="M159" i="54"/>
  <c r="L159" i="54"/>
  <c r="J159" i="54"/>
  <c r="I159" i="54"/>
  <c r="H159" i="54"/>
  <c r="G159" i="54"/>
  <c r="F159" i="54"/>
  <c r="D159" i="54"/>
  <c r="M158" i="54"/>
  <c r="L158" i="54"/>
  <c r="J158" i="54"/>
  <c r="I158" i="54"/>
  <c r="H158" i="54"/>
  <c r="G158" i="54"/>
  <c r="F158" i="54"/>
  <c r="D158" i="54"/>
  <c r="M157" i="54"/>
  <c r="L157" i="54"/>
  <c r="J157" i="54"/>
  <c r="I157" i="54"/>
  <c r="H157" i="54"/>
  <c r="G157" i="54"/>
  <c r="F157" i="54"/>
  <c r="D157" i="54"/>
  <c r="M156" i="54"/>
  <c r="L156" i="54"/>
  <c r="J156" i="54"/>
  <c r="I156" i="54"/>
  <c r="H156" i="54"/>
  <c r="G156" i="54"/>
  <c r="F156" i="54"/>
  <c r="D156" i="54"/>
  <c r="M155" i="54"/>
  <c r="L155" i="54"/>
  <c r="J155" i="54"/>
  <c r="I155" i="54"/>
  <c r="H155" i="54"/>
  <c r="G155" i="54"/>
  <c r="F155" i="54"/>
  <c r="D155" i="54"/>
  <c r="M154" i="54"/>
  <c r="L154" i="54"/>
  <c r="J154" i="54"/>
  <c r="I154" i="54"/>
  <c r="H154" i="54"/>
  <c r="G154" i="54"/>
  <c r="F154" i="54"/>
  <c r="D154" i="54"/>
  <c r="M153" i="54"/>
  <c r="L153" i="54"/>
  <c r="J153" i="54"/>
  <c r="I153" i="54"/>
  <c r="H153" i="54"/>
  <c r="G153" i="54"/>
  <c r="F153" i="54"/>
  <c r="D153" i="54"/>
  <c r="M152" i="54"/>
  <c r="L152" i="54"/>
  <c r="J152" i="54"/>
  <c r="I152" i="54"/>
  <c r="H152" i="54"/>
  <c r="G152" i="54"/>
  <c r="F152" i="54"/>
  <c r="D152" i="54"/>
  <c r="M151" i="54"/>
  <c r="L151" i="54"/>
  <c r="J151" i="54"/>
  <c r="I151" i="54"/>
  <c r="H151" i="54"/>
  <c r="G151" i="54"/>
  <c r="F151" i="54"/>
  <c r="D151" i="54"/>
  <c r="M150" i="54"/>
  <c r="L150" i="54"/>
  <c r="J150" i="54"/>
  <c r="I150" i="54"/>
  <c r="H150" i="54"/>
  <c r="G150" i="54"/>
  <c r="F150" i="54"/>
  <c r="D150" i="54"/>
  <c r="M149" i="54"/>
  <c r="L149" i="54"/>
  <c r="J149" i="54"/>
  <c r="I149" i="54"/>
  <c r="H149" i="54"/>
  <c r="G149" i="54"/>
  <c r="F149" i="54"/>
  <c r="D149" i="54"/>
  <c r="M148" i="54"/>
  <c r="L148" i="54"/>
  <c r="J148" i="54"/>
  <c r="I148" i="54"/>
  <c r="H148" i="54"/>
  <c r="G148" i="54"/>
  <c r="F148" i="54"/>
  <c r="D148" i="54"/>
  <c r="M147" i="54"/>
  <c r="L147" i="54"/>
  <c r="J147" i="54"/>
  <c r="I147" i="54"/>
  <c r="H147" i="54"/>
  <c r="G147" i="54"/>
  <c r="F147" i="54"/>
  <c r="D147" i="54"/>
  <c r="M146" i="54"/>
  <c r="L146" i="54"/>
  <c r="J146" i="54"/>
  <c r="I146" i="54"/>
  <c r="H146" i="54"/>
  <c r="G146" i="54"/>
  <c r="F146" i="54"/>
  <c r="D146" i="54"/>
  <c r="M145" i="54"/>
  <c r="L145" i="54"/>
  <c r="J145" i="54"/>
  <c r="I145" i="54"/>
  <c r="H145" i="54"/>
  <c r="G145" i="54"/>
  <c r="F145" i="54"/>
  <c r="D145" i="54"/>
  <c r="M144" i="54"/>
  <c r="L144" i="54"/>
  <c r="J144" i="54"/>
  <c r="I144" i="54"/>
  <c r="H144" i="54"/>
  <c r="G144" i="54"/>
  <c r="F144" i="54"/>
  <c r="D144" i="54"/>
  <c r="M143" i="54"/>
  <c r="L143" i="54"/>
  <c r="J143" i="54"/>
  <c r="I143" i="54"/>
  <c r="H143" i="54"/>
  <c r="G143" i="54"/>
  <c r="F143" i="54"/>
  <c r="D143" i="54"/>
  <c r="M142" i="54"/>
  <c r="L142" i="54"/>
  <c r="J142" i="54"/>
  <c r="I142" i="54"/>
  <c r="H142" i="54"/>
  <c r="G142" i="54"/>
  <c r="F142" i="54"/>
  <c r="D142" i="54"/>
  <c r="M141" i="54"/>
  <c r="L141" i="54"/>
  <c r="J141" i="54"/>
  <c r="I141" i="54"/>
  <c r="H141" i="54"/>
  <c r="G141" i="54"/>
  <c r="F141" i="54"/>
  <c r="D141" i="54"/>
  <c r="M140" i="54"/>
  <c r="L140" i="54"/>
  <c r="J140" i="54"/>
  <c r="I140" i="54"/>
  <c r="H140" i="54"/>
  <c r="G140" i="54"/>
  <c r="F140" i="54"/>
  <c r="D140" i="54"/>
  <c r="M139" i="54"/>
  <c r="L139" i="54"/>
  <c r="J139" i="54"/>
  <c r="I139" i="54"/>
  <c r="H139" i="54"/>
  <c r="G139" i="54"/>
  <c r="F139" i="54"/>
  <c r="D139" i="54"/>
  <c r="M138" i="54"/>
  <c r="L138" i="54"/>
  <c r="J138" i="54"/>
  <c r="I138" i="54"/>
  <c r="H138" i="54"/>
  <c r="G138" i="54"/>
  <c r="F138" i="54"/>
  <c r="D138" i="54"/>
  <c r="M137" i="54"/>
  <c r="L137" i="54"/>
  <c r="J137" i="54"/>
  <c r="I137" i="54"/>
  <c r="H137" i="54"/>
  <c r="G137" i="54"/>
  <c r="F137" i="54"/>
  <c r="D137" i="54"/>
  <c r="M136" i="54"/>
  <c r="L136" i="54"/>
  <c r="J136" i="54"/>
  <c r="I136" i="54"/>
  <c r="H136" i="54"/>
  <c r="G136" i="54"/>
  <c r="F136" i="54"/>
  <c r="D136" i="54"/>
  <c r="M135" i="54"/>
  <c r="L135" i="54"/>
  <c r="J135" i="54"/>
  <c r="I135" i="54"/>
  <c r="H135" i="54"/>
  <c r="G135" i="54"/>
  <c r="F135" i="54"/>
  <c r="D135" i="54"/>
  <c r="M134" i="54"/>
  <c r="L134" i="54"/>
  <c r="J134" i="54"/>
  <c r="I134" i="54"/>
  <c r="H134" i="54"/>
  <c r="G134" i="54"/>
  <c r="F134" i="54"/>
  <c r="D134" i="54"/>
  <c r="M133" i="54"/>
  <c r="L133" i="54"/>
  <c r="J133" i="54"/>
  <c r="I133" i="54"/>
  <c r="H133" i="54"/>
  <c r="G133" i="54"/>
  <c r="F133" i="54"/>
  <c r="D133" i="54"/>
  <c r="M132" i="54"/>
  <c r="L132" i="54"/>
  <c r="J132" i="54"/>
  <c r="I132" i="54"/>
  <c r="H132" i="54"/>
  <c r="G132" i="54"/>
  <c r="F132" i="54"/>
  <c r="D132" i="54"/>
  <c r="M131" i="54"/>
  <c r="L131" i="54"/>
  <c r="J131" i="54"/>
  <c r="I131" i="54"/>
  <c r="H131" i="54"/>
  <c r="G131" i="54"/>
  <c r="F131" i="54"/>
  <c r="D131" i="54"/>
  <c r="M130" i="54"/>
  <c r="L130" i="54"/>
  <c r="J130" i="54"/>
  <c r="I130" i="54"/>
  <c r="H130" i="54"/>
  <c r="G130" i="54"/>
  <c r="F130" i="54"/>
  <c r="D130" i="54"/>
  <c r="M129" i="54"/>
  <c r="L129" i="54"/>
  <c r="J129" i="54"/>
  <c r="I129" i="54"/>
  <c r="H129" i="54"/>
  <c r="G129" i="54"/>
  <c r="F129" i="54"/>
  <c r="D129" i="54"/>
  <c r="M128" i="54"/>
  <c r="L128" i="54"/>
  <c r="J128" i="54"/>
  <c r="I128" i="54"/>
  <c r="H128" i="54"/>
  <c r="G128" i="54"/>
  <c r="F128" i="54"/>
  <c r="D128" i="54"/>
  <c r="M127" i="54"/>
  <c r="L127" i="54"/>
  <c r="J127" i="54"/>
  <c r="I127" i="54"/>
  <c r="H127" i="54"/>
  <c r="G127" i="54"/>
  <c r="F127" i="54"/>
  <c r="D127" i="54"/>
  <c r="M126" i="54"/>
  <c r="L126" i="54"/>
  <c r="J126" i="54"/>
  <c r="I126" i="54"/>
  <c r="H126" i="54"/>
  <c r="G126" i="54"/>
  <c r="F126" i="54"/>
  <c r="D126" i="54"/>
  <c r="M125" i="54"/>
  <c r="L125" i="54"/>
  <c r="J125" i="54"/>
  <c r="I125" i="54"/>
  <c r="H125" i="54"/>
  <c r="G125" i="54"/>
  <c r="F125" i="54"/>
  <c r="D125" i="54"/>
  <c r="M124" i="54"/>
  <c r="L124" i="54"/>
  <c r="J124" i="54"/>
  <c r="I124" i="54"/>
  <c r="H124" i="54"/>
  <c r="G124" i="54"/>
  <c r="F124" i="54"/>
  <c r="D124" i="54"/>
  <c r="M123" i="54"/>
  <c r="L123" i="54"/>
  <c r="J123" i="54"/>
  <c r="I123" i="54"/>
  <c r="H123" i="54"/>
  <c r="G123" i="54"/>
  <c r="F123" i="54"/>
  <c r="D123" i="54"/>
  <c r="M122" i="54"/>
  <c r="L122" i="54"/>
  <c r="J122" i="54"/>
  <c r="I122" i="54"/>
  <c r="H122" i="54"/>
  <c r="G122" i="54"/>
  <c r="F122" i="54"/>
  <c r="D122" i="54"/>
  <c r="M121" i="54"/>
  <c r="L121" i="54"/>
  <c r="J121" i="54"/>
  <c r="I121" i="54"/>
  <c r="H121" i="54"/>
  <c r="G121" i="54"/>
  <c r="F121" i="54"/>
  <c r="D121" i="54"/>
  <c r="M120" i="54"/>
  <c r="L120" i="54"/>
  <c r="J120" i="54"/>
  <c r="I120" i="54"/>
  <c r="H120" i="54"/>
  <c r="G120" i="54"/>
  <c r="F120" i="54"/>
  <c r="D120" i="54"/>
  <c r="M119" i="54"/>
  <c r="L119" i="54"/>
  <c r="J119" i="54"/>
  <c r="I119" i="54"/>
  <c r="H119" i="54"/>
  <c r="G119" i="54"/>
  <c r="F119" i="54"/>
  <c r="D119" i="54"/>
  <c r="M118" i="54"/>
  <c r="L118" i="54"/>
  <c r="J118" i="54"/>
  <c r="I118" i="54"/>
  <c r="H118" i="54"/>
  <c r="G118" i="54"/>
  <c r="F118" i="54"/>
  <c r="D118" i="54"/>
  <c r="M117" i="54"/>
  <c r="L117" i="54"/>
  <c r="J117" i="54"/>
  <c r="I117" i="54"/>
  <c r="H117" i="54"/>
  <c r="G117" i="54"/>
  <c r="F117" i="54"/>
  <c r="D117" i="54"/>
  <c r="M116" i="54"/>
  <c r="L116" i="54"/>
  <c r="J116" i="54"/>
  <c r="I116" i="54"/>
  <c r="H116" i="54"/>
  <c r="G116" i="54"/>
  <c r="F116" i="54"/>
  <c r="D116" i="54"/>
  <c r="M115" i="54"/>
  <c r="L115" i="54"/>
  <c r="J115" i="54"/>
  <c r="I115" i="54"/>
  <c r="H115" i="54"/>
  <c r="G115" i="54"/>
  <c r="F115" i="54"/>
  <c r="D115" i="54"/>
  <c r="M114" i="54"/>
  <c r="L114" i="54"/>
  <c r="J114" i="54"/>
  <c r="I114" i="54"/>
  <c r="H114" i="54"/>
  <c r="G114" i="54"/>
  <c r="F114" i="54"/>
  <c r="D114" i="54"/>
  <c r="M113" i="54"/>
  <c r="L113" i="54"/>
  <c r="J113" i="54"/>
  <c r="I113" i="54"/>
  <c r="H113" i="54"/>
  <c r="G113" i="54"/>
  <c r="F113" i="54"/>
  <c r="D113" i="54"/>
  <c r="M112" i="54"/>
  <c r="L112" i="54"/>
  <c r="J112" i="54"/>
  <c r="I112" i="54"/>
  <c r="H112" i="54"/>
  <c r="G112" i="54"/>
  <c r="F112" i="54"/>
  <c r="D112" i="54"/>
  <c r="M111" i="54"/>
  <c r="L111" i="54"/>
  <c r="J111" i="54"/>
  <c r="I111" i="54"/>
  <c r="H111" i="54"/>
  <c r="G111" i="54"/>
  <c r="F111" i="54"/>
  <c r="D111" i="54"/>
  <c r="M110" i="54"/>
  <c r="L110" i="54"/>
  <c r="J110" i="54"/>
  <c r="I110" i="54"/>
  <c r="H110" i="54"/>
  <c r="G110" i="54"/>
  <c r="F110" i="54"/>
  <c r="D110" i="54"/>
  <c r="M109" i="54"/>
  <c r="L109" i="54"/>
  <c r="J109" i="54"/>
  <c r="I109" i="54"/>
  <c r="H109" i="54"/>
  <c r="G109" i="54"/>
  <c r="F109" i="54"/>
  <c r="D109" i="54"/>
  <c r="M108" i="54"/>
  <c r="L108" i="54"/>
  <c r="J108" i="54"/>
  <c r="I108" i="54"/>
  <c r="H108" i="54"/>
  <c r="G108" i="54"/>
  <c r="F108" i="54"/>
  <c r="D108" i="54"/>
  <c r="M107" i="54"/>
  <c r="L107" i="54"/>
  <c r="J107" i="54"/>
  <c r="I107" i="54"/>
  <c r="H107" i="54"/>
  <c r="G107" i="54"/>
  <c r="F107" i="54"/>
  <c r="D107" i="54"/>
  <c r="M106" i="54"/>
  <c r="L106" i="54"/>
  <c r="J106" i="54"/>
  <c r="I106" i="54"/>
  <c r="H106" i="54"/>
  <c r="G106" i="54"/>
  <c r="F106" i="54"/>
  <c r="D106" i="54"/>
  <c r="M105" i="54"/>
  <c r="L105" i="54"/>
  <c r="J105" i="54"/>
  <c r="I105" i="54"/>
  <c r="H105" i="54"/>
  <c r="G105" i="54"/>
  <c r="F105" i="54"/>
  <c r="D105" i="54"/>
  <c r="M104" i="54"/>
  <c r="L104" i="54"/>
  <c r="J104" i="54"/>
  <c r="I104" i="54"/>
  <c r="H104" i="54"/>
  <c r="G104" i="54"/>
  <c r="F104" i="54"/>
  <c r="D104" i="54"/>
  <c r="M103" i="54"/>
  <c r="L103" i="54"/>
  <c r="J103" i="54"/>
  <c r="I103" i="54"/>
  <c r="H103" i="54"/>
  <c r="G103" i="54"/>
  <c r="F103" i="54"/>
  <c r="D103" i="54"/>
  <c r="M102" i="54"/>
  <c r="L102" i="54"/>
  <c r="J102" i="54"/>
  <c r="I102" i="54"/>
  <c r="H102" i="54"/>
  <c r="G102" i="54"/>
  <c r="F102" i="54"/>
  <c r="D102" i="54"/>
  <c r="M101" i="54"/>
  <c r="L101" i="54"/>
  <c r="J101" i="54"/>
  <c r="I101" i="54"/>
  <c r="H101" i="54"/>
  <c r="G101" i="54"/>
  <c r="F101" i="54"/>
  <c r="D101" i="54"/>
  <c r="M100" i="54"/>
  <c r="L100" i="54"/>
  <c r="J100" i="54"/>
  <c r="I100" i="54"/>
  <c r="H100" i="54"/>
  <c r="G100" i="54"/>
  <c r="F100" i="54"/>
  <c r="D100" i="54"/>
  <c r="M99" i="54"/>
  <c r="L99" i="54"/>
  <c r="J99" i="54"/>
  <c r="I99" i="54"/>
  <c r="H99" i="54"/>
  <c r="G99" i="54"/>
  <c r="F99" i="54"/>
  <c r="D99" i="54"/>
  <c r="M98" i="54"/>
  <c r="L98" i="54"/>
  <c r="J98" i="54"/>
  <c r="I98" i="54"/>
  <c r="H98" i="54"/>
  <c r="G98" i="54"/>
  <c r="F98" i="54"/>
  <c r="D98" i="54"/>
  <c r="M97" i="54"/>
  <c r="L97" i="54"/>
  <c r="J97" i="54"/>
  <c r="I97" i="54"/>
  <c r="H97" i="54"/>
  <c r="G97" i="54"/>
  <c r="F97" i="54"/>
  <c r="D97" i="54"/>
  <c r="M96" i="54"/>
  <c r="L96" i="54"/>
  <c r="J96" i="54"/>
  <c r="I96" i="54"/>
  <c r="H96" i="54"/>
  <c r="G96" i="54"/>
  <c r="F96" i="54"/>
  <c r="D96" i="54"/>
  <c r="M95" i="54"/>
  <c r="L95" i="54"/>
  <c r="J95" i="54"/>
  <c r="I95" i="54"/>
  <c r="H95" i="54"/>
  <c r="G95" i="54"/>
  <c r="F95" i="54"/>
  <c r="D95" i="54"/>
  <c r="M94" i="54"/>
  <c r="L94" i="54"/>
  <c r="J94" i="54"/>
  <c r="I94" i="54"/>
  <c r="H94" i="54"/>
  <c r="G94" i="54"/>
  <c r="F94" i="54"/>
  <c r="D94" i="54"/>
  <c r="M93" i="54"/>
  <c r="L93" i="54"/>
  <c r="J93" i="54"/>
  <c r="I93" i="54"/>
  <c r="H93" i="54"/>
  <c r="G93" i="54"/>
  <c r="F93" i="54"/>
  <c r="D93" i="54"/>
  <c r="M92" i="54"/>
  <c r="L92" i="54"/>
  <c r="J92" i="54"/>
  <c r="I92" i="54"/>
  <c r="H92" i="54"/>
  <c r="G92" i="54"/>
  <c r="F92" i="54"/>
  <c r="D92" i="54"/>
  <c r="M91" i="54"/>
  <c r="L91" i="54"/>
  <c r="J91" i="54"/>
  <c r="I91" i="54"/>
  <c r="H91" i="54"/>
  <c r="G91" i="54"/>
  <c r="F91" i="54"/>
  <c r="D91" i="54"/>
  <c r="M90" i="54"/>
  <c r="L90" i="54"/>
  <c r="J90" i="54"/>
  <c r="I90" i="54"/>
  <c r="H90" i="54"/>
  <c r="G90" i="54"/>
  <c r="F90" i="54"/>
  <c r="D90" i="54"/>
  <c r="M89" i="54"/>
  <c r="L89" i="54"/>
  <c r="J89" i="54"/>
  <c r="I89" i="54"/>
  <c r="H89" i="54"/>
  <c r="G89" i="54"/>
  <c r="F89" i="54"/>
  <c r="D89" i="54"/>
  <c r="M88" i="54"/>
  <c r="L88" i="54"/>
  <c r="J88" i="54"/>
  <c r="I88" i="54"/>
  <c r="H88" i="54"/>
  <c r="G88" i="54"/>
  <c r="F88" i="54"/>
  <c r="D88" i="54"/>
  <c r="M87" i="54"/>
  <c r="L87" i="54"/>
  <c r="J87" i="54"/>
  <c r="I87" i="54"/>
  <c r="H87" i="54"/>
  <c r="G87" i="54"/>
  <c r="F87" i="54"/>
  <c r="D87" i="54"/>
  <c r="M86" i="54"/>
  <c r="L86" i="54"/>
  <c r="J86" i="54"/>
  <c r="I86" i="54"/>
  <c r="H86" i="54"/>
  <c r="G86" i="54"/>
  <c r="F86" i="54"/>
  <c r="D86" i="54"/>
  <c r="M85" i="54"/>
  <c r="L85" i="54"/>
  <c r="J85" i="54"/>
  <c r="I85" i="54"/>
  <c r="H85" i="54"/>
  <c r="G85" i="54"/>
  <c r="F85" i="54"/>
  <c r="D85" i="54"/>
  <c r="M84" i="54"/>
  <c r="L84" i="54"/>
  <c r="J84" i="54"/>
  <c r="I84" i="54"/>
  <c r="H84" i="54"/>
  <c r="G84" i="54"/>
  <c r="F84" i="54"/>
  <c r="D84" i="54"/>
  <c r="M83" i="54"/>
  <c r="L83" i="54"/>
  <c r="J83" i="54"/>
  <c r="I83" i="54"/>
  <c r="H83" i="54"/>
  <c r="G83" i="54"/>
  <c r="F83" i="54"/>
  <c r="D83" i="54"/>
  <c r="M82" i="54"/>
  <c r="L82" i="54"/>
  <c r="J82" i="54"/>
  <c r="I82" i="54"/>
  <c r="H82" i="54"/>
  <c r="G82" i="54"/>
  <c r="F82" i="54"/>
  <c r="D82" i="54"/>
  <c r="M81" i="54"/>
  <c r="L81" i="54"/>
  <c r="J81" i="54"/>
  <c r="I81" i="54"/>
  <c r="H81" i="54"/>
  <c r="G81" i="54"/>
  <c r="F81" i="54"/>
  <c r="D81" i="54"/>
  <c r="M80" i="54"/>
  <c r="L80" i="54"/>
  <c r="J80" i="54"/>
  <c r="I80" i="54"/>
  <c r="H80" i="54"/>
  <c r="G80" i="54"/>
  <c r="F80" i="54"/>
  <c r="D80" i="54"/>
  <c r="M79" i="54"/>
  <c r="L79" i="54"/>
  <c r="J79" i="54"/>
  <c r="I79" i="54"/>
  <c r="H79" i="54"/>
  <c r="G79" i="54"/>
  <c r="F79" i="54"/>
  <c r="D79" i="54"/>
  <c r="M78" i="54"/>
  <c r="L78" i="54"/>
  <c r="J78" i="54"/>
  <c r="I78" i="54"/>
  <c r="H78" i="54"/>
  <c r="G78" i="54"/>
  <c r="F78" i="54"/>
  <c r="D78" i="54"/>
  <c r="M77" i="54"/>
  <c r="L77" i="54"/>
  <c r="J77" i="54"/>
  <c r="I77" i="54"/>
  <c r="H77" i="54"/>
  <c r="G77" i="54"/>
  <c r="F77" i="54"/>
  <c r="D77" i="54"/>
  <c r="M76" i="54"/>
  <c r="L76" i="54"/>
  <c r="J76" i="54"/>
  <c r="I76" i="54"/>
  <c r="H76" i="54"/>
  <c r="G76" i="54"/>
  <c r="F76" i="54"/>
  <c r="D76" i="54"/>
  <c r="M75" i="54"/>
  <c r="L75" i="54"/>
  <c r="J75" i="54"/>
  <c r="I75" i="54"/>
  <c r="H75" i="54"/>
  <c r="G75" i="54"/>
  <c r="F75" i="54"/>
  <c r="D75" i="54"/>
  <c r="M74" i="54"/>
  <c r="L74" i="54"/>
  <c r="J74" i="54"/>
  <c r="I74" i="54"/>
  <c r="H74" i="54"/>
  <c r="G74" i="54"/>
  <c r="F74" i="54"/>
  <c r="D74" i="54"/>
  <c r="M73" i="54"/>
  <c r="L73" i="54"/>
  <c r="J73" i="54"/>
  <c r="I73" i="54"/>
  <c r="H73" i="54"/>
  <c r="G73" i="54"/>
  <c r="F73" i="54"/>
  <c r="D73" i="54"/>
  <c r="M72" i="54"/>
  <c r="L72" i="54"/>
  <c r="J72" i="54"/>
  <c r="I72" i="54"/>
  <c r="H72" i="54"/>
  <c r="G72" i="54"/>
  <c r="F72" i="54"/>
  <c r="D72" i="54"/>
  <c r="M71" i="54"/>
  <c r="L71" i="54"/>
  <c r="J71" i="54"/>
  <c r="I71" i="54"/>
  <c r="H71" i="54"/>
  <c r="G71" i="54"/>
  <c r="F71" i="54"/>
  <c r="D71" i="54"/>
  <c r="M70" i="54"/>
  <c r="L70" i="54"/>
  <c r="J70" i="54"/>
  <c r="I70" i="54"/>
  <c r="H70" i="54"/>
  <c r="G70" i="54"/>
  <c r="F70" i="54"/>
  <c r="D70" i="54"/>
  <c r="M69" i="54"/>
  <c r="L69" i="54"/>
  <c r="J69" i="54"/>
  <c r="I69" i="54"/>
  <c r="H69" i="54"/>
  <c r="G69" i="54"/>
  <c r="F69" i="54"/>
  <c r="D69" i="54"/>
  <c r="M68" i="54"/>
  <c r="L68" i="54"/>
  <c r="J68" i="54"/>
  <c r="I68" i="54"/>
  <c r="H68" i="54"/>
  <c r="G68" i="54"/>
  <c r="F68" i="54"/>
  <c r="D68" i="54"/>
  <c r="M67" i="54"/>
  <c r="L67" i="54"/>
  <c r="J67" i="54"/>
  <c r="I67" i="54"/>
  <c r="H67" i="54"/>
  <c r="G67" i="54"/>
  <c r="F67" i="54"/>
  <c r="D67" i="54"/>
  <c r="M66" i="54"/>
  <c r="L66" i="54"/>
  <c r="J66" i="54"/>
  <c r="I66" i="54"/>
  <c r="H66" i="54"/>
  <c r="G66" i="54"/>
  <c r="F66" i="54"/>
  <c r="D66" i="54"/>
  <c r="M65" i="54"/>
  <c r="L65" i="54"/>
  <c r="J65" i="54"/>
  <c r="I65" i="54"/>
  <c r="H65" i="54"/>
  <c r="G65" i="54"/>
  <c r="F65" i="54"/>
  <c r="D65" i="54"/>
  <c r="M64" i="54"/>
  <c r="L64" i="54"/>
  <c r="J64" i="54"/>
  <c r="I64" i="54"/>
  <c r="H64" i="54"/>
  <c r="G64" i="54"/>
  <c r="F64" i="54"/>
  <c r="D64" i="54"/>
  <c r="M63" i="54"/>
  <c r="L63" i="54"/>
  <c r="J63" i="54"/>
  <c r="I63" i="54"/>
  <c r="H63" i="54"/>
  <c r="G63" i="54"/>
  <c r="F63" i="54"/>
  <c r="D63" i="54"/>
  <c r="M62" i="54"/>
  <c r="L62" i="54"/>
  <c r="J62" i="54"/>
  <c r="I62" i="54"/>
  <c r="H62" i="54"/>
  <c r="G62" i="54"/>
  <c r="F62" i="54"/>
  <c r="D62" i="54"/>
  <c r="M61" i="54"/>
  <c r="L61" i="54"/>
  <c r="J61" i="54"/>
  <c r="I61" i="54"/>
  <c r="H61" i="54"/>
  <c r="G61" i="54"/>
  <c r="F61" i="54"/>
  <c r="D61" i="54"/>
  <c r="M60" i="54"/>
  <c r="L60" i="54"/>
  <c r="J60" i="54"/>
  <c r="I60" i="54"/>
  <c r="H60" i="54"/>
  <c r="G60" i="54"/>
  <c r="F60" i="54"/>
  <c r="D60" i="54"/>
  <c r="M59" i="54"/>
  <c r="L59" i="54"/>
  <c r="J59" i="54"/>
  <c r="I59" i="54"/>
  <c r="H59" i="54"/>
  <c r="G59" i="54"/>
  <c r="F59" i="54"/>
  <c r="D59" i="54"/>
  <c r="M58" i="54"/>
  <c r="L58" i="54"/>
  <c r="J58" i="54"/>
  <c r="I58" i="54"/>
  <c r="H58" i="54"/>
  <c r="G58" i="54"/>
  <c r="F58" i="54"/>
  <c r="D58" i="54"/>
  <c r="M57" i="54"/>
  <c r="L57" i="54"/>
  <c r="J57" i="54"/>
  <c r="I57" i="54"/>
  <c r="H57" i="54"/>
  <c r="G57" i="54"/>
  <c r="F57" i="54"/>
  <c r="D57" i="54"/>
  <c r="M56" i="54"/>
  <c r="L56" i="54"/>
  <c r="J56" i="54"/>
  <c r="I56" i="54"/>
  <c r="H56" i="54"/>
  <c r="G56" i="54"/>
  <c r="F56" i="54"/>
  <c r="D56" i="54"/>
  <c r="M55" i="54"/>
  <c r="L55" i="54"/>
  <c r="J55" i="54"/>
  <c r="I55" i="54"/>
  <c r="H55" i="54"/>
  <c r="G55" i="54"/>
  <c r="F55" i="54"/>
  <c r="D55" i="54"/>
  <c r="M54" i="54"/>
  <c r="L54" i="54"/>
  <c r="J54" i="54"/>
  <c r="I54" i="54"/>
  <c r="H54" i="54"/>
  <c r="G54" i="54"/>
  <c r="F54" i="54"/>
  <c r="D54" i="54"/>
  <c r="M53" i="54"/>
  <c r="L53" i="54"/>
  <c r="J53" i="54"/>
  <c r="I53" i="54"/>
  <c r="H53" i="54"/>
  <c r="G53" i="54"/>
  <c r="F53" i="54"/>
  <c r="D53" i="54"/>
  <c r="M52" i="54"/>
  <c r="L52" i="54"/>
  <c r="J52" i="54"/>
  <c r="I52" i="54"/>
  <c r="H52" i="54"/>
  <c r="G52" i="54"/>
  <c r="F52" i="54"/>
  <c r="D52" i="54"/>
  <c r="M51" i="54"/>
  <c r="L51" i="54"/>
  <c r="J51" i="54"/>
  <c r="I51" i="54"/>
  <c r="H51" i="54"/>
  <c r="G51" i="54"/>
  <c r="F51" i="54"/>
  <c r="D51" i="54"/>
  <c r="M50" i="54"/>
  <c r="L50" i="54"/>
  <c r="J50" i="54"/>
  <c r="I50" i="54"/>
  <c r="H50" i="54"/>
  <c r="G50" i="54"/>
  <c r="F50" i="54"/>
  <c r="D50" i="54"/>
  <c r="M49" i="54"/>
  <c r="L49" i="54"/>
  <c r="J49" i="54"/>
  <c r="I49" i="54"/>
  <c r="H49" i="54"/>
  <c r="G49" i="54"/>
  <c r="F49" i="54"/>
  <c r="D49" i="54"/>
  <c r="M48" i="54"/>
  <c r="L48" i="54"/>
  <c r="J48" i="54"/>
  <c r="I48" i="54"/>
  <c r="H48" i="54"/>
  <c r="G48" i="54"/>
  <c r="F48" i="54"/>
  <c r="D48" i="54"/>
  <c r="M47" i="54"/>
  <c r="L47" i="54"/>
  <c r="J47" i="54"/>
  <c r="I47" i="54"/>
  <c r="H47" i="54"/>
  <c r="G47" i="54"/>
  <c r="F47" i="54"/>
  <c r="D47" i="54"/>
  <c r="M46" i="54"/>
  <c r="L46" i="54"/>
  <c r="J46" i="54"/>
  <c r="I46" i="54"/>
  <c r="H46" i="54"/>
  <c r="G46" i="54"/>
  <c r="F46" i="54"/>
  <c r="D46" i="54"/>
  <c r="M45" i="54"/>
  <c r="L45" i="54"/>
  <c r="J45" i="54"/>
  <c r="I45" i="54"/>
  <c r="H45" i="54"/>
  <c r="G45" i="54"/>
  <c r="F45" i="54"/>
  <c r="D45" i="54"/>
  <c r="M44" i="54"/>
  <c r="L44" i="54"/>
  <c r="J44" i="54"/>
  <c r="I44" i="54"/>
  <c r="H44" i="54"/>
  <c r="G44" i="54"/>
  <c r="F44" i="54"/>
  <c r="D44" i="54"/>
  <c r="M43" i="54"/>
  <c r="L43" i="54"/>
  <c r="J43" i="54"/>
  <c r="I43" i="54"/>
  <c r="H43" i="54"/>
  <c r="G43" i="54"/>
  <c r="F43" i="54"/>
  <c r="D43" i="54"/>
  <c r="M42" i="54"/>
  <c r="L42" i="54"/>
  <c r="J42" i="54"/>
  <c r="I42" i="54"/>
  <c r="H42" i="54"/>
  <c r="G42" i="54"/>
  <c r="F42" i="54"/>
  <c r="D42" i="54"/>
  <c r="M41" i="54"/>
  <c r="L41" i="54"/>
  <c r="J41" i="54"/>
  <c r="I41" i="54"/>
  <c r="H41" i="54"/>
  <c r="G41" i="54"/>
  <c r="F41" i="54"/>
  <c r="D41" i="54"/>
  <c r="M40" i="54"/>
  <c r="L40" i="54"/>
  <c r="J40" i="54"/>
  <c r="I40" i="54"/>
  <c r="H40" i="54"/>
  <c r="G40" i="54"/>
  <c r="F40" i="54"/>
  <c r="D40" i="54"/>
  <c r="M39" i="54"/>
  <c r="L39" i="54"/>
  <c r="J39" i="54"/>
  <c r="I39" i="54"/>
  <c r="H39" i="54"/>
  <c r="G39" i="54"/>
  <c r="F39" i="54"/>
  <c r="D39" i="54"/>
  <c r="M38" i="54"/>
  <c r="L38" i="54"/>
  <c r="J38" i="54"/>
  <c r="I38" i="54"/>
  <c r="H38" i="54"/>
  <c r="G38" i="54"/>
  <c r="F38" i="54"/>
  <c r="D38" i="54"/>
  <c r="M37" i="54"/>
  <c r="L37" i="54"/>
  <c r="J37" i="54"/>
  <c r="I37" i="54"/>
  <c r="H37" i="54"/>
  <c r="G37" i="54"/>
  <c r="F37" i="54"/>
  <c r="D37" i="54"/>
  <c r="M36" i="54"/>
  <c r="L36" i="54"/>
  <c r="J36" i="54"/>
  <c r="I36" i="54"/>
  <c r="H36" i="54"/>
  <c r="G36" i="54"/>
  <c r="F36" i="54"/>
  <c r="D36" i="54"/>
  <c r="M35" i="54"/>
  <c r="L35" i="54"/>
  <c r="J35" i="54"/>
  <c r="I35" i="54"/>
  <c r="H35" i="54"/>
  <c r="G35" i="54"/>
  <c r="F35" i="54"/>
  <c r="D35" i="54"/>
  <c r="M34" i="54"/>
  <c r="L34" i="54"/>
  <c r="J34" i="54"/>
  <c r="I34" i="54"/>
  <c r="H34" i="54"/>
  <c r="G34" i="54"/>
  <c r="F34" i="54"/>
  <c r="D34" i="54"/>
  <c r="M33" i="54"/>
  <c r="L33" i="54"/>
  <c r="J33" i="54"/>
  <c r="I33" i="54"/>
  <c r="H33" i="54"/>
  <c r="G33" i="54"/>
  <c r="F33" i="54"/>
  <c r="D33" i="54"/>
  <c r="M32" i="54"/>
  <c r="L32" i="54"/>
  <c r="J32" i="54"/>
  <c r="I32" i="54"/>
  <c r="H32" i="54"/>
  <c r="G32" i="54"/>
  <c r="F32" i="54"/>
  <c r="D32" i="54"/>
  <c r="M31" i="54"/>
  <c r="L31" i="54"/>
  <c r="J31" i="54"/>
  <c r="I31" i="54"/>
  <c r="H31" i="54"/>
  <c r="G31" i="54"/>
  <c r="F31" i="54"/>
  <c r="D31" i="54"/>
  <c r="M30" i="54"/>
  <c r="L30" i="54"/>
  <c r="J30" i="54"/>
  <c r="I30" i="54"/>
  <c r="H30" i="54"/>
  <c r="G30" i="54"/>
  <c r="F30" i="54"/>
  <c r="D30" i="54"/>
  <c r="M29" i="54"/>
  <c r="L29" i="54"/>
  <c r="J29" i="54"/>
  <c r="I29" i="54"/>
  <c r="H29" i="54"/>
  <c r="G29" i="54"/>
  <c r="F29" i="54"/>
  <c r="D29" i="54"/>
  <c r="M28" i="54"/>
  <c r="L28" i="54"/>
  <c r="J28" i="54"/>
  <c r="I28" i="54"/>
  <c r="H28" i="54"/>
  <c r="G28" i="54"/>
  <c r="F28" i="54"/>
  <c r="D28" i="54"/>
  <c r="M27" i="54"/>
  <c r="L27" i="54"/>
  <c r="J27" i="54"/>
  <c r="I27" i="54"/>
  <c r="H27" i="54"/>
  <c r="G27" i="54"/>
  <c r="F27" i="54"/>
  <c r="D27" i="54"/>
  <c r="M26" i="54"/>
  <c r="L26" i="54"/>
  <c r="J26" i="54"/>
  <c r="I26" i="54"/>
  <c r="H26" i="54"/>
  <c r="G26" i="54"/>
  <c r="F26" i="54"/>
  <c r="D26" i="54"/>
  <c r="M25" i="54"/>
  <c r="L25" i="54"/>
  <c r="J25" i="54"/>
  <c r="I25" i="54"/>
  <c r="H25" i="54"/>
  <c r="G25" i="54"/>
  <c r="F25" i="54"/>
  <c r="D25" i="54"/>
  <c r="M24" i="54"/>
  <c r="L24" i="54"/>
  <c r="J24" i="54"/>
  <c r="I24" i="54"/>
  <c r="H24" i="54"/>
  <c r="G24" i="54"/>
  <c r="F24" i="54"/>
  <c r="D24" i="54"/>
  <c r="M23" i="54"/>
  <c r="L23" i="54"/>
  <c r="J23" i="54"/>
  <c r="I23" i="54"/>
  <c r="H23" i="54"/>
  <c r="G23" i="54"/>
  <c r="F23" i="54"/>
  <c r="D23" i="54"/>
  <c r="M22" i="54"/>
  <c r="L22" i="54"/>
  <c r="J22" i="54"/>
  <c r="I22" i="54"/>
  <c r="H22" i="54"/>
  <c r="G22" i="54"/>
  <c r="F22" i="54"/>
  <c r="D22" i="54"/>
  <c r="M21" i="54"/>
  <c r="L21" i="54"/>
  <c r="J21" i="54"/>
  <c r="I21" i="54"/>
  <c r="H21" i="54"/>
  <c r="G21" i="54"/>
  <c r="F21" i="54"/>
  <c r="D21" i="54"/>
  <c r="M20" i="54"/>
  <c r="L20" i="54"/>
  <c r="J20" i="54"/>
  <c r="I20" i="54"/>
  <c r="H20" i="54"/>
  <c r="G20" i="54"/>
  <c r="F20" i="54"/>
  <c r="D20" i="54"/>
  <c r="M19" i="54"/>
  <c r="L19" i="54"/>
  <c r="J19" i="54"/>
  <c r="I19" i="54"/>
  <c r="H19" i="54"/>
  <c r="G19" i="54"/>
  <c r="F19" i="54"/>
  <c r="D19" i="54"/>
  <c r="M18" i="54"/>
  <c r="L18" i="54"/>
  <c r="J18" i="54"/>
  <c r="I18" i="54"/>
  <c r="H18" i="54"/>
  <c r="G18" i="54"/>
  <c r="F18" i="54"/>
  <c r="D18" i="54"/>
  <c r="M17" i="54"/>
  <c r="L17" i="54"/>
  <c r="J17" i="54"/>
  <c r="I17" i="54"/>
  <c r="H17" i="54"/>
  <c r="G17" i="54"/>
  <c r="F17" i="54"/>
  <c r="D17" i="54"/>
  <c r="M16" i="54"/>
  <c r="L16" i="54"/>
  <c r="J16" i="54"/>
  <c r="I16" i="54"/>
  <c r="H16" i="54"/>
  <c r="G16" i="54"/>
  <c r="F16" i="54"/>
  <c r="D16" i="54"/>
  <c r="M15" i="54"/>
  <c r="L15" i="54"/>
  <c r="J15" i="54"/>
  <c r="I15" i="54"/>
  <c r="H15" i="54"/>
  <c r="G15" i="54"/>
  <c r="F15" i="54"/>
  <c r="D15" i="54"/>
  <c r="M14" i="54"/>
  <c r="L14" i="54"/>
  <c r="J14" i="54"/>
  <c r="I14" i="54"/>
  <c r="H14" i="54"/>
  <c r="G14" i="54"/>
  <c r="F14" i="54"/>
  <c r="D14" i="54"/>
  <c r="M13" i="54"/>
  <c r="L13" i="54"/>
  <c r="J13" i="54"/>
  <c r="I13" i="54"/>
  <c r="H13" i="54"/>
  <c r="G13" i="54"/>
  <c r="F13" i="54"/>
  <c r="D13" i="54"/>
  <c r="M12" i="54"/>
  <c r="L12" i="54"/>
  <c r="J12" i="54"/>
  <c r="I12" i="54"/>
  <c r="H12" i="54"/>
  <c r="G12" i="54"/>
  <c r="F12" i="54"/>
  <c r="D12" i="54"/>
  <c r="M11" i="54"/>
  <c r="L11" i="54"/>
  <c r="J11" i="54"/>
  <c r="I11" i="54"/>
  <c r="H11" i="54"/>
  <c r="G11" i="54"/>
  <c r="F11" i="54"/>
  <c r="D11" i="54"/>
  <c r="M10" i="54"/>
  <c r="L10" i="54"/>
  <c r="J10" i="54"/>
  <c r="I10" i="54"/>
  <c r="H10" i="54"/>
  <c r="G10" i="54"/>
  <c r="F10" i="54"/>
  <c r="D10" i="54"/>
  <c r="M9" i="54"/>
  <c r="L9" i="54"/>
  <c r="J9" i="54"/>
  <c r="I9" i="54"/>
  <c r="H9" i="54"/>
  <c r="G9" i="54"/>
  <c r="F9" i="54"/>
  <c r="D9" i="54"/>
  <c r="M8" i="54"/>
  <c r="L8" i="54"/>
  <c r="J8" i="54"/>
  <c r="I8" i="54"/>
  <c r="H8" i="54"/>
  <c r="G8" i="54"/>
  <c r="F8" i="54"/>
  <c r="D8" i="54"/>
  <c r="M7" i="54"/>
  <c r="L7" i="54"/>
  <c r="J7" i="54"/>
  <c r="I7" i="54"/>
  <c r="H7" i="54"/>
  <c r="G7" i="54"/>
  <c r="F7" i="54"/>
  <c r="D7" i="54"/>
  <c r="D121" i="52"/>
  <c r="C121" i="52"/>
  <c r="B121" i="52"/>
  <c r="D119" i="52"/>
  <c r="C119" i="52"/>
  <c r="B119" i="52"/>
  <c r="D117" i="52"/>
  <c r="C117" i="52"/>
  <c r="B117" i="52"/>
  <c r="D115" i="52"/>
  <c r="C115" i="52"/>
  <c r="B115" i="52"/>
  <c r="D114" i="52"/>
  <c r="C114" i="52"/>
  <c r="B114" i="52"/>
  <c r="D113" i="52"/>
  <c r="C113" i="52"/>
  <c r="B113" i="52"/>
  <c r="D112" i="52"/>
  <c r="C112" i="52"/>
  <c r="B112" i="52"/>
  <c r="D111" i="52"/>
  <c r="C111" i="52"/>
  <c r="B111" i="52"/>
  <c r="D110" i="52"/>
  <c r="C110" i="52"/>
  <c r="B110" i="52"/>
  <c r="D109" i="52"/>
  <c r="C109" i="52"/>
  <c r="B109" i="52"/>
  <c r="D108" i="52"/>
  <c r="C108" i="52"/>
  <c r="B108" i="52"/>
  <c r="D107" i="52"/>
  <c r="C107" i="52"/>
  <c r="B107" i="52"/>
  <c r="D106" i="52"/>
  <c r="C106" i="52"/>
  <c r="B106" i="52"/>
  <c r="D105" i="52"/>
  <c r="C105" i="52"/>
  <c r="B105" i="52"/>
  <c r="D104" i="52"/>
  <c r="C104" i="52"/>
  <c r="B104" i="52"/>
  <c r="D103" i="52"/>
  <c r="C103" i="52"/>
  <c r="B103" i="52"/>
  <c r="D102" i="52"/>
  <c r="C102" i="52"/>
  <c r="B102" i="52"/>
  <c r="D101" i="52"/>
  <c r="C101" i="52"/>
  <c r="B101" i="52"/>
  <c r="D100" i="52"/>
  <c r="C100" i="52"/>
  <c r="B100" i="52"/>
  <c r="D99" i="52"/>
  <c r="C99" i="52"/>
  <c r="B99" i="52"/>
  <c r="D98" i="52"/>
  <c r="C98" i="52"/>
  <c r="B98" i="52"/>
  <c r="D97" i="52"/>
  <c r="C97" i="52"/>
  <c r="B97" i="52"/>
  <c r="D96" i="52"/>
  <c r="C96" i="52"/>
  <c r="B96" i="52"/>
  <c r="D95" i="52"/>
  <c r="C95" i="52"/>
  <c r="B95" i="52"/>
  <c r="D94" i="52"/>
  <c r="C94" i="52"/>
  <c r="B94" i="52"/>
  <c r="D93" i="52"/>
  <c r="C93" i="52"/>
  <c r="B93" i="52"/>
  <c r="D92" i="52"/>
  <c r="C92" i="52"/>
  <c r="B92" i="52"/>
  <c r="D91" i="52"/>
  <c r="C91" i="52"/>
  <c r="B91" i="52"/>
  <c r="D90" i="52"/>
  <c r="C90" i="52"/>
  <c r="B90" i="52"/>
  <c r="D89" i="52"/>
  <c r="C89" i="52"/>
  <c r="B89" i="52"/>
  <c r="D88" i="52"/>
  <c r="C88" i="52"/>
  <c r="B88" i="52"/>
  <c r="D87" i="52"/>
  <c r="C87" i="52"/>
  <c r="B87" i="52"/>
  <c r="D86" i="52"/>
  <c r="C86" i="52"/>
  <c r="B86" i="52"/>
  <c r="D39" i="52"/>
  <c r="C39" i="52"/>
  <c r="B39" i="52"/>
  <c r="D37" i="52"/>
  <c r="C37" i="52"/>
  <c r="B37" i="52"/>
  <c r="D36" i="52"/>
  <c r="C36" i="52"/>
  <c r="B36" i="52"/>
  <c r="D35" i="52"/>
  <c r="C35" i="52"/>
  <c r="B35" i="52"/>
  <c r="D34" i="52"/>
  <c r="C34" i="52"/>
  <c r="B34" i="52"/>
  <c r="D33" i="52"/>
  <c r="C33" i="52"/>
  <c r="B33" i="52"/>
  <c r="D32" i="52"/>
  <c r="C32" i="52"/>
  <c r="B32" i="52"/>
  <c r="D31" i="52"/>
  <c r="C31" i="52"/>
  <c r="B31" i="52"/>
  <c r="D30" i="52"/>
  <c r="C30" i="52"/>
  <c r="B30" i="52"/>
  <c r="D29" i="52"/>
  <c r="C29" i="52"/>
  <c r="B29" i="52"/>
  <c r="D28" i="52"/>
  <c r="C28" i="52"/>
  <c r="B28" i="52"/>
  <c r="D27" i="52"/>
  <c r="C27" i="52"/>
  <c r="B27" i="52"/>
  <c r="D26" i="52"/>
  <c r="C26" i="52"/>
  <c r="B26" i="52"/>
  <c r="D25" i="52"/>
  <c r="C25" i="52"/>
  <c r="B25" i="52"/>
  <c r="D24" i="52"/>
  <c r="C24" i="52"/>
  <c r="B24" i="52"/>
  <c r="D23" i="52"/>
  <c r="C23" i="52"/>
  <c r="B23" i="52"/>
  <c r="D22" i="52"/>
  <c r="C22" i="52"/>
  <c r="B22" i="52"/>
  <c r="D21" i="52"/>
  <c r="C21" i="52"/>
  <c r="B21" i="52"/>
  <c r="D20" i="52"/>
  <c r="C20" i="52"/>
  <c r="B20" i="52"/>
  <c r="D19" i="52"/>
  <c r="C19" i="52"/>
  <c r="B19" i="52"/>
  <c r="D18" i="52"/>
  <c r="C18" i="52"/>
  <c r="B18" i="52"/>
  <c r="D17" i="52"/>
  <c r="C17" i="52"/>
  <c r="B17" i="52"/>
  <c r="D16" i="52"/>
  <c r="C16" i="52"/>
  <c r="B16" i="52"/>
  <c r="D15" i="52"/>
  <c r="C15" i="52"/>
  <c r="B15" i="52"/>
  <c r="D14" i="52"/>
  <c r="C14" i="52"/>
  <c r="B14" i="52"/>
  <c r="D13" i="52"/>
  <c r="C13" i="52"/>
  <c r="B13" i="52"/>
  <c r="D12" i="52"/>
  <c r="C12" i="52"/>
  <c r="B12" i="52"/>
  <c r="D11" i="52"/>
  <c r="C11" i="52"/>
  <c r="B11" i="52"/>
  <c r="D10" i="52"/>
  <c r="C10" i="52"/>
  <c r="B10" i="52"/>
  <c r="D9" i="52"/>
  <c r="C9" i="52"/>
  <c r="B9" i="52"/>
  <c r="D8" i="52"/>
  <c r="C8" i="52"/>
  <c r="B8" i="52"/>
  <c r="I1000" i="50"/>
  <c r="G1000" i="50"/>
  <c r="F1000" i="50"/>
  <c r="E1000" i="50"/>
  <c r="D1000" i="50"/>
  <c r="C1000" i="50"/>
  <c r="I999" i="50"/>
  <c r="G999" i="50"/>
  <c r="F999" i="50"/>
  <c r="E999" i="50"/>
  <c r="D999" i="50"/>
  <c r="C999" i="50"/>
  <c r="I998" i="50"/>
  <c r="G998" i="50"/>
  <c r="F998" i="50"/>
  <c r="E998" i="50"/>
  <c r="D998" i="50"/>
  <c r="C998" i="50"/>
  <c r="I997" i="50"/>
  <c r="G997" i="50"/>
  <c r="F997" i="50"/>
  <c r="E997" i="50"/>
  <c r="D997" i="50"/>
  <c r="C997" i="50"/>
  <c r="I996" i="50"/>
  <c r="G996" i="50"/>
  <c r="F996" i="50"/>
  <c r="E996" i="50"/>
  <c r="D996" i="50"/>
  <c r="C996" i="50"/>
  <c r="I995" i="50"/>
  <c r="G995" i="50"/>
  <c r="F995" i="50"/>
  <c r="E995" i="50"/>
  <c r="D995" i="50"/>
  <c r="C995" i="50"/>
  <c r="I994" i="50"/>
  <c r="G994" i="50"/>
  <c r="F994" i="50"/>
  <c r="E994" i="50"/>
  <c r="D994" i="50"/>
  <c r="C994" i="50"/>
  <c r="I993" i="50"/>
  <c r="G993" i="50"/>
  <c r="F993" i="50"/>
  <c r="E993" i="50"/>
  <c r="D993" i="50"/>
  <c r="C993" i="50"/>
  <c r="I992" i="50"/>
  <c r="G992" i="50"/>
  <c r="F992" i="50"/>
  <c r="E992" i="50"/>
  <c r="D992" i="50"/>
  <c r="C992" i="50"/>
  <c r="I991" i="50"/>
  <c r="G991" i="50"/>
  <c r="F991" i="50"/>
  <c r="E991" i="50"/>
  <c r="D991" i="50"/>
  <c r="C991" i="50"/>
  <c r="I990" i="50"/>
  <c r="G990" i="50"/>
  <c r="F990" i="50"/>
  <c r="E990" i="50"/>
  <c r="D990" i="50"/>
  <c r="C990" i="50"/>
  <c r="I989" i="50"/>
  <c r="G989" i="50"/>
  <c r="F989" i="50"/>
  <c r="E989" i="50"/>
  <c r="D989" i="50"/>
  <c r="C989" i="50"/>
  <c r="I988" i="50"/>
  <c r="G988" i="50"/>
  <c r="F988" i="50"/>
  <c r="E988" i="50"/>
  <c r="D988" i="50"/>
  <c r="C988" i="50"/>
  <c r="I987" i="50"/>
  <c r="G987" i="50"/>
  <c r="F987" i="50"/>
  <c r="E987" i="50"/>
  <c r="D987" i="50"/>
  <c r="C987" i="50"/>
  <c r="I986" i="50"/>
  <c r="G986" i="50"/>
  <c r="F986" i="50"/>
  <c r="E986" i="50"/>
  <c r="D986" i="50"/>
  <c r="C986" i="50"/>
  <c r="I985" i="50"/>
  <c r="G985" i="50"/>
  <c r="F985" i="50"/>
  <c r="E985" i="50"/>
  <c r="D985" i="50"/>
  <c r="C985" i="50"/>
  <c r="I984" i="50"/>
  <c r="G984" i="50"/>
  <c r="F984" i="50"/>
  <c r="E984" i="50"/>
  <c r="D984" i="50"/>
  <c r="C984" i="50"/>
  <c r="I983" i="50"/>
  <c r="G983" i="50"/>
  <c r="F983" i="50"/>
  <c r="E983" i="50"/>
  <c r="D983" i="50"/>
  <c r="C983" i="50"/>
  <c r="I982" i="50"/>
  <c r="G982" i="50"/>
  <c r="F982" i="50"/>
  <c r="E982" i="50"/>
  <c r="D982" i="50"/>
  <c r="C982" i="50"/>
  <c r="I981" i="50"/>
  <c r="G981" i="50"/>
  <c r="F981" i="50"/>
  <c r="E981" i="50"/>
  <c r="D981" i="50"/>
  <c r="C981" i="50"/>
  <c r="I980" i="50"/>
  <c r="G980" i="50"/>
  <c r="F980" i="50"/>
  <c r="E980" i="50"/>
  <c r="D980" i="50"/>
  <c r="C980" i="50"/>
  <c r="I979" i="50"/>
  <c r="G979" i="50"/>
  <c r="F979" i="50"/>
  <c r="E979" i="50"/>
  <c r="D979" i="50"/>
  <c r="C979" i="50"/>
  <c r="I978" i="50"/>
  <c r="G978" i="50"/>
  <c r="F978" i="50"/>
  <c r="E978" i="50"/>
  <c r="D978" i="50"/>
  <c r="C978" i="50"/>
  <c r="I977" i="50"/>
  <c r="G977" i="50"/>
  <c r="F977" i="50"/>
  <c r="E977" i="50"/>
  <c r="D977" i="50"/>
  <c r="C977" i="50"/>
  <c r="I976" i="50"/>
  <c r="G976" i="50"/>
  <c r="F976" i="50"/>
  <c r="E976" i="50"/>
  <c r="D976" i="50"/>
  <c r="C976" i="50"/>
  <c r="I975" i="50"/>
  <c r="G975" i="50"/>
  <c r="F975" i="50"/>
  <c r="E975" i="50"/>
  <c r="D975" i="50"/>
  <c r="C975" i="50"/>
  <c r="I974" i="50"/>
  <c r="G974" i="50"/>
  <c r="F974" i="50"/>
  <c r="E974" i="50"/>
  <c r="D974" i="50"/>
  <c r="C974" i="50"/>
  <c r="I973" i="50"/>
  <c r="G973" i="50"/>
  <c r="F973" i="50"/>
  <c r="E973" i="50"/>
  <c r="D973" i="50"/>
  <c r="C973" i="50"/>
  <c r="I972" i="50"/>
  <c r="G972" i="50"/>
  <c r="F972" i="50"/>
  <c r="E972" i="50"/>
  <c r="D972" i="50"/>
  <c r="C972" i="50"/>
  <c r="I971" i="50"/>
  <c r="G971" i="50"/>
  <c r="F971" i="50"/>
  <c r="E971" i="50"/>
  <c r="D971" i="50"/>
  <c r="C971" i="50"/>
  <c r="I970" i="50"/>
  <c r="G970" i="50"/>
  <c r="F970" i="50"/>
  <c r="E970" i="50"/>
  <c r="D970" i="50"/>
  <c r="C970" i="50"/>
  <c r="I969" i="50"/>
  <c r="G969" i="50"/>
  <c r="F969" i="50"/>
  <c r="E969" i="50"/>
  <c r="D969" i="50"/>
  <c r="C969" i="50"/>
  <c r="I968" i="50"/>
  <c r="G968" i="50"/>
  <c r="F968" i="50"/>
  <c r="E968" i="50"/>
  <c r="D968" i="50"/>
  <c r="C968" i="50"/>
  <c r="I967" i="50"/>
  <c r="G967" i="50"/>
  <c r="F967" i="50"/>
  <c r="E967" i="50"/>
  <c r="D967" i="50"/>
  <c r="C967" i="50"/>
  <c r="I966" i="50"/>
  <c r="G966" i="50"/>
  <c r="F966" i="50"/>
  <c r="E966" i="50"/>
  <c r="D966" i="50"/>
  <c r="C966" i="50"/>
  <c r="I965" i="50"/>
  <c r="G965" i="50"/>
  <c r="F965" i="50"/>
  <c r="E965" i="50"/>
  <c r="D965" i="50"/>
  <c r="C965" i="50"/>
  <c r="I964" i="50"/>
  <c r="G964" i="50"/>
  <c r="F964" i="50"/>
  <c r="E964" i="50"/>
  <c r="D964" i="50"/>
  <c r="C964" i="50"/>
  <c r="I963" i="50"/>
  <c r="G963" i="50"/>
  <c r="F963" i="50"/>
  <c r="E963" i="50"/>
  <c r="D963" i="50"/>
  <c r="C963" i="50"/>
  <c r="I962" i="50"/>
  <c r="G962" i="50"/>
  <c r="F962" i="50"/>
  <c r="E962" i="50"/>
  <c r="D962" i="50"/>
  <c r="C962" i="50"/>
  <c r="I961" i="50"/>
  <c r="G961" i="50"/>
  <c r="F961" i="50"/>
  <c r="E961" i="50"/>
  <c r="D961" i="50"/>
  <c r="C961" i="50"/>
  <c r="I960" i="50"/>
  <c r="G960" i="50"/>
  <c r="F960" i="50"/>
  <c r="E960" i="50"/>
  <c r="D960" i="50"/>
  <c r="C960" i="50"/>
  <c r="I959" i="50"/>
  <c r="G959" i="50"/>
  <c r="F959" i="50"/>
  <c r="E959" i="50"/>
  <c r="D959" i="50"/>
  <c r="C959" i="50"/>
  <c r="I958" i="50"/>
  <c r="G958" i="50"/>
  <c r="F958" i="50"/>
  <c r="E958" i="50"/>
  <c r="D958" i="50"/>
  <c r="C958" i="50"/>
  <c r="I957" i="50"/>
  <c r="G957" i="50"/>
  <c r="F957" i="50"/>
  <c r="E957" i="50"/>
  <c r="D957" i="50"/>
  <c r="C957" i="50"/>
  <c r="I956" i="50"/>
  <c r="G956" i="50"/>
  <c r="F956" i="50"/>
  <c r="E956" i="50"/>
  <c r="D956" i="50"/>
  <c r="C956" i="50"/>
  <c r="I955" i="50"/>
  <c r="G955" i="50"/>
  <c r="F955" i="50"/>
  <c r="E955" i="50"/>
  <c r="D955" i="50"/>
  <c r="C955" i="50"/>
  <c r="I954" i="50"/>
  <c r="G954" i="50"/>
  <c r="F954" i="50"/>
  <c r="E954" i="50"/>
  <c r="D954" i="50"/>
  <c r="C954" i="50"/>
  <c r="I953" i="50"/>
  <c r="G953" i="50"/>
  <c r="F953" i="50"/>
  <c r="E953" i="50"/>
  <c r="D953" i="50"/>
  <c r="C953" i="50"/>
  <c r="I952" i="50"/>
  <c r="G952" i="50"/>
  <c r="F952" i="50"/>
  <c r="E952" i="50"/>
  <c r="D952" i="50"/>
  <c r="C952" i="50"/>
  <c r="I951" i="50"/>
  <c r="G951" i="50"/>
  <c r="F951" i="50"/>
  <c r="E951" i="50"/>
  <c r="D951" i="50"/>
  <c r="C951" i="50"/>
  <c r="I950" i="50"/>
  <c r="G950" i="50"/>
  <c r="F950" i="50"/>
  <c r="E950" i="50"/>
  <c r="D950" i="50"/>
  <c r="C950" i="50"/>
  <c r="I949" i="50"/>
  <c r="G949" i="50"/>
  <c r="F949" i="50"/>
  <c r="E949" i="50"/>
  <c r="D949" i="50"/>
  <c r="C949" i="50"/>
  <c r="I948" i="50"/>
  <c r="G948" i="50"/>
  <c r="F948" i="50"/>
  <c r="E948" i="50"/>
  <c r="D948" i="50"/>
  <c r="C948" i="50"/>
  <c r="I947" i="50"/>
  <c r="G947" i="50"/>
  <c r="F947" i="50"/>
  <c r="E947" i="50"/>
  <c r="D947" i="50"/>
  <c r="C947" i="50"/>
  <c r="I946" i="50"/>
  <c r="G946" i="50"/>
  <c r="F946" i="50"/>
  <c r="E946" i="50"/>
  <c r="D946" i="50"/>
  <c r="C946" i="50"/>
  <c r="I945" i="50"/>
  <c r="G945" i="50"/>
  <c r="F945" i="50"/>
  <c r="E945" i="50"/>
  <c r="D945" i="50"/>
  <c r="C945" i="50"/>
  <c r="I944" i="50"/>
  <c r="G944" i="50"/>
  <c r="F944" i="50"/>
  <c r="E944" i="50"/>
  <c r="D944" i="50"/>
  <c r="C944" i="50"/>
  <c r="I943" i="50"/>
  <c r="G943" i="50"/>
  <c r="F943" i="50"/>
  <c r="E943" i="50"/>
  <c r="D943" i="50"/>
  <c r="C943" i="50"/>
  <c r="I942" i="50"/>
  <c r="G942" i="50"/>
  <c r="F942" i="50"/>
  <c r="E942" i="50"/>
  <c r="D942" i="50"/>
  <c r="C942" i="50"/>
  <c r="I941" i="50"/>
  <c r="G941" i="50"/>
  <c r="F941" i="50"/>
  <c r="E941" i="50"/>
  <c r="D941" i="50"/>
  <c r="C941" i="50"/>
  <c r="I940" i="50"/>
  <c r="G940" i="50"/>
  <c r="F940" i="50"/>
  <c r="E940" i="50"/>
  <c r="D940" i="50"/>
  <c r="C940" i="50"/>
  <c r="I939" i="50"/>
  <c r="G939" i="50"/>
  <c r="F939" i="50"/>
  <c r="E939" i="50"/>
  <c r="D939" i="50"/>
  <c r="C939" i="50"/>
  <c r="I938" i="50"/>
  <c r="G938" i="50"/>
  <c r="F938" i="50"/>
  <c r="E938" i="50"/>
  <c r="D938" i="50"/>
  <c r="C938" i="50"/>
  <c r="I937" i="50"/>
  <c r="G937" i="50"/>
  <c r="F937" i="50"/>
  <c r="E937" i="50"/>
  <c r="D937" i="50"/>
  <c r="C937" i="50"/>
  <c r="I936" i="50"/>
  <c r="G936" i="50"/>
  <c r="F936" i="50"/>
  <c r="E936" i="50"/>
  <c r="D936" i="50"/>
  <c r="C936" i="50"/>
  <c r="I935" i="50"/>
  <c r="G935" i="50"/>
  <c r="F935" i="50"/>
  <c r="E935" i="50"/>
  <c r="D935" i="50"/>
  <c r="C935" i="50"/>
  <c r="I934" i="50"/>
  <c r="G934" i="50"/>
  <c r="F934" i="50"/>
  <c r="E934" i="50"/>
  <c r="D934" i="50"/>
  <c r="C934" i="50"/>
  <c r="I933" i="50"/>
  <c r="G933" i="50"/>
  <c r="F933" i="50"/>
  <c r="E933" i="50"/>
  <c r="D933" i="50"/>
  <c r="C933" i="50"/>
  <c r="I932" i="50"/>
  <c r="G932" i="50"/>
  <c r="F932" i="50"/>
  <c r="E932" i="50"/>
  <c r="D932" i="50"/>
  <c r="C932" i="50"/>
  <c r="I931" i="50"/>
  <c r="G931" i="50"/>
  <c r="F931" i="50"/>
  <c r="E931" i="50"/>
  <c r="D931" i="50"/>
  <c r="C931" i="50"/>
  <c r="I930" i="50"/>
  <c r="G930" i="50"/>
  <c r="F930" i="50"/>
  <c r="E930" i="50"/>
  <c r="D930" i="50"/>
  <c r="C930" i="50"/>
  <c r="I929" i="50"/>
  <c r="G929" i="50"/>
  <c r="F929" i="50"/>
  <c r="E929" i="50"/>
  <c r="D929" i="50"/>
  <c r="C929" i="50"/>
  <c r="I928" i="50"/>
  <c r="G928" i="50"/>
  <c r="F928" i="50"/>
  <c r="E928" i="50"/>
  <c r="D928" i="50"/>
  <c r="C928" i="50"/>
  <c r="I927" i="50"/>
  <c r="G927" i="50"/>
  <c r="F927" i="50"/>
  <c r="E927" i="50"/>
  <c r="D927" i="50"/>
  <c r="C927" i="50"/>
  <c r="I926" i="50"/>
  <c r="G926" i="50"/>
  <c r="F926" i="50"/>
  <c r="E926" i="50"/>
  <c r="D926" i="50"/>
  <c r="C926" i="50"/>
  <c r="I925" i="50"/>
  <c r="G925" i="50"/>
  <c r="F925" i="50"/>
  <c r="E925" i="50"/>
  <c r="D925" i="50"/>
  <c r="C925" i="50"/>
  <c r="I924" i="50"/>
  <c r="G924" i="50"/>
  <c r="F924" i="50"/>
  <c r="E924" i="50"/>
  <c r="D924" i="50"/>
  <c r="C924" i="50"/>
  <c r="I923" i="50"/>
  <c r="G923" i="50"/>
  <c r="F923" i="50"/>
  <c r="E923" i="50"/>
  <c r="D923" i="50"/>
  <c r="C923" i="50"/>
  <c r="I922" i="50"/>
  <c r="G922" i="50"/>
  <c r="F922" i="50"/>
  <c r="E922" i="50"/>
  <c r="D922" i="50"/>
  <c r="C922" i="50"/>
  <c r="I921" i="50"/>
  <c r="G921" i="50"/>
  <c r="F921" i="50"/>
  <c r="E921" i="50"/>
  <c r="D921" i="50"/>
  <c r="C921" i="50"/>
  <c r="I920" i="50"/>
  <c r="G920" i="50"/>
  <c r="F920" i="50"/>
  <c r="E920" i="50"/>
  <c r="D920" i="50"/>
  <c r="C920" i="50"/>
  <c r="I919" i="50"/>
  <c r="G919" i="50"/>
  <c r="F919" i="50"/>
  <c r="E919" i="50"/>
  <c r="D919" i="50"/>
  <c r="C919" i="50"/>
  <c r="I918" i="50"/>
  <c r="G918" i="50"/>
  <c r="F918" i="50"/>
  <c r="E918" i="50"/>
  <c r="D918" i="50"/>
  <c r="C918" i="50"/>
  <c r="I917" i="50"/>
  <c r="G917" i="50"/>
  <c r="F917" i="50"/>
  <c r="E917" i="50"/>
  <c r="D917" i="50"/>
  <c r="C917" i="50"/>
  <c r="I916" i="50"/>
  <c r="G916" i="50"/>
  <c r="F916" i="50"/>
  <c r="E916" i="50"/>
  <c r="D916" i="50"/>
  <c r="C916" i="50"/>
  <c r="I915" i="50"/>
  <c r="G915" i="50"/>
  <c r="F915" i="50"/>
  <c r="E915" i="50"/>
  <c r="D915" i="50"/>
  <c r="C915" i="50"/>
  <c r="I914" i="50"/>
  <c r="G914" i="50"/>
  <c r="F914" i="50"/>
  <c r="E914" i="50"/>
  <c r="D914" i="50"/>
  <c r="C914" i="50"/>
  <c r="I913" i="50"/>
  <c r="G913" i="50"/>
  <c r="F913" i="50"/>
  <c r="E913" i="50"/>
  <c r="D913" i="50"/>
  <c r="C913" i="50"/>
  <c r="I912" i="50"/>
  <c r="G912" i="50"/>
  <c r="F912" i="50"/>
  <c r="E912" i="50"/>
  <c r="D912" i="50"/>
  <c r="C912" i="50"/>
  <c r="I911" i="50"/>
  <c r="G911" i="50"/>
  <c r="F911" i="50"/>
  <c r="E911" i="50"/>
  <c r="D911" i="50"/>
  <c r="C911" i="50"/>
  <c r="I910" i="50"/>
  <c r="G910" i="50"/>
  <c r="F910" i="50"/>
  <c r="E910" i="50"/>
  <c r="D910" i="50"/>
  <c r="C910" i="50"/>
  <c r="I909" i="50"/>
  <c r="G909" i="50"/>
  <c r="F909" i="50"/>
  <c r="E909" i="50"/>
  <c r="D909" i="50"/>
  <c r="C909" i="50"/>
  <c r="I908" i="50"/>
  <c r="G908" i="50"/>
  <c r="F908" i="50"/>
  <c r="E908" i="50"/>
  <c r="D908" i="50"/>
  <c r="C908" i="50"/>
  <c r="I907" i="50"/>
  <c r="G907" i="50"/>
  <c r="F907" i="50"/>
  <c r="E907" i="50"/>
  <c r="D907" i="50"/>
  <c r="C907" i="50"/>
  <c r="I906" i="50"/>
  <c r="G906" i="50"/>
  <c r="F906" i="50"/>
  <c r="E906" i="50"/>
  <c r="D906" i="50"/>
  <c r="C906" i="50"/>
  <c r="I905" i="50"/>
  <c r="G905" i="50"/>
  <c r="F905" i="50"/>
  <c r="E905" i="50"/>
  <c r="D905" i="50"/>
  <c r="C905" i="50"/>
  <c r="I904" i="50"/>
  <c r="G904" i="50"/>
  <c r="F904" i="50"/>
  <c r="E904" i="50"/>
  <c r="D904" i="50"/>
  <c r="C904" i="50"/>
  <c r="I903" i="50"/>
  <c r="G903" i="50"/>
  <c r="F903" i="50"/>
  <c r="E903" i="50"/>
  <c r="D903" i="50"/>
  <c r="C903" i="50"/>
  <c r="I902" i="50"/>
  <c r="G902" i="50"/>
  <c r="F902" i="50"/>
  <c r="E902" i="50"/>
  <c r="D902" i="50"/>
  <c r="C902" i="50"/>
  <c r="I901" i="50"/>
  <c r="G901" i="50"/>
  <c r="F901" i="50"/>
  <c r="E901" i="50"/>
  <c r="D901" i="50"/>
  <c r="C901" i="50"/>
  <c r="I900" i="50"/>
  <c r="G900" i="50"/>
  <c r="F900" i="50"/>
  <c r="E900" i="50"/>
  <c r="D900" i="50"/>
  <c r="C900" i="50"/>
  <c r="I899" i="50"/>
  <c r="G899" i="50"/>
  <c r="F899" i="50"/>
  <c r="E899" i="50"/>
  <c r="D899" i="50"/>
  <c r="C899" i="50"/>
  <c r="I898" i="50"/>
  <c r="G898" i="50"/>
  <c r="F898" i="50"/>
  <c r="E898" i="50"/>
  <c r="D898" i="50"/>
  <c r="C898" i="50"/>
  <c r="I897" i="50"/>
  <c r="G897" i="50"/>
  <c r="F897" i="50"/>
  <c r="E897" i="50"/>
  <c r="D897" i="50"/>
  <c r="C897" i="50"/>
  <c r="I896" i="50"/>
  <c r="G896" i="50"/>
  <c r="F896" i="50"/>
  <c r="E896" i="50"/>
  <c r="D896" i="50"/>
  <c r="C896" i="50"/>
  <c r="I895" i="50"/>
  <c r="G895" i="50"/>
  <c r="F895" i="50"/>
  <c r="E895" i="50"/>
  <c r="D895" i="50"/>
  <c r="C895" i="50"/>
  <c r="I894" i="50"/>
  <c r="G894" i="50"/>
  <c r="F894" i="50"/>
  <c r="E894" i="50"/>
  <c r="D894" i="50"/>
  <c r="C894" i="50"/>
  <c r="I893" i="50"/>
  <c r="G893" i="50"/>
  <c r="F893" i="50"/>
  <c r="E893" i="50"/>
  <c r="D893" i="50"/>
  <c r="C893" i="50"/>
  <c r="I892" i="50"/>
  <c r="G892" i="50"/>
  <c r="F892" i="50"/>
  <c r="E892" i="50"/>
  <c r="D892" i="50"/>
  <c r="C892" i="50"/>
  <c r="I891" i="50"/>
  <c r="G891" i="50"/>
  <c r="F891" i="50"/>
  <c r="E891" i="50"/>
  <c r="D891" i="50"/>
  <c r="C891" i="50"/>
  <c r="I890" i="50"/>
  <c r="G890" i="50"/>
  <c r="F890" i="50"/>
  <c r="E890" i="50"/>
  <c r="D890" i="50"/>
  <c r="C890" i="50"/>
  <c r="I889" i="50"/>
  <c r="G889" i="50"/>
  <c r="F889" i="50"/>
  <c r="E889" i="50"/>
  <c r="D889" i="50"/>
  <c r="C889" i="50"/>
  <c r="I888" i="50"/>
  <c r="G888" i="50"/>
  <c r="F888" i="50"/>
  <c r="E888" i="50"/>
  <c r="D888" i="50"/>
  <c r="C888" i="50"/>
  <c r="I887" i="50"/>
  <c r="G887" i="50"/>
  <c r="F887" i="50"/>
  <c r="E887" i="50"/>
  <c r="D887" i="50"/>
  <c r="C887" i="50"/>
  <c r="I886" i="50"/>
  <c r="G886" i="50"/>
  <c r="F886" i="50"/>
  <c r="E886" i="50"/>
  <c r="D886" i="50"/>
  <c r="C886" i="50"/>
  <c r="I885" i="50"/>
  <c r="G885" i="50"/>
  <c r="F885" i="50"/>
  <c r="E885" i="50"/>
  <c r="D885" i="50"/>
  <c r="C885" i="50"/>
  <c r="I884" i="50"/>
  <c r="G884" i="50"/>
  <c r="F884" i="50"/>
  <c r="E884" i="50"/>
  <c r="D884" i="50"/>
  <c r="C884" i="50"/>
  <c r="I883" i="50"/>
  <c r="G883" i="50"/>
  <c r="F883" i="50"/>
  <c r="E883" i="50"/>
  <c r="D883" i="50"/>
  <c r="C883" i="50"/>
  <c r="I882" i="50"/>
  <c r="G882" i="50"/>
  <c r="F882" i="50"/>
  <c r="E882" i="50"/>
  <c r="D882" i="50"/>
  <c r="C882" i="50"/>
  <c r="I881" i="50"/>
  <c r="G881" i="50"/>
  <c r="F881" i="50"/>
  <c r="E881" i="50"/>
  <c r="D881" i="50"/>
  <c r="C881" i="50"/>
  <c r="I880" i="50"/>
  <c r="G880" i="50"/>
  <c r="F880" i="50"/>
  <c r="E880" i="50"/>
  <c r="D880" i="50"/>
  <c r="C880" i="50"/>
  <c r="I879" i="50"/>
  <c r="G879" i="50"/>
  <c r="F879" i="50"/>
  <c r="E879" i="50"/>
  <c r="D879" i="50"/>
  <c r="C879" i="50"/>
  <c r="I878" i="50"/>
  <c r="G878" i="50"/>
  <c r="F878" i="50"/>
  <c r="E878" i="50"/>
  <c r="D878" i="50"/>
  <c r="C878" i="50"/>
  <c r="I877" i="50"/>
  <c r="G877" i="50"/>
  <c r="F877" i="50"/>
  <c r="E877" i="50"/>
  <c r="D877" i="50"/>
  <c r="C877" i="50"/>
  <c r="I876" i="50"/>
  <c r="G876" i="50"/>
  <c r="F876" i="50"/>
  <c r="E876" i="50"/>
  <c r="D876" i="50"/>
  <c r="C876" i="50"/>
  <c r="I875" i="50"/>
  <c r="G875" i="50"/>
  <c r="F875" i="50"/>
  <c r="E875" i="50"/>
  <c r="D875" i="50"/>
  <c r="C875" i="50"/>
  <c r="I874" i="50"/>
  <c r="G874" i="50"/>
  <c r="F874" i="50"/>
  <c r="E874" i="50"/>
  <c r="D874" i="50"/>
  <c r="C874" i="50"/>
  <c r="I873" i="50"/>
  <c r="G873" i="50"/>
  <c r="F873" i="50"/>
  <c r="E873" i="50"/>
  <c r="D873" i="50"/>
  <c r="C873" i="50"/>
  <c r="I872" i="50"/>
  <c r="G872" i="50"/>
  <c r="F872" i="50"/>
  <c r="E872" i="50"/>
  <c r="D872" i="50"/>
  <c r="C872" i="50"/>
  <c r="I871" i="50"/>
  <c r="G871" i="50"/>
  <c r="F871" i="50"/>
  <c r="E871" i="50"/>
  <c r="D871" i="50"/>
  <c r="C871" i="50"/>
  <c r="I870" i="50"/>
  <c r="G870" i="50"/>
  <c r="F870" i="50"/>
  <c r="E870" i="50"/>
  <c r="D870" i="50"/>
  <c r="C870" i="50"/>
  <c r="I869" i="50"/>
  <c r="G869" i="50"/>
  <c r="F869" i="50"/>
  <c r="E869" i="50"/>
  <c r="D869" i="50"/>
  <c r="C869" i="50"/>
  <c r="I868" i="50"/>
  <c r="G868" i="50"/>
  <c r="F868" i="50"/>
  <c r="E868" i="50"/>
  <c r="D868" i="50"/>
  <c r="C868" i="50"/>
  <c r="I867" i="50"/>
  <c r="G867" i="50"/>
  <c r="F867" i="50"/>
  <c r="E867" i="50"/>
  <c r="D867" i="50"/>
  <c r="C867" i="50"/>
  <c r="I866" i="50"/>
  <c r="G866" i="50"/>
  <c r="F866" i="50"/>
  <c r="E866" i="50"/>
  <c r="D866" i="50"/>
  <c r="C866" i="50"/>
  <c r="I865" i="50"/>
  <c r="G865" i="50"/>
  <c r="F865" i="50"/>
  <c r="E865" i="50"/>
  <c r="D865" i="50"/>
  <c r="C865" i="50"/>
  <c r="I864" i="50"/>
  <c r="G864" i="50"/>
  <c r="F864" i="50"/>
  <c r="E864" i="50"/>
  <c r="D864" i="50"/>
  <c r="C864" i="50"/>
  <c r="I863" i="50"/>
  <c r="G863" i="50"/>
  <c r="F863" i="50"/>
  <c r="E863" i="50"/>
  <c r="D863" i="50"/>
  <c r="C863" i="50"/>
  <c r="I862" i="50"/>
  <c r="G862" i="50"/>
  <c r="F862" i="50"/>
  <c r="E862" i="50"/>
  <c r="D862" i="50"/>
  <c r="C862" i="50"/>
  <c r="I861" i="50"/>
  <c r="G861" i="50"/>
  <c r="F861" i="50"/>
  <c r="E861" i="50"/>
  <c r="D861" i="50"/>
  <c r="C861" i="50"/>
  <c r="I860" i="50"/>
  <c r="G860" i="50"/>
  <c r="F860" i="50"/>
  <c r="E860" i="50"/>
  <c r="D860" i="50"/>
  <c r="C860" i="50"/>
  <c r="I859" i="50"/>
  <c r="G859" i="50"/>
  <c r="F859" i="50"/>
  <c r="E859" i="50"/>
  <c r="D859" i="50"/>
  <c r="C859" i="50"/>
  <c r="I858" i="50"/>
  <c r="G858" i="50"/>
  <c r="F858" i="50"/>
  <c r="E858" i="50"/>
  <c r="D858" i="50"/>
  <c r="C858" i="50"/>
  <c r="I857" i="50"/>
  <c r="G857" i="50"/>
  <c r="F857" i="50"/>
  <c r="E857" i="50"/>
  <c r="D857" i="50"/>
  <c r="C857" i="50"/>
  <c r="I856" i="50"/>
  <c r="G856" i="50"/>
  <c r="F856" i="50"/>
  <c r="E856" i="50"/>
  <c r="D856" i="50"/>
  <c r="C856" i="50"/>
  <c r="I855" i="50"/>
  <c r="G855" i="50"/>
  <c r="F855" i="50"/>
  <c r="E855" i="50"/>
  <c r="D855" i="50"/>
  <c r="C855" i="50"/>
  <c r="I854" i="50"/>
  <c r="G854" i="50"/>
  <c r="F854" i="50"/>
  <c r="E854" i="50"/>
  <c r="D854" i="50"/>
  <c r="C854" i="50"/>
  <c r="I853" i="50"/>
  <c r="G853" i="50"/>
  <c r="F853" i="50"/>
  <c r="E853" i="50"/>
  <c r="D853" i="50"/>
  <c r="C853" i="50"/>
  <c r="I852" i="50"/>
  <c r="G852" i="50"/>
  <c r="F852" i="50"/>
  <c r="E852" i="50"/>
  <c r="D852" i="50"/>
  <c r="C852" i="50"/>
  <c r="I851" i="50"/>
  <c r="G851" i="50"/>
  <c r="F851" i="50"/>
  <c r="E851" i="50"/>
  <c r="D851" i="50"/>
  <c r="C851" i="50"/>
  <c r="I850" i="50"/>
  <c r="G850" i="50"/>
  <c r="F850" i="50"/>
  <c r="E850" i="50"/>
  <c r="D850" i="50"/>
  <c r="C850" i="50"/>
  <c r="I849" i="50"/>
  <c r="G849" i="50"/>
  <c r="F849" i="50"/>
  <c r="E849" i="50"/>
  <c r="D849" i="50"/>
  <c r="C849" i="50"/>
  <c r="I848" i="50"/>
  <c r="G848" i="50"/>
  <c r="F848" i="50"/>
  <c r="E848" i="50"/>
  <c r="D848" i="50"/>
  <c r="C848" i="50"/>
  <c r="I847" i="50"/>
  <c r="G847" i="50"/>
  <c r="F847" i="50"/>
  <c r="E847" i="50"/>
  <c r="D847" i="50"/>
  <c r="C847" i="50"/>
  <c r="I846" i="50"/>
  <c r="G846" i="50"/>
  <c r="F846" i="50"/>
  <c r="E846" i="50"/>
  <c r="D846" i="50"/>
  <c r="C846" i="50"/>
  <c r="I845" i="50"/>
  <c r="G845" i="50"/>
  <c r="F845" i="50"/>
  <c r="E845" i="50"/>
  <c r="D845" i="50"/>
  <c r="C845" i="50"/>
  <c r="I844" i="50"/>
  <c r="G844" i="50"/>
  <c r="F844" i="50"/>
  <c r="E844" i="50"/>
  <c r="D844" i="50"/>
  <c r="C844" i="50"/>
  <c r="I843" i="50"/>
  <c r="G843" i="50"/>
  <c r="F843" i="50"/>
  <c r="E843" i="50"/>
  <c r="D843" i="50"/>
  <c r="C843" i="50"/>
  <c r="I842" i="50"/>
  <c r="G842" i="50"/>
  <c r="F842" i="50"/>
  <c r="E842" i="50"/>
  <c r="D842" i="50"/>
  <c r="C842" i="50"/>
  <c r="I841" i="50"/>
  <c r="G841" i="50"/>
  <c r="F841" i="50"/>
  <c r="E841" i="50"/>
  <c r="D841" i="50"/>
  <c r="C841" i="50"/>
  <c r="I840" i="50"/>
  <c r="G840" i="50"/>
  <c r="F840" i="50"/>
  <c r="E840" i="50"/>
  <c r="D840" i="50"/>
  <c r="C840" i="50"/>
  <c r="I839" i="50"/>
  <c r="G839" i="50"/>
  <c r="F839" i="50"/>
  <c r="E839" i="50"/>
  <c r="D839" i="50"/>
  <c r="C839" i="50"/>
  <c r="I838" i="50"/>
  <c r="G838" i="50"/>
  <c r="F838" i="50"/>
  <c r="E838" i="50"/>
  <c r="D838" i="50"/>
  <c r="C838" i="50"/>
  <c r="I837" i="50"/>
  <c r="G837" i="50"/>
  <c r="F837" i="50"/>
  <c r="E837" i="50"/>
  <c r="D837" i="50"/>
  <c r="C837" i="50"/>
  <c r="I836" i="50"/>
  <c r="G836" i="50"/>
  <c r="F836" i="50"/>
  <c r="E836" i="50"/>
  <c r="D836" i="50"/>
  <c r="C836" i="50"/>
  <c r="I835" i="50"/>
  <c r="G835" i="50"/>
  <c r="F835" i="50"/>
  <c r="E835" i="50"/>
  <c r="D835" i="50"/>
  <c r="C835" i="50"/>
  <c r="I834" i="50"/>
  <c r="G834" i="50"/>
  <c r="F834" i="50"/>
  <c r="E834" i="50"/>
  <c r="D834" i="50"/>
  <c r="C834" i="50"/>
  <c r="I833" i="50"/>
  <c r="G833" i="50"/>
  <c r="F833" i="50"/>
  <c r="E833" i="50"/>
  <c r="D833" i="50"/>
  <c r="C833" i="50"/>
  <c r="I832" i="50"/>
  <c r="G832" i="50"/>
  <c r="F832" i="50"/>
  <c r="E832" i="50"/>
  <c r="D832" i="50"/>
  <c r="C832" i="50"/>
  <c r="I831" i="50"/>
  <c r="G831" i="50"/>
  <c r="F831" i="50"/>
  <c r="E831" i="50"/>
  <c r="D831" i="50"/>
  <c r="C831" i="50"/>
  <c r="I830" i="50"/>
  <c r="G830" i="50"/>
  <c r="F830" i="50"/>
  <c r="E830" i="50"/>
  <c r="D830" i="50"/>
  <c r="C830" i="50"/>
  <c r="I829" i="50"/>
  <c r="G829" i="50"/>
  <c r="F829" i="50"/>
  <c r="E829" i="50"/>
  <c r="D829" i="50"/>
  <c r="C829" i="50"/>
  <c r="I828" i="50"/>
  <c r="G828" i="50"/>
  <c r="F828" i="50"/>
  <c r="E828" i="50"/>
  <c r="D828" i="50"/>
  <c r="C828" i="50"/>
  <c r="I827" i="50"/>
  <c r="G827" i="50"/>
  <c r="F827" i="50"/>
  <c r="E827" i="50"/>
  <c r="D827" i="50"/>
  <c r="C827" i="50"/>
  <c r="I826" i="50"/>
  <c r="G826" i="50"/>
  <c r="F826" i="50"/>
  <c r="E826" i="50"/>
  <c r="D826" i="50"/>
  <c r="C826" i="50"/>
  <c r="I825" i="50"/>
  <c r="G825" i="50"/>
  <c r="F825" i="50"/>
  <c r="E825" i="50"/>
  <c r="D825" i="50"/>
  <c r="C825" i="50"/>
  <c r="I824" i="50"/>
  <c r="G824" i="50"/>
  <c r="F824" i="50"/>
  <c r="E824" i="50"/>
  <c r="D824" i="50"/>
  <c r="C824" i="50"/>
  <c r="I823" i="50"/>
  <c r="G823" i="50"/>
  <c r="F823" i="50"/>
  <c r="E823" i="50"/>
  <c r="D823" i="50"/>
  <c r="C823" i="50"/>
  <c r="I822" i="50"/>
  <c r="G822" i="50"/>
  <c r="F822" i="50"/>
  <c r="E822" i="50"/>
  <c r="D822" i="50"/>
  <c r="C822" i="50"/>
  <c r="I821" i="50"/>
  <c r="G821" i="50"/>
  <c r="F821" i="50"/>
  <c r="E821" i="50"/>
  <c r="D821" i="50"/>
  <c r="C821" i="50"/>
  <c r="I820" i="50"/>
  <c r="G820" i="50"/>
  <c r="F820" i="50"/>
  <c r="E820" i="50"/>
  <c r="D820" i="50"/>
  <c r="C820" i="50"/>
  <c r="I819" i="50"/>
  <c r="G819" i="50"/>
  <c r="F819" i="50"/>
  <c r="E819" i="50"/>
  <c r="D819" i="50"/>
  <c r="C819" i="50"/>
  <c r="I818" i="50"/>
  <c r="G818" i="50"/>
  <c r="F818" i="50"/>
  <c r="E818" i="50"/>
  <c r="D818" i="50"/>
  <c r="C818" i="50"/>
  <c r="I817" i="50"/>
  <c r="G817" i="50"/>
  <c r="F817" i="50"/>
  <c r="E817" i="50"/>
  <c r="D817" i="50"/>
  <c r="C817" i="50"/>
  <c r="I816" i="50"/>
  <c r="G816" i="50"/>
  <c r="F816" i="50"/>
  <c r="E816" i="50"/>
  <c r="D816" i="50"/>
  <c r="C816" i="50"/>
  <c r="I815" i="50"/>
  <c r="G815" i="50"/>
  <c r="F815" i="50"/>
  <c r="E815" i="50"/>
  <c r="D815" i="50"/>
  <c r="C815" i="50"/>
  <c r="I814" i="50"/>
  <c r="G814" i="50"/>
  <c r="F814" i="50"/>
  <c r="E814" i="50"/>
  <c r="D814" i="50"/>
  <c r="C814" i="50"/>
  <c r="I813" i="50"/>
  <c r="G813" i="50"/>
  <c r="F813" i="50"/>
  <c r="E813" i="50"/>
  <c r="D813" i="50"/>
  <c r="C813" i="50"/>
  <c r="I812" i="50"/>
  <c r="G812" i="50"/>
  <c r="F812" i="50"/>
  <c r="E812" i="50"/>
  <c r="D812" i="50"/>
  <c r="C812" i="50"/>
  <c r="I811" i="50"/>
  <c r="G811" i="50"/>
  <c r="F811" i="50"/>
  <c r="E811" i="50"/>
  <c r="D811" i="50"/>
  <c r="C811" i="50"/>
  <c r="I810" i="50"/>
  <c r="G810" i="50"/>
  <c r="F810" i="50"/>
  <c r="E810" i="50"/>
  <c r="D810" i="50"/>
  <c r="C810" i="50"/>
  <c r="I809" i="50"/>
  <c r="G809" i="50"/>
  <c r="F809" i="50"/>
  <c r="E809" i="50"/>
  <c r="D809" i="50"/>
  <c r="C809" i="50"/>
  <c r="I808" i="50"/>
  <c r="G808" i="50"/>
  <c r="F808" i="50"/>
  <c r="E808" i="50"/>
  <c r="D808" i="50"/>
  <c r="C808" i="50"/>
  <c r="I807" i="50"/>
  <c r="G807" i="50"/>
  <c r="F807" i="50"/>
  <c r="E807" i="50"/>
  <c r="D807" i="50"/>
  <c r="C807" i="50"/>
  <c r="I806" i="50"/>
  <c r="G806" i="50"/>
  <c r="F806" i="50"/>
  <c r="E806" i="50"/>
  <c r="D806" i="50"/>
  <c r="C806" i="50"/>
  <c r="I805" i="50"/>
  <c r="G805" i="50"/>
  <c r="F805" i="50"/>
  <c r="E805" i="50"/>
  <c r="D805" i="50"/>
  <c r="C805" i="50"/>
  <c r="I804" i="50"/>
  <c r="G804" i="50"/>
  <c r="F804" i="50"/>
  <c r="E804" i="50"/>
  <c r="D804" i="50"/>
  <c r="C804" i="50"/>
  <c r="I803" i="50"/>
  <c r="G803" i="50"/>
  <c r="F803" i="50"/>
  <c r="E803" i="50"/>
  <c r="D803" i="50"/>
  <c r="C803" i="50"/>
  <c r="I802" i="50"/>
  <c r="G802" i="50"/>
  <c r="F802" i="50"/>
  <c r="E802" i="50"/>
  <c r="D802" i="50"/>
  <c r="C802" i="50"/>
  <c r="I801" i="50"/>
  <c r="G801" i="50"/>
  <c r="F801" i="50"/>
  <c r="E801" i="50"/>
  <c r="D801" i="50"/>
  <c r="C801" i="50"/>
  <c r="I800" i="50"/>
  <c r="G800" i="50"/>
  <c r="F800" i="50"/>
  <c r="E800" i="50"/>
  <c r="D800" i="50"/>
  <c r="C800" i="50"/>
  <c r="I799" i="50"/>
  <c r="G799" i="50"/>
  <c r="F799" i="50"/>
  <c r="E799" i="50"/>
  <c r="D799" i="50"/>
  <c r="C799" i="50"/>
  <c r="I798" i="50"/>
  <c r="G798" i="50"/>
  <c r="F798" i="50"/>
  <c r="E798" i="50"/>
  <c r="D798" i="50"/>
  <c r="C798" i="50"/>
  <c r="I797" i="50"/>
  <c r="G797" i="50"/>
  <c r="F797" i="50"/>
  <c r="E797" i="50"/>
  <c r="D797" i="50"/>
  <c r="C797" i="50"/>
  <c r="I796" i="50"/>
  <c r="G796" i="50"/>
  <c r="F796" i="50"/>
  <c r="E796" i="50"/>
  <c r="D796" i="50"/>
  <c r="C796" i="50"/>
  <c r="I795" i="50"/>
  <c r="G795" i="50"/>
  <c r="F795" i="50"/>
  <c r="E795" i="50"/>
  <c r="D795" i="50"/>
  <c r="C795" i="50"/>
  <c r="I794" i="50"/>
  <c r="G794" i="50"/>
  <c r="F794" i="50"/>
  <c r="E794" i="50"/>
  <c r="D794" i="50"/>
  <c r="C794" i="50"/>
  <c r="I793" i="50"/>
  <c r="G793" i="50"/>
  <c r="F793" i="50"/>
  <c r="E793" i="50"/>
  <c r="D793" i="50"/>
  <c r="C793" i="50"/>
  <c r="I792" i="50"/>
  <c r="G792" i="50"/>
  <c r="F792" i="50"/>
  <c r="E792" i="50"/>
  <c r="D792" i="50"/>
  <c r="C792" i="50"/>
  <c r="I791" i="50"/>
  <c r="G791" i="50"/>
  <c r="F791" i="50"/>
  <c r="E791" i="50"/>
  <c r="D791" i="50"/>
  <c r="C791" i="50"/>
  <c r="I790" i="50"/>
  <c r="G790" i="50"/>
  <c r="F790" i="50"/>
  <c r="E790" i="50"/>
  <c r="D790" i="50"/>
  <c r="C790" i="50"/>
  <c r="I789" i="50"/>
  <c r="G789" i="50"/>
  <c r="F789" i="50"/>
  <c r="E789" i="50"/>
  <c r="D789" i="50"/>
  <c r="C789" i="50"/>
  <c r="I788" i="50"/>
  <c r="G788" i="50"/>
  <c r="F788" i="50"/>
  <c r="E788" i="50"/>
  <c r="D788" i="50"/>
  <c r="C788" i="50"/>
  <c r="I787" i="50"/>
  <c r="G787" i="50"/>
  <c r="F787" i="50"/>
  <c r="E787" i="50"/>
  <c r="D787" i="50"/>
  <c r="C787" i="50"/>
  <c r="I786" i="50"/>
  <c r="G786" i="50"/>
  <c r="F786" i="50"/>
  <c r="E786" i="50"/>
  <c r="D786" i="50"/>
  <c r="C786" i="50"/>
  <c r="I785" i="50"/>
  <c r="G785" i="50"/>
  <c r="F785" i="50"/>
  <c r="E785" i="50"/>
  <c r="D785" i="50"/>
  <c r="C785" i="50"/>
  <c r="I784" i="50"/>
  <c r="G784" i="50"/>
  <c r="F784" i="50"/>
  <c r="E784" i="50"/>
  <c r="D784" i="50"/>
  <c r="C784" i="50"/>
  <c r="I783" i="50"/>
  <c r="G783" i="50"/>
  <c r="F783" i="50"/>
  <c r="E783" i="50"/>
  <c r="D783" i="50"/>
  <c r="C783" i="50"/>
  <c r="I782" i="50"/>
  <c r="G782" i="50"/>
  <c r="F782" i="50"/>
  <c r="E782" i="50"/>
  <c r="D782" i="50"/>
  <c r="C782" i="50"/>
  <c r="I781" i="50"/>
  <c r="G781" i="50"/>
  <c r="F781" i="50"/>
  <c r="E781" i="50"/>
  <c r="D781" i="50"/>
  <c r="C781" i="50"/>
  <c r="I780" i="50"/>
  <c r="G780" i="50"/>
  <c r="F780" i="50"/>
  <c r="E780" i="50"/>
  <c r="D780" i="50"/>
  <c r="C780" i="50"/>
  <c r="I779" i="50"/>
  <c r="G779" i="50"/>
  <c r="F779" i="50"/>
  <c r="E779" i="50"/>
  <c r="D779" i="50"/>
  <c r="C779" i="50"/>
  <c r="I778" i="50"/>
  <c r="G778" i="50"/>
  <c r="F778" i="50"/>
  <c r="E778" i="50"/>
  <c r="D778" i="50"/>
  <c r="C778" i="50"/>
  <c r="I777" i="50"/>
  <c r="G777" i="50"/>
  <c r="F777" i="50"/>
  <c r="E777" i="50"/>
  <c r="D777" i="50"/>
  <c r="C777" i="50"/>
  <c r="I776" i="50"/>
  <c r="G776" i="50"/>
  <c r="F776" i="50"/>
  <c r="E776" i="50"/>
  <c r="D776" i="50"/>
  <c r="C776" i="50"/>
  <c r="I775" i="50"/>
  <c r="G775" i="50"/>
  <c r="F775" i="50"/>
  <c r="E775" i="50"/>
  <c r="D775" i="50"/>
  <c r="C775" i="50"/>
  <c r="I774" i="50"/>
  <c r="G774" i="50"/>
  <c r="F774" i="50"/>
  <c r="E774" i="50"/>
  <c r="D774" i="50"/>
  <c r="C774" i="50"/>
  <c r="I773" i="50"/>
  <c r="G773" i="50"/>
  <c r="F773" i="50"/>
  <c r="E773" i="50"/>
  <c r="D773" i="50"/>
  <c r="C773" i="50"/>
  <c r="I772" i="50"/>
  <c r="G772" i="50"/>
  <c r="F772" i="50"/>
  <c r="E772" i="50"/>
  <c r="D772" i="50"/>
  <c r="C772" i="50"/>
  <c r="I771" i="50"/>
  <c r="G771" i="50"/>
  <c r="F771" i="50"/>
  <c r="E771" i="50"/>
  <c r="D771" i="50"/>
  <c r="C771" i="50"/>
  <c r="I770" i="50"/>
  <c r="G770" i="50"/>
  <c r="F770" i="50"/>
  <c r="E770" i="50"/>
  <c r="D770" i="50"/>
  <c r="C770" i="50"/>
  <c r="I769" i="50"/>
  <c r="G769" i="50"/>
  <c r="F769" i="50"/>
  <c r="E769" i="50"/>
  <c r="D769" i="50"/>
  <c r="C769" i="50"/>
  <c r="I768" i="50"/>
  <c r="G768" i="50"/>
  <c r="F768" i="50"/>
  <c r="E768" i="50"/>
  <c r="D768" i="50"/>
  <c r="C768" i="50"/>
  <c r="I767" i="50"/>
  <c r="G767" i="50"/>
  <c r="F767" i="50"/>
  <c r="E767" i="50"/>
  <c r="D767" i="50"/>
  <c r="C767" i="50"/>
  <c r="I766" i="50"/>
  <c r="G766" i="50"/>
  <c r="F766" i="50"/>
  <c r="E766" i="50"/>
  <c r="D766" i="50"/>
  <c r="C766" i="50"/>
  <c r="I765" i="50"/>
  <c r="G765" i="50"/>
  <c r="F765" i="50"/>
  <c r="E765" i="50"/>
  <c r="D765" i="50"/>
  <c r="C765" i="50"/>
  <c r="I764" i="50"/>
  <c r="G764" i="50"/>
  <c r="F764" i="50"/>
  <c r="E764" i="50"/>
  <c r="D764" i="50"/>
  <c r="C764" i="50"/>
  <c r="I763" i="50"/>
  <c r="G763" i="50"/>
  <c r="F763" i="50"/>
  <c r="E763" i="50"/>
  <c r="D763" i="50"/>
  <c r="C763" i="50"/>
  <c r="I762" i="50"/>
  <c r="G762" i="50"/>
  <c r="F762" i="50"/>
  <c r="E762" i="50"/>
  <c r="D762" i="50"/>
  <c r="C762" i="50"/>
  <c r="I761" i="50"/>
  <c r="G761" i="50"/>
  <c r="F761" i="50"/>
  <c r="E761" i="50"/>
  <c r="D761" i="50"/>
  <c r="C761" i="50"/>
  <c r="I760" i="50"/>
  <c r="G760" i="50"/>
  <c r="F760" i="50"/>
  <c r="E760" i="50"/>
  <c r="D760" i="50"/>
  <c r="C760" i="50"/>
  <c r="I759" i="50"/>
  <c r="G759" i="50"/>
  <c r="F759" i="50"/>
  <c r="E759" i="50"/>
  <c r="D759" i="50"/>
  <c r="C759" i="50"/>
  <c r="I758" i="50"/>
  <c r="G758" i="50"/>
  <c r="F758" i="50"/>
  <c r="E758" i="50"/>
  <c r="D758" i="50"/>
  <c r="C758" i="50"/>
  <c r="I757" i="50"/>
  <c r="G757" i="50"/>
  <c r="F757" i="50"/>
  <c r="E757" i="50"/>
  <c r="D757" i="50"/>
  <c r="C757" i="50"/>
  <c r="I756" i="50"/>
  <c r="G756" i="50"/>
  <c r="F756" i="50"/>
  <c r="E756" i="50"/>
  <c r="D756" i="50"/>
  <c r="C756" i="50"/>
  <c r="I755" i="50"/>
  <c r="G755" i="50"/>
  <c r="F755" i="50"/>
  <c r="E755" i="50"/>
  <c r="D755" i="50"/>
  <c r="C755" i="50"/>
  <c r="I754" i="50"/>
  <c r="G754" i="50"/>
  <c r="F754" i="50"/>
  <c r="E754" i="50"/>
  <c r="D754" i="50"/>
  <c r="C754" i="50"/>
  <c r="I753" i="50"/>
  <c r="G753" i="50"/>
  <c r="F753" i="50"/>
  <c r="E753" i="50"/>
  <c r="D753" i="50"/>
  <c r="C753" i="50"/>
  <c r="I752" i="50"/>
  <c r="G752" i="50"/>
  <c r="F752" i="50"/>
  <c r="E752" i="50"/>
  <c r="D752" i="50"/>
  <c r="C752" i="50"/>
  <c r="I751" i="50"/>
  <c r="G751" i="50"/>
  <c r="F751" i="50"/>
  <c r="E751" i="50"/>
  <c r="D751" i="50"/>
  <c r="C751" i="50"/>
  <c r="I750" i="50"/>
  <c r="G750" i="50"/>
  <c r="F750" i="50"/>
  <c r="E750" i="50"/>
  <c r="D750" i="50"/>
  <c r="C750" i="50"/>
  <c r="I749" i="50"/>
  <c r="G749" i="50"/>
  <c r="F749" i="50"/>
  <c r="E749" i="50"/>
  <c r="D749" i="50"/>
  <c r="C749" i="50"/>
  <c r="I748" i="50"/>
  <c r="G748" i="50"/>
  <c r="F748" i="50"/>
  <c r="E748" i="50"/>
  <c r="D748" i="50"/>
  <c r="C748" i="50"/>
  <c r="I747" i="50"/>
  <c r="G747" i="50"/>
  <c r="F747" i="50"/>
  <c r="E747" i="50"/>
  <c r="D747" i="50"/>
  <c r="C747" i="50"/>
  <c r="I746" i="50"/>
  <c r="G746" i="50"/>
  <c r="F746" i="50"/>
  <c r="E746" i="50"/>
  <c r="D746" i="50"/>
  <c r="C746" i="50"/>
  <c r="I745" i="50"/>
  <c r="G745" i="50"/>
  <c r="F745" i="50"/>
  <c r="E745" i="50"/>
  <c r="D745" i="50"/>
  <c r="C745" i="50"/>
  <c r="I744" i="50"/>
  <c r="G744" i="50"/>
  <c r="F744" i="50"/>
  <c r="E744" i="50"/>
  <c r="D744" i="50"/>
  <c r="C744" i="50"/>
  <c r="I743" i="50"/>
  <c r="G743" i="50"/>
  <c r="F743" i="50"/>
  <c r="E743" i="50"/>
  <c r="D743" i="50"/>
  <c r="C743" i="50"/>
  <c r="I742" i="50"/>
  <c r="G742" i="50"/>
  <c r="F742" i="50"/>
  <c r="E742" i="50"/>
  <c r="D742" i="50"/>
  <c r="C742" i="50"/>
  <c r="I741" i="50"/>
  <c r="G741" i="50"/>
  <c r="F741" i="50"/>
  <c r="E741" i="50"/>
  <c r="D741" i="50"/>
  <c r="C741" i="50"/>
  <c r="I740" i="50"/>
  <c r="G740" i="50"/>
  <c r="F740" i="50"/>
  <c r="E740" i="50"/>
  <c r="D740" i="50"/>
  <c r="C740" i="50"/>
  <c r="I739" i="50"/>
  <c r="G739" i="50"/>
  <c r="F739" i="50"/>
  <c r="E739" i="50"/>
  <c r="D739" i="50"/>
  <c r="C739" i="50"/>
  <c r="I738" i="50"/>
  <c r="G738" i="50"/>
  <c r="F738" i="50"/>
  <c r="E738" i="50"/>
  <c r="D738" i="50"/>
  <c r="C738" i="50"/>
  <c r="I737" i="50"/>
  <c r="G737" i="50"/>
  <c r="F737" i="50"/>
  <c r="E737" i="50"/>
  <c r="D737" i="50"/>
  <c r="C737" i="50"/>
  <c r="I736" i="50"/>
  <c r="G736" i="50"/>
  <c r="F736" i="50"/>
  <c r="E736" i="50"/>
  <c r="D736" i="50"/>
  <c r="C736" i="50"/>
  <c r="I735" i="50"/>
  <c r="G735" i="50"/>
  <c r="F735" i="50"/>
  <c r="E735" i="50"/>
  <c r="D735" i="50"/>
  <c r="C735" i="50"/>
  <c r="I734" i="50"/>
  <c r="G734" i="50"/>
  <c r="F734" i="50"/>
  <c r="E734" i="50"/>
  <c r="D734" i="50"/>
  <c r="C734" i="50"/>
  <c r="I733" i="50"/>
  <c r="G733" i="50"/>
  <c r="F733" i="50"/>
  <c r="E733" i="50"/>
  <c r="D733" i="50"/>
  <c r="C733" i="50"/>
  <c r="I732" i="50"/>
  <c r="G732" i="50"/>
  <c r="F732" i="50"/>
  <c r="E732" i="50"/>
  <c r="D732" i="50"/>
  <c r="C732" i="50"/>
  <c r="I731" i="50"/>
  <c r="G731" i="50"/>
  <c r="F731" i="50"/>
  <c r="E731" i="50"/>
  <c r="D731" i="50"/>
  <c r="C731" i="50"/>
  <c r="I730" i="50"/>
  <c r="G730" i="50"/>
  <c r="F730" i="50"/>
  <c r="E730" i="50"/>
  <c r="D730" i="50"/>
  <c r="C730" i="50"/>
  <c r="I729" i="50"/>
  <c r="G729" i="50"/>
  <c r="F729" i="50"/>
  <c r="E729" i="50"/>
  <c r="D729" i="50"/>
  <c r="C729" i="50"/>
  <c r="I728" i="50"/>
  <c r="G728" i="50"/>
  <c r="F728" i="50"/>
  <c r="E728" i="50"/>
  <c r="D728" i="50"/>
  <c r="C728" i="50"/>
  <c r="I727" i="50"/>
  <c r="G727" i="50"/>
  <c r="F727" i="50"/>
  <c r="E727" i="50"/>
  <c r="D727" i="50"/>
  <c r="C727" i="50"/>
  <c r="I726" i="50"/>
  <c r="G726" i="50"/>
  <c r="F726" i="50"/>
  <c r="E726" i="50"/>
  <c r="D726" i="50"/>
  <c r="C726" i="50"/>
  <c r="I725" i="50"/>
  <c r="G725" i="50"/>
  <c r="F725" i="50"/>
  <c r="E725" i="50"/>
  <c r="D725" i="50"/>
  <c r="C725" i="50"/>
  <c r="I724" i="50"/>
  <c r="G724" i="50"/>
  <c r="F724" i="50"/>
  <c r="E724" i="50"/>
  <c r="D724" i="50"/>
  <c r="C724" i="50"/>
  <c r="I723" i="50"/>
  <c r="G723" i="50"/>
  <c r="F723" i="50"/>
  <c r="E723" i="50"/>
  <c r="D723" i="50"/>
  <c r="C723" i="50"/>
  <c r="I722" i="50"/>
  <c r="G722" i="50"/>
  <c r="F722" i="50"/>
  <c r="E722" i="50"/>
  <c r="D722" i="50"/>
  <c r="C722" i="50"/>
  <c r="I721" i="50"/>
  <c r="G721" i="50"/>
  <c r="F721" i="50"/>
  <c r="E721" i="50"/>
  <c r="D721" i="50"/>
  <c r="C721" i="50"/>
  <c r="I720" i="50"/>
  <c r="G720" i="50"/>
  <c r="F720" i="50"/>
  <c r="E720" i="50"/>
  <c r="D720" i="50"/>
  <c r="C720" i="50"/>
  <c r="I719" i="50"/>
  <c r="G719" i="50"/>
  <c r="F719" i="50"/>
  <c r="E719" i="50"/>
  <c r="D719" i="50"/>
  <c r="C719" i="50"/>
  <c r="I718" i="50"/>
  <c r="G718" i="50"/>
  <c r="F718" i="50"/>
  <c r="E718" i="50"/>
  <c r="D718" i="50"/>
  <c r="C718" i="50"/>
  <c r="I717" i="50"/>
  <c r="G717" i="50"/>
  <c r="F717" i="50"/>
  <c r="E717" i="50"/>
  <c r="D717" i="50"/>
  <c r="C717" i="50"/>
  <c r="I716" i="50"/>
  <c r="G716" i="50"/>
  <c r="F716" i="50"/>
  <c r="E716" i="50"/>
  <c r="D716" i="50"/>
  <c r="C716" i="50"/>
  <c r="I715" i="50"/>
  <c r="G715" i="50"/>
  <c r="F715" i="50"/>
  <c r="E715" i="50"/>
  <c r="D715" i="50"/>
  <c r="C715" i="50"/>
  <c r="I714" i="50"/>
  <c r="G714" i="50"/>
  <c r="F714" i="50"/>
  <c r="E714" i="50"/>
  <c r="D714" i="50"/>
  <c r="C714" i="50"/>
  <c r="I713" i="50"/>
  <c r="G713" i="50"/>
  <c r="F713" i="50"/>
  <c r="E713" i="50"/>
  <c r="D713" i="50"/>
  <c r="C713" i="50"/>
  <c r="I712" i="50"/>
  <c r="G712" i="50"/>
  <c r="F712" i="50"/>
  <c r="E712" i="50"/>
  <c r="D712" i="50"/>
  <c r="C712" i="50"/>
  <c r="I711" i="50"/>
  <c r="G711" i="50"/>
  <c r="F711" i="50"/>
  <c r="E711" i="50"/>
  <c r="D711" i="50"/>
  <c r="C711" i="50"/>
  <c r="I710" i="50"/>
  <c r="G710" i="50"/>
  <c r="F710" i="50"/>
  <c r="E710" i="50"/>
  <c r="D710" i="50"/>
  <c r="C710" i="50"/>
  <c r="I709" i="50"/>
  <c r="G709" i="50"/>
  <c r="F709" i="50"/>
  <c r="E709" i="50"/>
  <c r="D709" i="50"/>
  <c r="C709" i="50"/>
  <c r="I708" i="50"/>
  <c r="G708" i="50"/>
  <c r="F708" i="50"/>
  <c r="E708" i="50"/>
  <c r="D708" i="50"/>
  <c r="C708" i="50"/>
  <c r="I707" i="50"/>
  <c r="G707" i="50"/>
  <c r="F707" i="50"/>
  <c r="E707" i="50"/>
  <c r="D707" i="50"/>
  <c r="C707" i="50"/>
  <c r="I706" i="50"/>
  <c r="G706" i="50"/>
  <c r="F706" i="50"/>
  <c r="E706" i="50"/>
  <c r="D706" i="50"/>
  <c r="C706" i="50"/>
  <c r="I705" i="50"/>
  <c r="G705" i="50"/>
  <c r="F705" i="50"/>
  <c r="E705" i="50"/>
  <c r="D705" i="50"/>
  <c r="C705" i="50"/>
  <c r="I704" i="50"/>
  <c r="G704" i="50"/>
  <c r="F704" i="50"/>
  <c r="E704" i="50"/>
  <c r="D704" i="50"/>
  <c r="C704" i="50"/>
  <c r="I703" i="50"/>
  <c r="G703" i="50"/>
  <c r="F703" i="50"/>
  <c r="E703" i="50"/>
  <c r="D703" i="50"/>
  <c r="C703" i="50"/>
  <c r="I702" i="50"/>
  <c r="G702" i="50"/>
  <c r="F702" i="50"/>
  <c r="E702" i="50"/>
  <c r="D702" i="50"/>
  <c r="C702" i="50"/>
  <c r="I701" i="50"/>
  <c r="G701" i="50"/>
  <c r="F701" i="50"/>
  <c r="E701" i="50"/>
  <c r="D701" i="50"/>
  <c r="C701" i="50"/>
  <c r="I700" i="50"/>
  <c r="G700" i="50"/>
  <c r="F700" i="50"/>
  <c r="E700" i="50"/>
  <c r="D700" i="50"/>
  <c r="C700" i="50"/>
  <c r="I699" i="50"/>
  <c r="G699" i="50"/>
  <c r="F699" i="50"/>
  <c r="E699" i="50"/>
  <c r="D699" i="50"/>
  <c r="C699" i="50"/>
  <c r="I698" i="50"/>
  <c r="G698" i="50"/>
  <c r="F698" i="50"/>
  <c r="E698" i="50"/>
  <c r="D698" i="50"/>
  <c r="C698" i="50"/>
  <c r="I697" i="50"/>
  <c r="G697" i="50"/>
  <c r="F697" i="50"/>
  <c r="E697" i="50"/>
  <c r="D697" i="50"/>
  <c r="C697" i="50"/>
  <c r="I696" i="50"/>
  <c r="G696" i="50"/>
  <c r="F696" i="50"/>
  <c r="E696" i="50"/>
  <c r="D696" i="50"/>
  <c r="C696" i="50"/>
  <c r="I695" i="50"/>
  <c r="G695" i="50"/>
  <c r="F695" i="50"/>
  <c r="E695" i="50"/>
  <c r="D695" i="50"/>
  <c r="C695" i="50"/>
  <c r="I694" i="50"/>
  <c r="G694" i="50"/>
  <c r="F694" i="50"/>
  <c r="E694" i="50"/>
  <c r="D694" i="50"/>
  <c r="C694" i="50"/>
  <c r="I693" i="50"/>
  <c r="G693" i="50"/>
  <c r="F693" i="50"/>
  <c r="E693" i="50"/>
  <c r="D693" i="50"/>
  <c r="C693" i="50"/>
  <c r="I692" i="50"/>
  <c r="G692" i="50"/>
  <c r="F692" i="50"/>
  <c r="E692" i="50"/>
  <c r="D692" i="50"/>
  <c r="C692" i="50"/>
  <c r="I691" i="50"/>
  <c r="G691" i="50"/>
  <c r="F691" i="50"/>
  <c r="E691" i="50"/>
  <c r="D691" i="50"/>
  <c r="C691" i="50"/>
  <c r="I690" i="50"/>
  <c r="G690" i="50"/>
  <c r="F690" i="50"/>
  <c r="E690" i="50"/>
  <c r="D690" i="50"/>
  <c r="C690" i="50"/>
  <c r="I689" i="50"/>
  <c r="G689" i="50"/>
  <c r="F689" i="50"/>
  <c r="E689" i="50"/>
  <c r="D689" i="50"/>
  <c r="C689" i="50"/>
  <c r="I688" i="50"/>
  <c r="G688" i="50"/>
  <c r="F688" i="50"/>
  <c r="E688" i="50"/>
  <c r="D688" i="50"/>
  <c r="C688" i="50"/>
  <c r="I687" i="50"/>
  <c r="G687" i="50"/>
  <c r="F687" i="50"/>
  <c r="E687" i="50"/>
  <c r="D687" i="50"/>
  <c r="C687" i="50"/>
  <c r="I686" i="50"/>
  <c r="G686" i="50"/>
  <c r="F686" i="50"/>
  <c r="E686" i="50"/>
  <c r="D686" i="50"/>
  <c r="C686" i="50"/>
  <c r="I685" i="50"/>
  <c r="G685" i="50"/>
  <c r="F685" i="50"/>
  <c r="E685" i="50"/>
  <c r="D685" i="50"/>
  <c r="C685" i="50"/>
  <c r="I684" i="50"/>
  <c r="G684" i="50"/>
  <c r="F684" i="50"/>
  <c r="E684" i="50"/>
  <c r="D684" i="50"/>
  <c r="C684" i="50"/>
  <c r="I683" i="50"/>
  <c r="G683" i="50"/>
  <c r="F683" i="50"/>
  <c r="E683" i="50"/>
  <c r="D683" i="50"/>
  <c r="C683" i="50"/>
  <c r="I682" i="50"/>
  <c r="G682" i="50"/>
  <c r="F682" i="50"/>
  <c r="E682" i="50"/>
  <c r="D682" i="50"/>
  <c r="C682" i="50"/>
  <c r="I681" i="50"/>
  <c r="G681" i="50"/>
  <c r="F681" i="50"/>
  <c r="E681" i="50"/>
  <c r="D681" i="50"/>
  <c r="C681" i="50"/>
  <c r="I680" i="50"/>
  <c r="G680" i="50"/>
  <c r="F680" i="50"/>
  <c r="E680" i="50"/>
  <c r="D680" i="50"/>
  <c r="C680" i="50"/>
  <c r="I679" i="50"/>
  <c r="G679" i="50"/>
  <c r="F679" i="50"/>
  <c r="E679" i="50"/>
  <c r="D679" i="50"/>
  <c r="C679" i="50"/>
  <c r="I678" i="50"/>
  <c r="G678" i="50"/>
  <c r="F678" i="50"/>
  <c r="E678" i="50"/>
  <c r="D678" i="50"/>
  <c r="C678" i="50"/>
  <c r="I677" i="50"/>
  <c r="G677" i="50"/>
  <c r="F677" i="50"/>
  <c r="E677" i="50"/>
  <c r="D677" i="50"/>
  <c r="C677" i="50"/>
  <c r="I676" i="50"/>
  <c r="G676" i="50"/>
  <c r="F676" i="50"/>
  <c r="E676" i="50"/>
  <c r="D676" i="50"/>
  <c r="C676" i="50"/>
  <c r="I675" i="50"/>
  <c r="G675" i="50"/>
  <c r="F675" i="50"/>
  <c r="E675" i="50"/>
  <c r="D675" i="50"/>
  <c r="C675" i="50"/>
  <c r="I674" i="50"/>
  <c r="G674" i="50"/>
  <c r="F674" i="50"/>
  <c r="E674" i="50"/>
  <c r="D674" i="50"/>
  <c r="C674" i="50"/>
  <c r="I673" i="50"/>
  <c r="G673" i="50"/>
  <c r="F673" i="50"/>
  <c r="E673" i="50"/>
  <c r="D673" i="50"/>
  <c r="C673" i="50"/>
  <c r="I672" i="50"/>
  <c r="G672" i="50"/>
  <c r="F672" i="50"/>
  <c r="E672" i="50"/>
  <c r="D672" i="50"/>
  <c r="C672" i="50"/>
  <c r="I671" i="50"/>
  <c r="G671" i="50"/>
  <c r="F671" i="50"/>
  <c r="E671" i="50"/>
  <c r="D671" i="50"/>
  <c r="C671" i="50"/>
  <c r="I670" i="50"/>
  <c r="G670" i="50"/>
  <c r="F670" i="50"/>
  <c r="E670" i="50"/>
  <c r="D670" i="50"/>
  <c r="C670" i="50"/>
  <c r="I669" i="50"/>
  <c r="G669" i="50"/>
  <c r="F669" i="50"/>
  <c r="E669" i="50"/>
  <c r="D669" i="50"/>
  <c r="C669" i="50"/>
  <c r="I668" i="50"/>
  <c r="G668" i="50"/>
  <c r="F668" i="50"/>
  <c r="E668" i="50"/>
  <c r="D668" i="50"/>
  <c r="C668" i="50"/>
  <c r="I667" i="50"/>
  <c r="G667" i="50"/>
  <c r="F667" i="50"/>
  <c r="E667" i="50"/>
  <c r="D667" i="50"/>
  <c r="C667" i="50"/>
  <c r="I666" i="50"/>
  <c r="G666" i="50"/>
  <c r="F666" i="50"/>
  <c r="E666" i="50"/>
  <c r="D666" i="50"/>
  <c r="C666" i="50"/>
  <c r="I665" i="50"/>
  <c r="G665" i="50"/>
  <c r="F665" i="50"/>
  <c r="E665" i="50"/>
  <c r="D665" i="50"/>
  <c r="C665" i="50"/>
  <c r="I664" i="50"/>
  <c r="G664" i="50"/>
  <c r="F664" i="50"/>
  <c r="E664" i="50"/>
  <c r="D664" i="50"/>
  <c r="C664" i="50"/>
  <c r="I663" i="50"/>
  <c r="G663" i="50"/>
  <c r="F663" i="50"/>
  <c r="E663" i="50"/>
  <c r="D663" i="50"/>
  <c r="C663" i="50"/>
  <c r="I662" i="50"/>
  <c r="G662" i="50"/>
  <c r="F662" i="50"/>
  <c r="E662" i="50"/>
  <c r="D662" i="50"/>
  <c r="C662" i="50"/>
  <c r="I661" i="50"/>
  <c r="G661" i="50"/>
  <c r="F661" i="50"/>
  <c r="E661" i="50"/>
  <c r="D661" i="50"/>
  <c r="C661" i="50"/>
  <c r="I660" i="50"/>
  <c r="G660" i="50"/>
  <c r="F660" i="50"/>
  <c r="E660" i="50"/>
  <c r="D660" i="50"/>
  <c r="C660" i="50"/>
  <c r="I659" i="50"/>
  <c r="G659" i="50"/>
  <c r="F659" i="50"/>
  <c r="E659" i="50"/>
  <c r="D659" i="50"/>
  <c r="C659" i="50"/>
  <c r="I658" i="50"/>
  <c r="G658" i="50"/>
  <c r="F658" i="50"/>
  <c r="E658" i="50"/>
  <c r="D658" i="50"/>
  <c r="C658" i="50"/>
  <c r="I657" i="50"/>
  <c r="G657" i="50"/>
  <c r="F657" i="50"/>
  <c r="E657" i="50"/>
  <c r="D657" i="50"/>
  <c r="C657" i="50"/>
  <c r="I656" i="50"/>
  <c r="G656" i="50"/>
  <c r="F656" i="50"/>
  <c r="E656" i="50"/>
  <c r="D656" i="50"/>
  <c r="C656" i="50"/>
  <c r="I655" i="50"/>
  <c r="G655" i="50"/>
  <c r="F655" i="50"/>
  <c r="E655" i="50"/>
  <c r="D655" i="50"/>
  <c r="C655" i="50"/>
  <c r="I654" i="50"/>
  <c r="G654" i="50"/>
  <c r="F654" i="50"/>
  <c r="E654" i="50"/>
  <c r="D654" i="50"/>
  <c r="C654" i="50"/>
  <c r="I653" i="50"/>
  <c r="G653" i="50"/>
  <c r="F653" i="50"/>
  <c r="E653" i="50"/>
  <c r="D653" i="50"/>
  <c r="C653" i="50"/>
  <c r="I652" i="50"/>
  <c r="G652" i="50"/>
  <c r="F652" i="50"/>
  <c r="E652" i="50"/>
  <c r="D652" i="50"/>
  <c r="C652" i="50"/>
  <c r="I651" i="50"/>
  <c r="G651" i="50"/>
  <c r="F651" i="50"/>
  <c r="E651" i="50"/>
  <c r="D651" i="50"/>
  <c r="C651" i="50"/>
  <c r="I650" i="50"/>
  <c r="G650" i="50"/>
  <c r="F650" i="50"/>
  <c r="E650" i="50"/>
  <c r="D650" i="50"/>
  <c r="C650" i="50"/>
  <c r="I649" i="50"/>
  <c r="G649" i="50"/>
  <c r="F649" i="50"/>
  <c r="E649" i="50"/>
  <c r="D649" i="50"/>
  <c r="C649" i="50"/>
  <c r="I648" i="50"/>
  <c r="G648" i="50"/>
  <c r="F648" i="50"/>
  <c r="E648" i="50"/>
  <c r="D648" i="50"/>
  <c r="C648" i="50"/>
  <c r="I647" i="50"/>
  <c r="G647" i="50"/>
  <c r="F647" i="50"/>
  <c r="E647" i="50"/>
  <c r="D647" i="50"/>
  <c r="C647" i="50"/>
  <c r="I646" i="50"/>
  <c r="G646" i="50"/>
  <c r="F646" i="50"/>
  <c r="E646" i="50"/>
  <c r="D646" i="50"/>
  <c r="C646" i="50"/>
  <c r="I645" i="50"/>
  <c r="G645" i="50"/>
  <c r="F645" i="50"/>
  <c r="E645" i="50"/>
  <c r="D645" i="50"/>
  <c r="C645" i="50"/>
  <c r="I644" i="50"/>
  <c r="G644" i="50"/>
  <c r="F644" i="50"/>
  <c r="E644" i="50"/>
  <c r="D644" i="50"/>
  <c r="C644" i="50"/>
  <c r="I643" i="50"/>
  <c r="G643" i="50"/>
  <c r="F643" i="50"/>
  <c r="E643" i="50"/>
  <c r="D643" i="50"/>
  <c r="C643" i="50"/>
  <c r="I642" i="50"/>
  <c r="G642" i="50"/>
  <c r="F642" i="50"/>
  <c r="E642" i="50"/>
  <c r="D642" i="50"/>
  <c r="C642" i="50"/>
  <c r="I641" i="50"/>
  <c r="G641" i="50"/>
  <c r="F641" i="50"/>
  <c r="E641" i="50"/>
  <c r="D641" i="50"/>
  <c r="C641" i="50"/>
  <c r="I640" i="50"/>
  <c r="G640" i="50"/>
  <c r="F640" i="50"/>
  <c r="E640" i="50"/>
  <c r="D640" i="50"/>
  <c r="C640" i="50"/>
  <c r="I639" i="50"/>
  <c r="G639" i="50"/>
  <c r="F639" i="50"/>
  <c r="E639" i="50"/>
  <c r="D639" i="50"/>
  <c r="C639" i="50"/>
  <c r="I638" i="50"/>
  <c r="G638" i="50"/>
  <c r="F638" i="50"/>
  <c r="E638" i="50"/>
  <c r="D638" i="50"/>
  <c r="C638" i="50"/>
  <c r="I637" i="50"/>
  <c r="G637" i="50"/>
  <c r="F637" i="50"/>
  <c r="E637" i="50"/>
  <c r="D637" i="50"/>
  <c r="C637" i="50"/>
  <c r="I636" i="50"/>
  <c r="G636" i="50"/>
  <c r="F636" i="50"/>
  <c r="E636" i="50"/>
  <c r="D636" i="50"/>
  <c r="C636" i="50"/>
  <c r="I635" i="50"/>
  <c r="G635" i="50"/>
  <c r="F635" i="50"/>
  <c r="E635" i="50"/>
  <c r="D635" i="50"/>
  <c r="C635" i="50"/>
  <c r="I634" i="50"/>
  <c r="G634" i="50"/>
  <c r="F634" i="50"/>
  <c r="E634" i="50"/>
  <c r="D634" i="50"/>
  <c r="C634" i="50"/>
  <c r="I633" i="50"/>
  <c r="G633" i="50"/>
  <c r="F633" i="50"/>
  <c r="E633" i="50"/>
  <c r="D633" i="50"/>
  <c r="C633" i="50"/>
  <c r="I632" i="50"/>
  <c r="G632" i="50"/>
  <c r="F632" i="50"/>
  <c r="E632" i="50"/>
  <c r="D632" i="50"/>
  <c r="C632" i="50"/>
  <c r="I631" i="50"/>
  <c r="G631" i="50"/>
  <c r="F631" i="50"/>
  <c r="E631" i="50"/>
  <c r="D631" i="50"/>
  <c r="C631" i="50"/>
  <c r="I630" i="50"/>
  <c r="G630" i="50"/>
  <c r="F630" i="50"/>
  <c r="E630" i="50"/>
  <c r="D630" i="50"/>
  <c r="C630" i="50"/>
  <c r="I629" i="50"/>
  <c r="G629" i="50"/>
  <c r="F629" i="50"/>
  <c r="E629" i="50"/>
  <c r="D629" i="50"/>
  <c r="C629" i="50"/>
  <c r="I628" i="50"/>
  <c r="G628" i="50"/>
  <c r="F628" i="50"/>
  <c r="E628" i="50"/>
  <c r="D628" i="50"/>
  <c r="C628" i="50"/>
  <c r="I627" i="50"/>
  <c r="G627" i="50"/>
  <c r="F627" i="50"/>
  <c r="E627" i="50"/>
  <c r="D627" i="50"/>
  <c r="C627" i="50"/>
  <c r="I626" i="50"/>
  <c r="G626" i="50"/>
  <c r="F626" i="50"/>
  <c r="E626" i="50"/>
  <c r="D626" i="50"/>
  <c r="C626" i="50"/>
  <c r="I625" i="50"/>
  <c r="G625" i="50"/>
  <c r="F625" i="50"/>
  <c r="E625" i="50"/>
  <c r="D625" i="50"/>
  <c r="C625" i="50"/>
  <c r="I624" i="50"/>
  <c r="G624" i="50"/>
  <c r="F624" i="50"/>
  <c r="E624" i="50"/>
  <c r="D624" i="50"/>
  <c r="C624" i="50"/>
  <c r="I623" i="50"/>
  <c r="G623" i="50"/>
  <c r="F623" i="50"/>
  <c r="E623" i="50"/>
  <c r="D623" i="50"/>
  <c r="C623" i="50"/>
  <c r="I622" i="50"/>
  <c r="G622" i="50"/>
  <c r="F622" i="50"/>
  <c r="E622" i="50"/>
  <c r="D622" i="50"/>
  <c r="C622" i="50"/>
  <c r="I621" i="50"/>
  <c r="G621" i="50"/>
  <c r="F621" i="50"/>
  <c r="E621" i="50"/>
  <c r="D621" i="50"/>
  <c r="C621" i="50"/>
  <c r="I620" i="50"/>
  <c r="G620" i="50"/>
  <c r="F620" i="50"/>
  <c r="E620" i="50"/>
  <c r="D620" i="50"/>
  <c r="C620" i="50"/>
  <c r="I619" i="50"/>
  <c r="G619" i="50"/>
  <c r="F619" i="50"/>
  <c r="E619" i="50"/>
  <c r="D619" i="50"/>
  <c r="C619" i="50"/>
  <c r="I618" i="50"/>
  <c r="G618" i="50"/>
  <c r="F618" i="50"/>
  <c r="E618" i="50"/>
  <c r="D618" i="50"/>
  <c r="C618" i="50"/>
  <c r="I617" i="50"/>
  <c r="G617" i="50"/>
  <c r="F617" i="50"/>
  <c r="E617" i="50"/>
  <c r="D617" i="50"/>
  <c r="C617" i="50"/>
  <c r="I616" i="50"/>
  <c r="G616" i="50"/>
  <c r="F616" i="50"/>
  <c r="E616" i="50"/>
  <c r="D616" i="50"/>
  <c r="C616" i="50"/>
  <c r="I615" i="50"/>
  <c r="G615" i="50"/>
  <c r="F615" i="50"/>
  <c r="E615" i="50"/>
  <c r="D615" i="50"/>
  <c r="C615" i="50"/>
  <c r="I614" i="50"/>
  <c r="G614" i="50"/>
  <c r="F614" i="50"/>
  <c r="E614" i="50"/>
  <c r="D614" i="50"/>
  <c r="C614" i="50"/>
  <c r="I613" i="50"/>
  <c r="G613" i="50"/>
  <c r="F613" i="50"/>
  <c r="E613" i="50"/>
  <c r="D613" i="50"/>
  <c r="C613" i="50"/>
  <c r="I612" i="50"/>
  <c r="G612" i="50"/>
  <c r="F612" i="50"/>
  <c r="E612" i="50"/>
  <c r="D612" i="50"/>
  <c r="C612" i="50"/>
  <c r="I611" i="50"/>
  <c r="G611" i="50"/>
  <c r="F611" i="50"/>
  <c r="E611" i="50"/>
  <c r="D611" i="50"/>
  <c r="C611" i="50"/>
  <c r="I610" i="50"/>
  <c r="G610" i="50"/>
  <c r="F610" i="50"/>
  <c r="E610" i="50"/>
  <c r="D610" i="50"/>
  <c r="C610" i="50"/>
  <c r="I609" i="50"/>
  <c r="G609" i="50"/>
  <c r="F609" i="50"/>
  <c r="E609" i="50"/>
  <c r="D609" i="50"/>
  <c r="C609" i="50"/>
  <c r="I608" i="50"/>
  <c r="G608" i="50"/>
  <c r="F608" i="50"/>
  <c r="E608" i="50"/>
  <c r="D608" i="50"/>
  <c r="C608" i="50"/>
  <c r="I607" i="50"/>
  <c r="G607" i="50"/>
  <c r="F607" i="50"/>
  <c r="E607" i="50"/>
  <c r="D607" i="50"/>
  <c r="C607" i="50"/>
  <c r="I606" i="50"/>
  <c r="G606" i="50"/>
  <c r="F606" i="50"/>
  <c r="E606" i="50"/>
  <c r="D606" i="50"/>
  <c r="C606" i="50"/>
  <c r="I605" i="50"/>
  <c r="G605" i="50"/>
  <c r="F605" i="50"/>
  <c r="E605" i="50"/>
  <c r="D605" i="50"/>
  <c r="C605" i="50"/>
  <c r="I604" i="50"/>
  <c r="G604" i="50"/>
  <c r="F604" i="50"/>
  <c r="E604" i="50"/>
  <c r="D604" i="50"/>
  <c r="C604" i="50"/>
  <c r="I603" i="50"/>
  <c r="G603" i="50"/>
  <c r="F603" i="50"/>
  <c r="E603" i="50"/>
  <c r="D603" i="50"/>
  <c r="C603" i="50"/>
  <c r="I602" i="50"/>
  <c r="G602" i="50"/>
  <c r="F602" i="50"/>
  <c r="E602" i="50"/>
  <c r="D602" i="50"/>
  <c r="C602" i="50"/>
  <c r="I601" i="50"/>
  <c r="G601" i="50"/>
  <c r="F601" i="50"/>
  <c r="E601" i="50"/>
  <c r="D601" i="50"/>
  <c r="C601" i="50"/>
  <c r="I600" i="50"/>
  <c r="G600" i="50"/>
  <c r="F600" i="50"/>
  <c r="E600" i="50"/>
  <c r="D600" i="50"/>
  <c r="C600" i="50"/>
  <c r="I599" i="50"/>
  <c r="G599" i="50"/>
  <c r="F599" i="50"/>
  <c r="E599" i="50"/>
  <c r="D599" i="50"/>
  <c r="C599" i="50"/>
  <c r="I598" i="50"/>
  <c r="G598" i="50"/>
  <c r="F598" i="50"/>
  <c r="E598" i="50"/>
  <c r="D598" i="50"/>
  <c r="C598" i="50"/>
  <c r="I597" i="50"/>
  <c r="G597" i="50"/>
  <c r="F597" i="50"/>
  <c r="E597" i="50"/>
  <c r="D597" i="50"/>
  <c r="C597" i="50"/>
  <c r="I596" i="50"/>
  <c r="G596" i="50"/>
  <c r="F596" i="50"/>
  <c r="E596" i="50"/>
  <c r="D596" i="50"/>
  <c r="C596" i="50"/>
  <c r="I595" i="50"/>
  <c r="G595" i="50"/>
  <c r="F595" i="50"/>
  <c r="E595" i="50"/>
  <c r="D595" i="50"/>
  <c r="C595" i="50"/>
  <c r="I594" i="50"/>
  <c r="G594" i="50"/>
  <c r="F594" i="50"/>
  <c r="E594" i="50"/>
  <c r="D594" i="50"/>
  <c r="C594" i="50"/>
  <c r="I593" i="50"/>
  <c r="G593" i="50"/>
  <c r="F593" i="50"/>
  <c r="E593" i="50"/>
  <c r="D593" i="50"/>
  <c r="C593" i="50"/>
  <c r="I592" i="50"/>
  <c r="G592" i="50"/>
  <c r="F592" i="50"/>
  <c r="E592" i="50"/>
  <c r="D592" i="50"/>
  <c r="C592" i="50"/>
  <c r="I591" i="50"/>
  <c r="G591" i="50"/>
  <c r="F591" i="50"/>
  <c r="E591" i="50"/>
  <c r="D591" i="50"/>
  <c r="C591" i="50"/>
  <c r="I590" i="50"/>
  <c r="G590" i="50"/>
  <c r="F590" i="50"/>
  <c r="E590" i="50"/>
  <c r="D590" i="50"/>
  <c r="C590" i="50"/>
  <c r="I589" i="50"/>
  <c r="G589" i="50"/>
  <c r="F589" i="50"/>
  <c r="E589" i="50"/>
  <c r="D589" i="50"/>
  <c r="C589" i="50"/>
  <c r="I588" i="50"/>
  <c r="G588" i="50"/>
  <c r="F588" i="50"/>
  <c r="E588" i="50"/>
  <c r="D588" i="50"/>
  <c r="C588" i="50"/>
  <c r="I587" i="50"/>
  <c r="G587" i="50"/>
  <c r="F587" i="50"/>
  <c r="E587" i="50"/>
  <c r="D587" i="50"/>
  <c r="C587" i="50"/>
  <c r="I586" i="50"/>
  <c r="G586" i="50"/>
  <c r="F586" i="50"/>
  <c r="E586" i="50"/>
  <c r="D586" i="50"/>
  <c r="C586" i="50"/>
  <c r="I585" i="50"/>
  <c r="G585" i="50"/>
  <c r="F585" i="50"/>
  <c r="E585" i="50"/>
  <c r="D585" i="50"/>
  <c r="C585" i="50"/>
  <c r="I584" i="50"/>
  <c r="G584" i="50"/>
  <c r="F584" i="50"/>
  <c r="E584" i="50"/>
  <c r="D584" i="50"/>
  <c r="C584" i="50"/>
  <c r="I583" i="50"/>
  <c r="G583" i="50"/>
  <c r="F583" i="50"/>
  <c r="E583" i="50"/>
  <c r="D583" i="50"/>
  <c r="C583" i="50"/>
  <c r="I582" i="50"/>
  <c r="G582" i="50"/>
  <c r="F582" i="50"/>
  <c r="E582" i="50"/>
  <c r="D582" i="50"/>
  <c r="C582" i="50"/>
  <c r="I581" i="50"/>
  <c r="G581" i="50"/>
  <c r="F581" i="50"/>
  <c r="E581" i="50"/>
  <c r="D581" i="50"/>
  <c r="C581" i="50"/>
  <c r="I580" i="50"/>
  <c r="G580" i="50"/>
  <c r="F580" i="50"/>
  <c r="E580" i="50"/>
  <c r="D580" i="50"/>
  <c r="C580" i="50"/>
  <c r="I579" i="50"/>
  <c r="G579" i="50"/>
  <c r="F579" i="50"/>
  <c r="E579" i="50"/>
  <c r="D579" i="50"/>
  <c r="C579" i="50"/>
  <c r="I578" i="50"/>
  <c r="G578" i="50"/>
  <c r="F578" i="50"/>
  <c r="E578" i="50"/>
  <c r="D578" i="50"/>
  <c r="C578" i="50"/>
  <c r="I577" i="50"/>
  <c r="G577" i="50"/>
  <c r="F577" i="50"/>
  <c r="E577" i="50"/>
  <c r="D577" i="50"/>
  <c r="C577" i="50"/>
  <c r="I576" i="50"/>
  <c r="G576" i="50"/>
  <c r="F576" i="50"/>
  <c r="E576" i="50"/>
  <c r="D576" i="50"/>
  <c r="C576" i="50"/>
  <c r="I575" i="50"/>
  <c r="G575" i="50"/>
  <c r="F575" i="50"/>
  <c r="E575" i="50"/>
  <c r="D575" i="50"/>
  <c r="C575" i="50"/>
  <c r="I574" i="50"/>
  <c r="G574" i="50"/>
  <c r="F574" i="50"/>
  <c r="E574" i="50"/>
  <c r="D574" i="50"/>
  <c r="C574" i="50"/>
  <c r="I573" i="50"/>
  <c r="G573" i="50"/>
  <c r="F573" i="50"/>
  <c r="E573" i="50"/>
  <c r="D573" i="50"/>
  <c r="C573" i="50"/>
  <c r="I572" i="50"/>
  <c r="G572" i="50"/>
  <c r="F572" i="50"/>
  <c r="E572" i="50"/>
  <c r="D572" i="50"/>
  <c r="C572" i="50"/>
  <c r="I571" i="50"/>
  <c r="G571" i="50"/>
  <c r="F571" i="50"/>
  <c r="E571" i="50"/>
  <c r="D571" i="50"/>
  <c r="C571" i="50"/>
  <c r="I570" i="50"/>
  <c r="G570" i="50"/>
  <c r="F570" i="50"/>
  <c r="E570" i="50"/>
  <c r="D570" i="50"/>
  <c r="C570" i="50"/>
  <c r="I569" i="50"/>
  <c r="G569" i="50"/>
  <c r="F569" i="50"/>
  <c r="E569" i="50"/>
  <c r="D569" i="50"/>
  <c r="C569" i="50"/>
  <c r="I568" i="50"/>
  <c r="G568" i="50"/>
  <c r="F568" i="50"/>
  <c r="E568" i="50"/>
  <c r="D568" i="50"/>
  <c r="C568" i="50"/>
  <c r="I567" i="50"/>
  <c r="G567" i="50"/>
  <c r="F567" i="50"/>
  <c r="E567" i="50"/>
  <c r="D567" i="50"/>
  <c r="C567" i="50"/>
  <c r="I566" i="50"/>
  <c r="G566" i="50"/>
  <c r="F566" i="50"/>
  <c r="E566" i="50"/>
  <c r="D566" i="50"/>
  <c r="C566" i="50"/>
  <c r="I565" i="50"/>
  <c r="G565" i="50"/>
  <c r="F565" i="50"/>
  <c r="E565" i="50"/>
  <c r="D565" i="50"/>
  <c r="C565" i="50"/>
  <c r="I564" i="50"/>
  <c r="G564" i="50"/>
  <c r="F564" i="50"/>
  <c r="E564" i="50"/>
  <c r="D564" i="50"/>
  <c r="C564" i="50"/>
  <c r="I563" i="50"/>
  <c r="G563" i="50"/>
  <c r="F563" i="50"/>
  <c r="E563" i="50"/>
  <c r="D563" i="50"/>
  <c r="C563" i="50"/>
  <c r="I562" i="50"/>
  <c r="G562" i="50"/>
  <c r="F562" i="50"/>
  <c r="E562" i="50"/>
  <c r="D562" i="50"/>
  <c r="C562" i="50"/>
  <c r="I561" i="50"/>
  <c r="G561" i="50"/>
  <c r="F561" i="50"/>
  <c r="E561" i="50"/>
  <c r="D561" i="50"/>
  <c r="C561" i="50"/>
  <c r="I560" i="50"/>
  <c r="G560" i="50"/>
  <c r="F560" i="50"/>
  <c r="E560" i="50"/>
  <c r="D560" i="50"/>
  <c r="C560" i="50"/>
  <c r="I559" i="50"/>
  <c r="G559" i="50"/>
  <c r="F559" i="50"/>
  <c r="E559" i="50"/>
  <c r="D559" i="50"/>
  <c r="C559" i="50"/>
  <c r="I558" i="50"/>
  <c r="G558" i="50"/>
  <c r="F558" i="50"/>
  <c r="E558" i="50"/>
  <c r="D558" i="50"/>
  <c r="C558" i="50"/>
  <c r="I557" i="50"/>
  <c r="G557" i="50"/>
  <c r="F557" i="50"/>
  <c r="E557" i="50"/>
  <c r="D557" i="50"/>
  <c r="C557" i="50"/>
  <c r="I556" i="50"/>
  <c r="G556" i="50"/>
  <c r="F556" i="50"/>
  <c r="E556" i="50"/>
  <c r="D556" i="50"/>
  <c r="C556" i="50"/>
  <c r="I555" i="50"/>
  <c r="G555" i="50"/>
  <c r="F555" i="50"/>
  <c r="E555" i="50"/>
  <c r="D555" i="50"/>
  <c r="C555" i="50"/>
  <c r="I554" i="50"/>
  <c r="G554" i="50"/>
  <c r="F554" i="50"/>
  <c r="E554" i="50"/>
  <c r="D554" i="50"/>
  <c r="C554" i="50"/>
  <c r="I553" i="50"/>
  <c r="G553" i="50"/>
  <c r="F553" i="50"/>
  <c r="E553" i="50"/>
  <c r="D553" i="50"/>
  <c r="C553" i="50"/>
  <c r="I552" i="50"/>
  <c r="G552" i="50"/>
  <c r="F552" i="50"/>
  <c r="E552" i="50"/>
  <c r="D552" i="50"/>
  <c r="C552" i="50"/>
  <c r="I551" i="50"/>
  <c r="G551" i="50"/>
  <c r="F551" i="50"/>
  <c r="E551" i="50"/>
  <c r="D551" i="50"/>
  <c r="C551" i="50"/>
  <c r="I550" i="50"/>
  <c r="G550" i="50"/>
  <c r="F550" i="50"/>
  <c r="E550" i="50"/>
  <c r="D550" i="50"/>
  <c r="C550" i="50"/>
  <c r="I549" i="50"/>
  <c r="G549" i="50"/>
  <c r="F549" i="50"/>
  <c r="E549" i="50"/>
  <c r="D549" i="50"/>
  <c r="C549" i="50"/>
  <c r="I548" i="50"/>
  <c r="G548" i="50"/>
  <c r="F548" i="50"/>
  <c r="E548" i="50"/>
  <c r="D548" i="50"/>
  <c r="C548" i="50"/>
  <c r="I547" i="50"/>
  <c r="G547" i="50"/>
  <c r="F547" i="50"/>
  <c r="E547" i="50"/>
  <c r="D547" i="50"/>
  <c r="C547" i="50"/>
  <c r="I546" i="50"/>
  <c r="G546" i="50"/>
  <c r="F546" i="50"/>
  <c r="E546" i="50"/>
  <c r="D546" i="50"/>
  <c r="C546" i="50"/>
  <c r="I545" i="50"/>
  <c r="G545" i="50"/>
  <c r="F545" i="50"/>
  <c r="E545" i="50"/>
  <c r="D545" i="50"/>
  <c r="C545" i="50"/>
  <c r="I544" i="50"/>
  <c r="G544" i="50"/>
  <c r="F544" i="50"/>
  <c r="E544" i="50"/>
  <c r="D544" i="50"/>
  <c r="C544" i="50"/>
  <c r="I543" i="50"/>
  <c r="G543" i="50"/>
  <c r="F543" i="50"/>
  <c r="E543" i="50"/>
  <c r="D543" i="50"/>
  <c r="C543" i="50"/>
  <c r="I542" i="50"/>
  <c r="G542" i="50"/>
  <c r="F542" i="50"/>
  <c r="E542" i="50"/>
  <c r="D542" i="50"/>
  <c r="C542" i="50"/>
  <c r="I541" i="50"/>
  <c r="G541" i="50"/>
  <c r="F541" i="50"/>
  <c r="E541" i="50"/>
  <c r="D541" i="50"/>
  <c r="C541" i="50"/>
  <c r="I540" i="50"/>
  <c r="G540" i="50"/>
  <c r="F540" i="50"/>
  <c r="E540" i="50"/>
  <c r="D540" i="50"/>
  <c r="C540" i="50"/>
  <c r="I539" i="50"/>
  <c r="G539" i="50"/>
  <c r="F539" i="50"/>
  <c r="E539" i="50"/>
  <c r="D539" i="50"/>
  <c r="C539" i="50"/>
  <c r="I538" i="50"/>
  <c r="G538" i="50"/>
  <c r="F538" i="50"/>
  <c r="E538" i="50"/>
  <c r="D538" i="50"/>
  <c r="C538" i="50"/>
  <c r="I537" i="50"/>
  <c r="G537" i="50"/>
  <c r="F537" i="50"/>
  <c r="E537" i="50"/>
  <c r="D537" i="50"/>
  <c r="C537" i="50"/>
  <c r="I536" i="50"/>
  <c r="G536" i="50"/>
  <c r="F536" i="50"/>
  <c r="E536" i="50"/>
  <c r="D536" i="50"/>
  <c r="C536" i="50"/>
  <c r="I535" i="50"/>
  <c r="G535" i="50"/>
  <c r="F535" i="50"/>
  <c r="E535" i="50"/>
  <c r="D535" i="50"/>
  <c r="C535" i="50"/>
  <c r="I534" i="50"/>
  <c r="G534" i="50"/>
  <c r="F534" i="50"/>
  <c r="E534" i="50"/>
  <c r="D534" i="50"/>
  <c r="C534" i="50"/>
  <c r="I533" i="50"/>
  <c r="G533" i="50"/>
  <c r="F533" i="50"/>
  <c r="E533" i="50"/>
  <c r="D533" i="50"/>
  <c r="C533" i="50"/>
  <c r="I532" i="50"/>
  <c r="G532" i="50"/>
  <c r="F532" i="50"/>
  <c r="E532" i="50"/>
  <c r="D532" i="50"/>
  <c r="C532" i="50"/>
  <c r="I531" i="50"/>
  <c r="G531" i="50"/>
  <c r="F531" i="50"/>
  <c r="E531" i="50"/>
  <c r="D531" i="50"/>
  <c r="C531" i="50"/>
  <c r="I530" i="50"/>
  <c r="G530" i="50"/>
  <c r="F530" i="50"/>
  <c r="E530" i="50"/>
  <c r="D530" i="50"/>
  <c r="C530" i="50"/>
  <c r="I529" i="50"/>
  <c r="G529" i="50"/>
  <c r="F529" i="50"/>
  <c r="E529" i="50"/>
  <c r="D529" i="50"/>
  <c r="C529" i="50"/>
  <c r="I528" i="50"/>
  <c r="G528" i="50"/>
  <c r="F528" i="50"/>
  <c r="E528" i="50"/>
  <c r="D528" i="50"/>
  <c r="C528" i="50"/>
  <c r="I527" i="50"/>
  <c r="G527" i="50"/>
  <c r="F527" i="50"/>
  <c r="E527" i="50"/>
  <c r="D527" i="50"/>
  <c r="C527" i="50"/>
  <c r="I526" i="50"/>
  <c r="G526" i="50"/>
  <c r="F526" i="50"/>
  <c r="E526" i="50"/>
  <c r="D526" i="50"/>
  <c r="C526" i="50"/>
  <c r="I525" i="50"/>
  <c r="G525" i="50"/>
  <c r="F525" i="50"/>
  <c r="E525" i="50"/>
  <c r="D525" i="50"/>
  <c r="C525" i="50"/>
  <c r="I524" i="50"/>
  <c r="G524" i="50"/>
  <c r="F524" i="50"/>
  <c r="E524" i="50"/>
  <c r="D524" i="50"/>
  <c r="C524" i="50"/>
  <c r="I523" i="50"/>
  <c r="G523" i="50"/>
  <c r="F523" i="50"/>
  <c r="E523" i="50"/>
  <c r="D523" i="50"/>
  <c r="C523" i="50"/>
  <c r="I522" i="50"/>
  <c r="G522" i="50"/>
  <c r="F522" i="50"/>
  <c r="E522" i="50"/>
  <c r="D522" i="50"/>
  <c r="C522" i="50"/>
  <c r="I521" i="50"/>
  <c r="G521" i="50"/>
  <c r="F521" i="50"/>
  <c r="E521" i="50"/>
  <c r="D521" i="50"/>
  <c r="C521" i="50"/>
  <c r="I520" i="50"/>
  <c r="G520" i="50"/>
  <c r="F520" i="50"/>
  <c r="E520" i="50"/>
  <c r="D520" i="50"/>
  <c r="C520" i="50"/>
  <c r="I519" i="50"/>
  <c r="G519" i="50"/>
  <c r="F519" i="50"/>
  <c r="E519" i="50"/>
  <c r="D519" i="50"/>
  <c r="C519" i="50"/>
  <c r="I518" i="50"/>
  <c r="G518" i="50"/>
  <c r="F518" i="50"/>
  <c r="E518" i="50"/>
  <c r="D518" i="50"/>
  <c r="C518" i="50"/>
  <c r="I517" i="50"/>
  <c r="G517" i="50"/>
  <c r="F517" i="50"/>
  <c r="E517" i="50"/>
  <c r="D517" i="50"/>
  <c r="C517" i="50"/>
  <c r="I516" i="50"/>
  <c r="G516" i="50"/>
  <c r="F516" i="50"/>
  <c r="E516" i="50"/>
  <c r="D516" i="50"/>
  <c r="C516" i="50"/>
  <c r="I515" i="50"/>
  <c r="G515" i="50"/>
  <c r="F515" i="50"/>
  <c r="E515" i="50"/>
  <c r="D515" i="50"/>
  <c r="C515" i="50"/>
  <c r="I514" i="50"/>
  <c r="G514" i="50"/>
  <c r="F514" i="50"/>
  <c r="E514" i="50"/>
  <c r="D514" i="50"/>
  <c r="C514" i="50"/>
  <c r="I513" i="50"/>
  <c r="G513" i="50"/>
  <c r="F513" i="50"/>
  <c r="E513" i="50"/>
  <c r="D513" i="50"/>
  <c r="C513" i="50"/>
  <c r="I512" i="50"/>
  <c r="G512" i="50"/>
  <c r="F512" i="50"/>
  <c r="E512" i="50"/>
  <c r="D512" i="50"/>
  <c r="C512" i="50"/>
  <c r="I511" i="50"/>
  <c r="G511" i="50"/>
  <c r="F511" i="50"/>
  <c r="E511" i="50"/>
  <c r="D511" i="50"/>
  <c r="C511" i="50"/>
  <c r="I510" i="50"/>
  <c r="G510" i="50"/>
  <c r="F510" i="50"/>
  <c r="E510" i="50"/>
  <c r="D510" i="50"/>
  <c r="C510" i="50"/>
  <c r="I509" i="50"/>
  <c r="G509" i="50"/>
  <c r="F509" i="50"/>
  <c r="E509" i="50"/>
  <c r="D509" i="50"/>
  <c r="C509" i="50"/>
  <c r="I508" i="50"/>
  <c r="G508" i="50"/>
  <c r="F508" i="50"/>
  <c r="E508" i="50"/>
  <c r="D508" i="50"/>
  <c r="C508" i="50"/>
  <c r="I507" i="50"/>
  <c r="G507" i="50"/>
  <c r="F507" i="50"/>
  <c r="E507" i="50"/>
  <c r="D507" i="50"/>
  <c r="C507" i="50"/>
  <c r="I506" i="50"/>
  <c r="G506" i="50"/>
  <c r="F506" i="50"/>
  <c r="E506" i="50"/>
  <c r="D506" i="50"/>
  <c r="C506" i="50"/>
  <c r="I505" i="50"/>
  <c r="G505" i="50"/>
  <c r="F505" i="50"/>
  <c r="E505" i="50"/>
  <c r="D505" i="50"/>
  <c r="C505" i="50"/>
  <c r="I504" i="50"/>
  <c r="G504" i="50"/>
  <c r="F504" i="50"/>
  <c r="E504" i="50"/>
  <c r="D504" i="50"/>
  <c r="C504" i="50"/>
  <c r="I503" i="50"/>
  <c r="G503" i="50"/>
  <c r="F503" i="50"/>
  <c r="E503" i="50"/>
  <c r="D503" i="50"/>
  <c r="C503" i="50"/>
  <c r="I502" i="50"/>
  <c r="G502" i="50"/>
  <c r="F502" i="50"/>
  <c r="E502" i="50"/>
  <c r="D502" i="50"/>
  <c r="C502" i="50"/>
  <c r="I501" i="50"/>
  <c r="G501" i="50"/>
  <c r="F501" i="50"/>
  <c r="E501" i="50"/>
  <c r="D501" i="50"/>
  <c r="C501" i="50"/>
  <c r="I500" i="50"/>
  <c r="G500" i="50"/>
  <c r="F500" i="50"/>
  <c r="E500" i="50"/>
  <c r="D500" i="50"/>
  <c r="C500" i="50"/>
  <c r="I499" i="50"/>
  <c r="G499" i="50"/>
  <c r="F499" i="50"/>
  <c r="E499" i="50"/>
  <c r="D499" i="50"/>
  <c r="C499" i="50"/>
  <c r="I498" i="50"/>
  <c r="G498" i="50"/>
  <c r="F498" i="50"/>
  <c r="E498" i="50"/>
  <c r="D498" i="50"/>
  <c r="C498" i="50"/>
  <c r="I497" i="50"/>
  <c r="G497" i="50"/>
  <c r="F497" i="50"/>
  <c r="E497" i="50"/>
  <c r="D497" i="50"/>
  <c r="C497" i="50"/>
  <c r="I496" i="50"/>
  <c r="G496" i="50"/>
  <c r="F496" i="50"/>
  <c r="E496" i="50"/>
  <c r="D496" i="50"/>
  <c r="C496" i="50"/>
  <c r="I495" i="50"/>
  <c r="G495" i="50"/>
  <c r="F495" i="50"/>
  <c r="E495" i="50"/>
  <c r="D495" i="50"/>
  <c r="C495" i="50"/>
  <c r="I494" i="50"/>
  <c r="G494" i="50"/>
  <c r="F494" i="50"/>
  <c r="E494" i="50"/>
  <c r="D494" i="50"/>
  <c r="C494" i="50"/>
  <c r="I493" i="50"/>
  <c r="G493" i="50"/>
  <c r="F493" i="50"/>
  <c r="E493" i="50"/>
  <c r="D493" i="50"/>
  <c r="C493" i="50"/>
  <c r="I492" i="50"/>
  <c r="G492" i="50"/>
  <c r="F492" i="50"/>
  <c r="E492" i="50"/>
  <c r="D492" i="50"/>
  <c r="C492" i="50"/>
  <c r="I491" i="50"/>
  <c r="G491" i="50"/>
  <c r="F491" i="50"/>
  <c r="E491" i="50"/>
  <c r="D491" i="50"/>
  <c r="C491" i="50"/>
  <c r="I490" i="50"/>
  <c r="G490" i="50"/>
  <c r="F490" i="50"/>
  <c r="E490" i="50"/>
  <c r="D490" i="50"/>
  <c r="C490" i="50"/>
  <c r="I489" i="50"/>
  <c r="G489" i="50"/>
  <c r="F489" i="50"/>
  <c r="E489" i="50"/>
  <c r="D489" i="50"/>
  <c r="C489" i="50"/>
  <c r="I488" i="50"/>
  <c r="G488" i="50"/>
  <c r="F488" i="50"/>
  <c r="E488" i="50"/>
  <c r="D488" i="50"/>
  <c r="C488" i="50"/>
  <c r="I487" i="50"/>
  <c r="G487" i="50"/>
  <c r="F487" i="50"/>
  <c r="E487" i="50"/>
  <c r="D487" i="50"/>
  <c r="C487" i="50"/>
  <c r="I486" i="50"/>
  <c r="G486" i="50"/>
  <c r="F486" i="50"/>
  <c r="E486" i="50"/>
  <c r="D486" i="50"/>
  <c r="C486" i="50"/>
  <c r="I485" i="50"/>
  <c r="G485" i="50"/>
  <c r="F485" i="50"/>
  <c r="E485" i="50"/>
  <c r="D485" i="50"/>
  <c r="C485" i="50"/>
  <c r="I484" i="50"/>
  <c r="G484" i="50"/>
  <c r="F484" i="50"/>
  <c r="E484" i="50"/>
  <c r="D484" i="50"/>
  <c r="C484" i="50"/>
  <c r="I483" i="50"/>
  <c r="G483" i="50"/>
  <c r="F483" i="50"/>
  <c r="E483" i="50"/>
  <c r="D483" i="50"/>
  <c r="C483" i="50"/>
  <c r="I482" i="50"/>
  <c r="G482" i="50"/>
  <c r="F482" i="50"/>
  <c r="E482" i="50"/>
  <c r="D482" i="50"/>
  <c r="C482" i="50"/>
  <c r="I481" i="50"/>
  <c r="G481" i="50"/>
  <c r="F481" i="50"/>
  <c r="E481" i="50"/>
  <c r="D481" i="50"/>
  <c r="C481" i="50"/>
  <c r="I480" i="50"/>
  <c r="G480" i="50"/>
  <c r="F480" i="50"/>
  <c r="E480" i="50"/>
  <c r="D480" i="50"/>
  <c r="C480" i="50"/>
  <c r="I479" i="50"/>
  <c r="G479" i="50"/>
  <c r="F479" i="50"/>
  <c r="E479" i="50"/>
  <c r="D479" i="50"/>
  <c r="C479" i="50"/>
  <c r="I478" i="50"/>
  <c r="G478" i="50"/>
  <c r="F478" i="50"/>
  <c r="E478" i="50"/>
  <c r="D478" i="50"/>
  <c r="C478" i="50"/>
  <c r="I477" i="50"/>
  <c r="G477" i="50"/>
  <c r="F477" i="50"/>
  <c r="E477" i="50"/>
  <c r="D477" i="50"/>
  <c r="C477" i="50"/>
  <c r="I476" i="50"/>
  <c r="G476" i="50"/>
  <c r="F476" i="50"/>
  <c r="E476" i="50"/>
  <c r="D476" i="50"/>
  <c r="C476" i="50"/>
  <c r="I475" i="50"/>
  <c r="G475" i="50"/>
  <c r="F475" i="50"/>
  <c r="E475" i="50"/>
  <c r="D475" i="50"/>
  <c r="C475" i="50"/>
  <c r="I474" i="50"/>
  <c r="G474" i="50"/>
  <c r="F474" i="50"/>
  <c r="E474" i="50"/>
  <c r="D474" i="50"/>
  <c r="C474" i="50"/>
  <c r="I473" i="50"/>
  <c r="G473" i="50"/>
  <c r="F473" i="50"/>
  <c r="E473" i="50"/>
  <c r="D473" i="50"/>
  <c r="C473" i="50"/>
  <c r="I472" i="50"/>
  <c r="G472" i="50"/>
  <c r="F472" i="50"/>
  <c r="E472" i="50"/>
  <c r="D472" i="50"/>
  <c r="C472" i="50"/>
  <c r="I471" i="50"/>
  <c r="G471" i="50"/>
  <c r="F471" i="50"/>
  <c r="E471" i="50"/>
  <c r="D471" i="50"/>
  <c r="C471" i="50"/>
  <c r="I470" i="50"/>
  <c r="G470" i="50"/>
  <c r="F470" i="50"/>
  <c r="E470" i="50"/>
  <c r="D470" i="50"/>
  <c r="C470" i="50"/>
  <c r="I469" i="50"/>
  <c r="G469" i="50"/>
  <c r="F469" i="50"/>
  <c r="E469" i="50"/>
  <c r="D469" i="50"/>
  <c r="C469" i="50"/>
  <c r="I468" i="50"/>
  <c r="G468" i="50"/>
  <c r="F468" i="50"/>
  <c r="E468" i="50"/>
  <c r="D468" i="50"/>
  <c r="C468" i="50"/>
  <c r="I467" i="50"/>
  <c r="G467" i="50"/>
  <c r="F467" i="50"/>
  <c r="E467" i="50"/>
  <c r="D467" i="50"/>
  <c r="C467" i="50"/>
  <c r="I466" i="50"/>
  <c r="G466" i="50"/>
  <c r="F466" i="50"/>
  <c r="E466" i="50"/>
  <c r="D466" i="50"/>
  <c r="C466" i="50"/>
  <c r="I465" i="50"/>
  <c r="G465" i="50"/>
  <c r="F465" i="50"/>
  <c r="E465" i="50"/>
  <c r="D465" i="50"/>
  <c r="C465" i="50"/>
  <c r="I464" i="50"/>
  <c r="G464" i="50"/>
  <c r="F464" i="50"/>
  <c r="E464" i="50"/>
  <c r="D464" i="50"/>
  <c r="C464" i="50"/>
  <c r="I463" i="50"/>
  <c r="G463" i="50"/>
  <c r="F463" i="50"/>
  <c r="E463" i="50"/>
  <c r="D463" i="50"/>
  <c r="C463" i="50"/>
  <c r="I462" i="50"/>
  <c r="G462" i="50"/>
  <c r="F462" i="50"/>
  <c r="E462" i="50"/>
  <c r="D462" i="50"/>
  <c r="C462" i="50"/>
  <c r="I461" i="50"/>
  <c r="G461" i="50"/>
  <c r="F461" i="50"/>
  <c r="E461" i="50"/>
  <c r="D461" i="50"/>
  <c r="C461" i="50"/>
  <c r="I460" i="50"/>
  <c r="G460" i="50"/>
  <c r="F460" i="50"/>
  <c r="E460" i="50"/>
  <c r="D460" i="50"/>
  <c r="C460" i="50"/>
  <c r="I459" i="50"/>
  <c r="G459" i="50"/>
  <c r="F459" i="50"/>
  <c r="E459" i="50"/>
  <c r="D459" i="50"/>
  <c r="C459" i="50"/>
  <c r="I458" i="50"/>
  <c r="G458" i="50"/>
  <c r="F458" i="50"/>
  <c r="E458" i="50"/>
  <c r="D458" i="50"/>
  <c r="C458" i="50"/>
  <c r="I457" i="50"/>
  <c r="G457" i="50"/>
  <c r="F457" i="50"/>
  <c r="E457" i="50"/>
  <c r="D457" i="50"/>
  <c r="C457" i="50"/>
  <c r="I456" i="50"/>
  <c r="G456" i="50"/>
  <c r="F456" i="50"/>
  <c r="E456" i="50"/>
  <c r="D456" i="50"/>
  <c r="C456" i="50"/>
  <c r="I455" i="50"/>
  <c r="G455" i="50"/>
  <c r="F455" i="50"/>
  <c r="E455" i="50"/>
  <c r="D455" i="50"/>
  <c r="C455" i="50"/>
  <c r="I454" i="50"/>
  <c r="G454" i="50"/>
  <c r="F454" i="50"/>
  <c r="E454" i="50"/>
  <c r="D454" i="50"/>
  <c r="C454" i="50"/>
  <c r="I453" i="50"/>
  <c r="G453" i="50"/>
  <c r="F453" i="50"/>
  <c r="E453" i="50"/>
  <c r="D453" i="50"/>
  <c r="C453" i="50"/>
  <c r="I452" i="50"/>
  <c r="G452" i="50"/>
  <c r="F452" i="50"/>
  <c r="E452" i="50"/>
  <c r="D452" i="50"/>
  <c r="C452" i="50"/>
  <c r="I451" i="50"/>
  <c r="G451" i="50"/>
  <c r="F451" i="50"/>
  <c r="E451" i="50"/>
  <c r="D451" i="50"/>
  <c r="C451" i="50"/>
  <c r="I450" i="50"/>
  <c r="G450" i="50"/>
  <c r="F450" i="50"/>
  <c r="E450" i="50"/>
  <c r="D450" i="50"/>
  <c r="C450" i="50"/>
  <c r="I449" i="50"/>
  <c r="G449" i="50"/>
  <c r="F449" i="50"/>
  <c r="E449" i="50"/>
  <c r="D449" i="50"/>
  <c r="C449" i="50"/>
  <c r="I448" i="50"/>
  <c r="G448" i="50"/>
  <c r="F448" i="50"/>
  <c r="E448" i="50"/>
  <c r="D448" i="50"/>
  <c r="C448" i="50"/>
  <c r="I447" i="50"/>
  <c r="G447" i="50"/>
  <c r="F447" i="50"/>
  <c r="E447" i="50"/>
  <c r="D447" i="50"/>
  <c r="C447" i="50"/>
  <c r="I446" i="50"/>
  <c r="G446" i="50"/>
  <c r="F446" i="50"/>
  <c r="E446" i="50"/>
  <c r="D446" i="50"/>
  <c r="C446" i="50"/>
  <c r="I445" i="50"/>
  <c r="G445" i="50"/>
  <c r="F445" i="50"/>
  <c r="E445" i="50"/>
  <c r="D445" i="50"/>
  <c r="C445" i="50"/>
  <c r="I444" i="50"/>
  <c r="G444" i="50"/>
  <c r="F444" i="50"/>
  <c r="E444" i="50"/>
  <c r="D444" i="50"/>
  <c r="C444" i="50"/>
  <c r="I443" i="50"/>
  <c r="G443" i="50"/>
  <c r="F443" i="50"/>
  <c r="E443" i="50"/>
  <c r="D443" i="50"/>
  <c r="C443" i="50"/>
  <c r="I442" i="50"/>
  <c r="G442" i="50"/>
  <c r="F442" i="50"/>
  <c r="E442" i="50"/>
  <c r="D442" i="50"/>
  <c r="C442" i="50"/>
  <c r="I441" i="50"/>
  <c r="G441" i="50"/>
  <c r="F441" i="50"/>
  <c r="E441" i="50"/>
  <c r="D441" i="50"/>
  <c r="C441" i="50"/>
  <c r="I440" i="50"/>
  <c r="G440" i="50"/>
  <c r="F440" i="50"/>
  <c r="E440" i="50"/>
  <c r="D440" i="50"/>
  <c r="C440" i="50"/>
  <c r="I439" i="50"/>
  <c r="G439" i="50"/>
  <c r="F439" i="50"/>
  <c r="E439" i="50"/>
  <c r="D439" i="50"/>
  <c r="C439" i="50"/>
  <c r="I438" i="50"/>
  <c r="G438" i="50"/>
  <c r="F438" i="50"/>
  <c r="E438" i="50"/>
  <c r="D438" i="50"/>
  <c r="C438" i="50"/>
  <c r="I437" i="50"/>
  <c r="G437" i="50"/>
  <c r="F437" i="50"/>
  <c r="E437" i="50"/>
  <c r="D437" i="50"/>
  <c r="C437" i="50"/>
  <c r="I436" i="50"/>
  <c r="G436" i="50"/>
  <c r="F436" i="50"/>
  <c r="E436" i="50"/>
  <c r="D436" i="50"/>
  <c r="C436" i="50"/>
  <c r="I435" i="50"/>
  <c r="G435" i="50"/>
  <c r="F435" i="50"/>
  <c r="E435" i="50"/>
  <c r="D435" i="50"/>
  <c r="C435" i="50"/>
  <c r="I434" i="50"/>
  <c r="G434" i="50"/>
  <c r="F434" i="50"/>
  <c r="E434" i="50"/>
  <c r="D434" i="50"/>
  <c r="C434" i="50"/>
  <c r="I433" i="50"/>
  <c r="G433" i="50"/>
  <c r="F433" i="50"/>
  <c r="E433" i="50"/>
  <c r="D433" i="50"/>
  <c r="C433" i="50"/>
  <c r="I432" i="50"/>
  <c r="G432" i="50"/>
  <c r="F432" i="50"/>
  <c r="E432" i="50"/>
  <c r="D432" i="50"/>
  <c r="C432" i="50"/>
  <c r="I431" i="50"/>
  <c r="G431" i="50"/>
  <c r="F431" i="50"/>
  <c r="E431" i="50"/>
  <c r="D431" i="50"/>
  <c r="C431" i="50"/>
  <c r="I430" i="50"/>
  <c r="G430" i="50"/>
  <c r="F430" i="50"/>
  <c r="E430" i="50"/>
  <c r="D430" i="50"/>
  <c r="C430" i="50"/>
  <c r="I429" i="50"/>
  <c r="G429" i="50"/>
  <c r="F429" i="50"/>
  <c r="E429" i="50"/>
  <c r="D429" i="50"/>
  <c r="C429" i="50"/>
  <c r="I428" i="50"/>
  <c r="G428" i="50"/>
  <c r="F428" i="50"/>
  <c r="E428" i="50"/>
  <c r="D428" i="50"/>
  <c r="C428" i="50"/>
  <c r="I427" i="50"/>
  <c r="G427" i="50"/>
  <c r="F427" i="50"/>
  <c r="E427" i="50"/>
  <c r="D427" i="50"/>
  <c r="C427" i="50"/>
  <c r="I426" i="50"/>
  <c r="G426" i="50"/>
  <c r="F426" i="50"/>
  <c r="E426" i="50"/>
  <c r="D426" i="50"/>
  <c r="C426" i="50"/>
  <c r="I425" i="50"/>
  <c r="G425" i="50"/>
  <c r="F425" i="50"/>
  <c r="E425" i="50"/>
  <c r="D425" i="50"/>
  <c r="C425" i="50"/>
  <c r="I424" i="50"/>
  <c r="G424" i="50"/>
  <c r="F424" i="50"/>
  <c r="E424" i="50"/>
  <c r="D424" i="50"/>
  <c r="C424" i="50"/>
  <c r="I423" i="50"/>
  <c r="G423" i="50"/>
  <c r="F423" i="50"/>
  <c r="E423" i="50"/>
  <c r="D423" i="50"/>
  <c r="C423" i="50"/>
  <c r="I422" i="50"/>
  <c r="G422" i="50"/>
  <c r="F422" i="50"/>
  <c r="E422" i="50"/>
  <c r="D422" i="50"/>
  <c r="C422" i="50"/>
  <c r="I421" i="50"/>
  <c r="G421" i="50"/>
  <c r="F421" i="50"/>
  <c r="E421" i="50"/>
  <c r="D421" i="50"/>
  <c r="C421" i="50"/>
  <c r="I420" i="50"/>
  <c r="G420" i="50"/>
  <c r="F420" i="50"/>
  <c r="E420" i="50"/>
  <c r="D420" i="50"/>
  <c r="C420" i="50"/>
  <c r="I419" i="50"/>
  <c r="G419" i="50"/>
  <c r="F419" i="50"/>
  <c r="E419" i="50"/>
  <c r="D419" i="50"/>
  <c r="C419" i="50"/>
  <c r="I418" i="50"/>
  <c r="G418" i="50"/>
  <c r="F418" i="50"/>
  <c r="E418" i="50"/>
  <c r="D418" i="50"/>
  <c r="C418" i="50"/>
  <c r="I417" i="50"/>
  <c r="G417" i="50"/>
  <c r="F417" i="50"/>
  <c r="E417" i="50"/>
  <c r="D417" i="50"/>
  <c r="C417" i="50"/>
  <c r="I416" i="50"/>
  <c r="G416" i="50"/>
  <c r="F416" i="50"/>
  <c r="E416" i="50"/>
  <c r="D416" i="50"/>
  <c r="C416" i="50"/>
  <c r="I415" i="50"/>
  <c r="G415" i="50"/>
  <c r="F415" i="50"/>
  <c r="E415" i="50"/>
  <c r="D415" i="50"/>
  <c r="C415" i="50"/>
  <c r="I414" i="50"/>
  <c r="G414" i="50"/>
  <c r="F414" i="50"/>
  <c r="E414" i="50"/>
  <c r="D414" i="50"/>
  <c r="C414" i="50"/>
  <c r="I413" i="50"/>
  <c r="G413" i="50"/>
  <c r="F413" i="50"/>
  <c r="E413" i="50"/>
  <c r="D413" i="50"/>
  <c r="C413" i="50"/>
  <c r="I412" i="50"/>
  <c r="G412" i="50"/>
  <c r="F412" i="50"/>
  <c r="E412" i="50"/>
  <c r="D412" i="50"/>
  <c r="C412" i="50"/>
  <c r="I411" i="50"/>
  <c r="G411" i="50"/>
  <c r="F411" i="50"/>
  <c r="E411" i="50"/>
  <c r="D411" i="50"/>
  <c r="C411" i="50"/>
  <c r="I410" i="50"/>
  <c r="G410" i="50"/>
  <c r="F410" i="50"/>
  <c r="E410" i="50"/>
  <c r="D410" i="50"/>
  <c r="C410" i="50"/>
  <c r="I409" i="50"/>
  <c r="G409" i="50"/>
  <c r="F409" i="50"/>
  <c r="E409" i="50"/>
  <c r="D409" i="50"/>
  <c r="C409" i="50"/>
  <c r="I408" i="50"/>
  <c r="G408" i="50"/>
  <c r="F408" i="50"/>
  <c r="E408" i="50"/>
  <c r="D408" i="50"/>
  <c r="C408" i="50"/>
  <c r="I407" i="50"/>
  <c r="G407" i="50"/>
  <c r="F407" i="50"/>
  <c r="E407" i="50"/>
  <c r="D407" i="50"/>
  <c r="C407" i="50"/>
  <c r="I406" i="50"/>
  <c r="G406" i="50"/>
  <c r="F406" i="50"/>
  <c r="E406" i="50"/>
  <c r="D406" i="50"/>
  <c r="C406" i="50"/>
  <c r="I405" i="50"/>
  <c r="G405" i="50"/>
  <c r="F405" i="50"/>
  <c r="E405" i="50"/>
  <c r="D405" i="50"/>
  <c r="C405" i="50"/>
  <c r="I404" i="50"/>
  <c r="G404" i="50"/>
  <c r="F404" i="50"/>
  <c r="E404" i="50"/>
  <c r="D404" i="50"/>
  <c r="C404" i="50"/>
  <c r="I403" i="50"/>
  <c r="G403" i="50"/>
  <c r="F403" i="50"/>
  <c r="E403" i="50"/>
  <c r="D403" i="50"/>
  <c r="C403" i="50"/>
  <c r="I402" i="50"/>
  <c r="G402" i="50"/>
  <c r="F402" i="50"/>
  <c r="E402" i="50"/>
  <c r="D402" i="50"/>
  <c r="C402" i="50"/>
  <c r="I401" i="50"/>
  <c r="G401" i="50"/>
  <c r="F401" i="50"/>
  <c r="E401" i="50"/>
  <c r="D401" i="50"/>
  <c r="C401" i="50"/>
  <c r="I400" i="50"/>
  <c r="G400" i="50"/>
  <c r="F400" i="50"/>
  <c r="E400" i="50"/>
  <c r="D400" i="50"/>
  <c r="C400" i="50"/>
  <c r="I399" i="50"/>
  <c r="G399" i="50"/>
  <c r="F399" i="50"/>
  <c r="E399" i="50"/>
  <c r="D399" i="50"/>
  <c r="C399" i="50"/>
  <c r="I398" i="50"/>
  <c r="G398" i="50"/>
  <c r="F398" i="50"/>
  <c r="E398" i="50"/>
  <c r="D398" i="50"/>
  <c r="C398" i="50"/>
  <c r="I397" i="50"/>
  <c r="G397" i="50"/>
  <c r="F397" i="50"/>
  <c r="E397" i="50"/>
  <c r="D397" i="50"/>
  <c r="C397" i="50"/>
  <c r="I396" i="50"/>
  <c r="G396" i="50"/>
  <c r="F396" i="50"/>
  <c r="E396" i="50"/>
  <c r="D396" i="50"/>
  <c r="C396" i="50"/>
  <c r="I395" i="50"/>
  <c r="G395" i="50"/>
  <c r="F395" i="50"/>
  <c r="E395" i="50"/>
  <c r="D395" i="50"/>
  <c r="C395" i="50"/>
  <c r="I394" i="50"/>
  <c r="G394" i="50"/>
  <c r="F394" i="50"/>
  <c r="E394" i="50"/>
  <c r="D394" i="50"/>
  <c r="C394" i="50"/>
  <c r="I393" i="50"/>
  <c r="G393" i="50"/>
  <c r="F393" i="50"/>
  <c r="E393" i="50"/>
  <c r="D393" i="50"/>
  <c r="C393" i="50"/>
  <c r="I392" i="50"/>
  <c r="G392" i="50"/>
  <c r="F392" i="50"/>
  <c r="E392" i="50"/>
  <c r="D392" i="50"/>
  <c r="C392" i="50"/>
  <c r="I391" i="50"/>
  <c r="G391" i="50"/>
  <c r="F391" i="50"/>
  <c r="E391" i="50"/>
  <c r="D391" i="50"/>
  <c r="C391" i="50"/>
  <c r="I390" i="50"/>
  <c r="G390" i="50"/>
  <c r="F390" i="50"/>
  <c r="E390" i="50"/>
  <c r="D390" i="50"/>
  <c r="C390" i="50"/>
  <c r="I389" i="50"/>
  <c r="G389" i="50"/>
  <c r="F389" i="50"/>
  <c r="E389" i="50"/>
  <c r="D389" i="50"/>
  <c r="C389" i="50"/>
  <c r="I388" i="50"/>
  <c r="G388" i="50"/>
  <c r="F388" i="50"/>
  <c r="E388" i="50"/>
  <c r="D388" i="50"/>
  <c r="C388" i="50"/>
  <c r="I387" i="50"/>
  <c r="G387" i="50"/>
  <c r="F387" i="50"/>
  <c r="E387" i="50"/>
  <c r="D387" i="50"/>
  <c r="C387" i="50"/>
  <c r="I386" i="50"/>
  <c r="G386" i="50"/>
  <c r="F386" i="50"/>
  <c r="E386" i="50"/>
  <c r="D386" i="50"/>
  <c r="C386" i="50"/>
  <c r="I385" i="50"/>
  <c r="G385" i="50"/>
  <c r="F385" i="50"/>
  <c r="E385" i="50"/>
  <c r="D385" i="50"/>
  <c r="C385" i="50"/>
  <c r="I384" i="50"/>
  <c r="G384" i="50"/>
  <c r="F384" i="50"/>
  <c r="E384" i="50"/>
  <c r="D384" i="50"/>
  <c r="C384" i="50"/>
  <c r="I383" i="50"/>
  <c r="G383" i="50"/>
  <c r="F383" i="50"/>
  <c r="E383" i="50"/>
  <c r="D383" i="50"/>
  <c r="C383" i="50"/>
  <c r="I382" i="50"/>
  <c r="G382" i="50"/>
  <c r="F382" i="50"/>
  <c r="E382" i="50"/>
  <c r="D382" i="50"/>
  <c r="C382" i="50"/>
  <c r="I381" i="50"/>
  <c r="G381" i="50"/>
  <c r="F381" i="50"/>
  <c r="E381" i="50"/>
  <c r="D381" i="50"/>
  <c r="C381" i="50"/>
  <c r="I380" i="50"/>
  <c r="G380" i="50"/>
  <c r="F380" i="50"/>
  <c r="E380" i="50"/>
  <c r="D380" i="50"/>
  <c r="C380" i="50"/>
  <c r="I379" i="50"/>
  <c r="G379" i="50"/>
  <c r="F379" i="50"/>
  <c r="E379" i="50"/>
  <c r="D379" i="50"/>
  <c r="C379" i="50"/>
  <c r="I378" i="50"/>
  <c r="G378" i="50"/>
  <c r="F378" i="50"/>
  <c r="E378" i="50"/>
  <c r="D378" i="50"/>
  <c r="C378" i="50"/>
  <c r="I377" i="50"/>
  <c r="G377" i="50"/>
  <c r="F377" i="50"/>
  <c r="E377" i="50"/>
  <c r="D377" i="50"/>
  <c r="C377" i="50"/>
  <c r="I376" i="50"/>
  <c r="G376" i="50"/>
  <c r="F376" i="50"/>
  <c r="E376" i="50"/>
  <c r="D376" i="50"/>
  <c r="C376" i="50"/>
  <c r="I375" i="50"/>
  <c r="G375" i="50"/>
  <c r="F375" i="50"/>
  <c r="E375" i="50"/>
  <c r="D375" i="50"/>
  <c r="C375" i="50"/>
  <c r="I374" i="50"/>
  <c r="G374" i="50"/>
  <c r="F374" i="50"/>
  <c r="E374" i="50"/>
  <c r="D374" i="50"/>
  <c r="C374" i="50"/>
  <c r="I373" i="50"/>
  <c r="G373" i="50"/>
  <c r="F373" i="50"/>
  <c r="E373" i="50"/>
  <c r="D373" i="50"/>
  <c r="C373" i="50"/>
  <c r="I372" i="50"/>
  <c r="G372" i="50"/>
  <c r="F372" i="50"/>
  <c r="E372" i="50"/>
  <c r="D372" i="50"/>
  <c r="C372" i="50"/>
  <c r="I371" i="50"/>
  <c r="G371" i="50"/>
  <c r="F371" i="50"/>
  <c r="E371" i="50"/>
  <c r="D371" i="50"/>
  <c r="C371" i="50"/>
  <c r="I370" i="50"/>
  <c r="G370" i="50"/>
  <c r="F370" i="50"/>
  <c r="E370" i="50"/>
  <c r="D370" i="50"/>
  <c r="C370" i="50"/>
  <c r="I369" i="50"/>
  <c r="G369" i="50"/>
  <c r="F369" i="50"/>
  <c r="E369" i="50"/>
  <c r="D369" i="50"/>
  <c r="C369" i="50"/>
  <c r="I368" i="50"/>
  <c r="G368" i="50"/>
  <c r="F368" i="50"/>
  <c r="E368" i="50"/>
  <c r="D368" i="50"/>
  <c r="C368" i="50"/>
  <c r="I367" i="50"/>
  <c r="G367" i="50"/>
  <c r="F367" i="50"/>
  <c r="E367" i="50"/>
  <c r="D367" i="50"/>
  <c r="C367" i="50"/>
  <c r="I366" i="50"/>
  <c r="G366" i="50"/>
  <c r="F366" i="50"/>
  <c r="E366" i="50"/>
  <c r="D366" i="50"/>
  <c r="C366" i="50"/>
  <c r="I365" i="50"/>
  <c r="G365" i="50"/>
  <c r="F365" i="50"/>
  <c r="E365" i="50"/>
  <c r="D365" i="50"/>
  <c r="C365" i="50"/>
  <c r="I364" i="50"/>
  <c r="G364" i="50"/>
  <c r="F364" i="50"/>
  <c r="E364" i="50"/>
  <c r="D364" i="50"/>
  <c r="C364" i="50"/>
  <c r="I363" i="50"/>
  <c r="G363" i="50"/>
  <c r="F363" i="50"/>
  <c r="E363" i="50"/>
  <c r="D363" i="50"/>
  <c r="C363" i="50"/>
  <c r="I362" i="50"/>
  <c r="G362" i="50"/>
  <c r="F362" i="50"/>
  <c r="E362" i="50"/>
  <c r="D362" i="50"/>
  <c r="C362" i="50"/>
  <c r="I361" i="50"/>
  <c r="G361" i="50"/>
  <c r="F361" i="50"/>
  <c r="E361" i="50"/>
  <c r="D361" i="50"/>
  <c r="C361" i="50"/>
  <c r="I360" i="50"/>
  <c r="G360" i="50"/>
  <c r="F360" i="50"/>
  <c r="E360" i="50"/>
  <c r="D360" i="50"/>
  <c r="C360" i="50"/>
  <c r="I359" i="50"/>
  <c r="G359" i="50"/>
  <c r="F359" i="50"/>
  <c r="E359" i="50"/>
  <c r="D359" i="50"/>
  <c r="C359" i="50"/>
  <c r="I358" i="50"/>
  <c r="G358" i="50"/>
  <c r="F358" i="50"/>
  <c r="E358" i="50"/>
  <c r="D358" i="50"/>
  <c r="C358" i="50"/>
  <c r="I357" i="50"/>
  <c r="G357" i="50"/>
  <c r="F357" i="50"/>
  <c r="E357" i="50"/>
  <c r="D357" i="50"/>
  <c r="C357" i="50"/>
  <c r="I356" i="50"/>
  <c r="G356" i="50"/>
  <c r="F356" i="50"/>
  <c r="E356" i="50"/>
  <c r="D356" i="50"/>
  <c r="C356" i="50"/>
  <c r="I355" i="50"/>
  <c r="G355" i="50"/>
  <c r="F355" i="50"/>
  <c r="E355" i="50"/>
  <c r="D355" i="50"/>
  <c r="C355" i="50"/>
  <c r="I354" i="50"/>
  <c r="G354" i="50"/>
  <c r="F354" i="50"/>
  <c r="E354" i="50"/>
  <c r="D354" i="50"/>
  <c r="C354" i="50"/>
  <c r="I353" i="50"/>
  <c r="G353" i="50"/>
  <c r="F353" i="50"/>
  <c r="E353" i="50"/>
  <c r="D353" i="50"/>
  <c r="C353" i="50"/>
  <c r="I352" i="50"/>
  <c r="G352" i="50"/>
  <c r="F352" i="50"/>
  <c r="E352" i="50"/>
  <c r="D352" i="50"/>
  <c r="C352" i="50"/>
  <c r="I351" i="50"/>
  <c r="G351" i="50"/>
  <c r="F351" i="50"/>
  <c r="E351" i="50"/>
  <c r="D351" i="50"/>
  <c r="C351" i="50"/>
  <c r="I350" i="50"/>
  <c r="G350" i="50"/>
  <c r="F350" i="50"/>
  <c r="E350" i="50"/>
  <c r="D350" i="50"/>
  <c r="C350" i="50"/>
  <c r="I349" i="50"/>
  <c r="G349" i="50"/>
  <c r="F349" i="50"/>
  <c r="E349" i="50"/>
  <c r="D349" i="50"/>
  <c r="C349" i="50"/>
  <c r="I348" i="50"/>
  <c r="G348" i="50"/>
  <c r="F348" i="50"/>
  <c r="E348" i="50"/>
  <c r="D348" i="50"/>
  <c r="C348" i="50"/>
  <c r="I347" i="50"/>
  <c r="G347" i="50"/>
  <c r="F347" i="50"/>
  <c r="E347" i="50"/>
  <c r="D347" i="50"/>
  <c r="C347" i="50"/>
  <c r="I346" i="50"/>
  <c r="G346" i="50"/>
  <c r="F346" i="50"/>
  <c r="E346" i="50"/>
  <c r="D346" i="50"/>
  <c r="C346" i="50"/>
  <c r="I345" i="50"/>
  <c r="G345" i="50"/>
  <c r="F345" i="50"/>
  <c r="E345" i="50"/>
  <c r="D345" i="50"/>
  <c r="C345" i="50"/>
  <c r="I344" i="50"/>
  <c r="G344" i="50"/>
  <c r="F344" i="50"/>
  <c r="E344" i="50"/>
  <c r="D344" i="50"/>
  <c r="C344" i="50"/>
  <c r="I343" i="50"/>
  <c r="G343" i="50"/>
  <c r="F343" i="50"/>
  <c r="E343" i="50"/>
  <c r="D343" i="50"/>
  <c r="C343" i="50"/>
  <c r="I342" i="50"/>
  <c r="G342" i="50"/>
  <c r="F342" i="50"/>
  <c r="E342" i="50"/>
  <c r="D342" i="50"/>
  <c r="C342" i="50"/>
  <c r="I341" i="50"/>
  <c r="G341" i="50"/>
  <c r="F341" i="50"/>
  <c r="E341" i="50"/>
  <c r="D341" i="50"/>
  <c r="C341" i="50"/>
  <c r="I340" i="50"/>
  <c r="G340" i="50"/>
  <c r="F340" i="50"/>
  <c r="E340" i="50"/>
  <c r="D340" i="50"/>
  <c r="C340" i="50"/>
  <c r="I339" i="50"/>
  <c r="G339" i="50"/>
  <c r="F339" i="50"/>
  <c r="E339" i="50"/>
  <c r="D339" i="50"/>
  <c r="C339" i="50"/>
  <c r="I338" i="50"/>
  <c r="G338" i="50"/>
  <c r="F338" i="50"/>
  <c r="E338" i="50"/>
  <c r="D338" i="50"/>
  <c r="C338" i="50"/>
  <c r="I337" i="50"/>
  <c r="G337" i="50"/>
  <c r="F337" i="50"/>
  <c r="E337" i="50"/>
  <c r="D337" i="50"/>
  <c r="C337" i="50"/>
  <c r="I336" i="50"/>
  <c r="G336" i="50"/>
  <c r="F336" i="50"/>
  <c r="E336" i="50"/>
  <c r="D336" i="50"/>
  <c r="C336" i="50"/>
  <c r="I335" i="50"/>
  <c r="G335" i="50"/>
  <c r="F335" i="50"/>
  <c r="E335" i="50"/>
  <c r="D335" i="50"/>
  <c r="C335" i="50"/>
  <c r="I334" i="50"/>
  <c r="G334" i="50"/>
  <c r="F334" i="50"/>
  <c r="E334" i="50"/>
  <c r="D334" i="50"/>
  <c r="C334" i="50"/>
  <c r="I333" i="50"/>
  <c r="G333" i="50"/>
  <c r="F333" i="50"/>
  <c r="E333" i="50"/>
  <c r="D333" i="50"/>
  <c r="C333" i="50"/>
  <c r="I332" i="50"/>
  <c r="G332" i="50"/>
  <c r="F332" i="50"/>
  <c r="E332" i="50"/>
  <c r="D332" i="50"/>
  <c r="C332" i="50"/>
  <c r="I331" i="50"/>
  <c r="G331" i="50"/>
  <c r="F331" i="50"/>
  <c r="E331" i="50"/>
  <c r="D331" i="50"/>
  <c r="C331" i="50"/>
  <c r="I330" i="50"/>
  <c r="G330" i="50"/>
  <c r="F330" i="50"/>
  <c r="E330" i="50"/>
  <c r="D330" i="50"/>
  <c r="C330" i="50"/>
  <c r="I329" i="50"/>
  <c r="G329" i="50"/>
  <c r="F329" i="50"/>
  <c r="E329" i="50"/>
  <c r="D329" i="50"/>
  <c r="C329" i="50"/>
  <c r="I328" i="50"/>
  <c r="G328" i="50"/>
  <c r="F328" i="50"/>
  <c r="E328" i="50"/>
  <c r="D328" i="50"/>
  <c r="C328" i="50"/>
  <c r="I327" i="50"/>
  <c r="G327" i="50"/>
  <c r="F327" i="50"/>
  <c r="E327" i="50"/>
  <c r="D327" i="50"/>
  <c r="C327" i="50"/>
  <c r="I326" i="50"/>
  <c r="G326" i="50"/>
  <c r="F326" i="50"/>
  <c r="E326" i="50"/>
  <c r="D326" i="50"/>
  <c r="C326" i="50"/>
  <c r="I325" i="50"/>
  <c r="G325" i="50"/>
  <c r="F325" i="50"/>
  <c r="E325" i="50"/>
  <c r="D325" i="50"/>
  <c r="C325" i="50"/>
  <c r="I324" i="50"/>
  <c r="G324" i="50"/>
  <c r="F324" i="50"/>
  <c r="E324" i="50"/>
  <c r="D324" i="50"/>
  <c r="C324" i="50"/>
  <c r="I323" i="50"/>
  <c r="G323" i="50"/>
  <c r="F323" i="50"/>
  <c r="E323" i="50"/>
  <c r="D323" i="50"/>
  <c r="C323" i="50"/>
  <c r="I322" i="50"/>
  <c r="G322" i="50"/>
  <c r="F322" i="50"/>
  <c r="E322" i="50"/>
  <c r="D322" i="50"/>
  <c r="C322" i="50"/>
  <c r="I321" i="50"/>
  <c r="G321" i="50"/>
  <c r="F321" i="50"/>
  <c r="E321" i="50"/>
  <c r="D321" i="50"/>
  <c r="C321" i="50"/>
  <c r="I320" i="50"/>
  <c r="G320" i="50"/>
  <c r="F320" i="50"/>
  <c r="E320" i="50"/>
  <c r="D320" i="50"/>
  <c r="C320" i="50"/>
  <c r="I319" i="50"/>
  <c r="G319" i="50"/>
  <c r="F319" i="50"/>
  <c r="E319" i="50"/>
  <c r="D319" i="50"/>
  <c r="C319" i="50"/>
  <c r="I318" i="50"/>
  <c r="G318" i="50"/>
  <c r="F318" i="50"/>
  <c r="E318" i="50"/>
  <c r="D318" i="50"/>
  <c r="C318" i="50"/>
  <c r="I317" i="50"/>
  <c r="G317" i="50"/>
  <c r="F317" i="50"/>
  <c r="E317" i="50"/>
  <c r="D317" i="50"/>
  <c r="C317" i="50"/>
  <c r="I316" i="50"/>
  <c r="G316" i="50"/>
  <c r="F316" i="50"/>
  <c r="E316" i="50"/>
  <c r="D316" i="50"/>
  <c r="C316" i="50"/>
  <c r="I315" i="50"/>
  <c r="G315" i="50"/>
  <c r="F315" i="50"/>
  <c r="E315" i="50"/>
  <c r="D315" i="50"/>
  <c r="C315" i="50"/>
  <c r="I314" i="50"/>
  <c r="G314" i="50"/>
  <c r="F314" i="50"/>
  <c r="E314" i="50"/>
  <c r="D314" i="50"/>
  <c r="C314" i="50"/>
  <c r="I313" i="50"/>
  <c r="G313" i="50"/>
  <c r="F313" i="50"/>
  <c r="E313" i="50"/>
  <c r="D313" i="50"/>
  <c r="C313" i="50"/>
  <c r="I312" i="50"/>
  <c r="G312" i="50"/>
  <c r="F312" i="50"/>
  <c r="E312" i="50"/>
  <c r="D312" i="50"/>
  <c r="C312" i="50"/>
  <c r="I311" i="50"/>
  <c r="G311" i="50"/>
  <c r="F311" i="50"/>
  <c r="E311" i="50"/>
  <c r="D311" i="50"/>
  <c r="C311" i="50"/>
  <c r="I310" i="50"/>
  <c r="G310" i="50"/>
  <c r="F310" i="50"/>
  <c r="E310" i="50"/>
  <c r="D310" i="50"/>
  <c r="C310" i="50"/>
  <c r="I309" i="50"/>
  <c r="G309" i="50"/>
  <c r="F309" i="50"/>
  <c r="E309" i="50"/>
  <c r="D309" i="50"/>
  <c r="C309" i="50"/>
  <c r="I308" i="50"/>
  <c r="G308" i="50"/>
  <c r="F308" i="50"/>
  <c r="E308" i="50"/>
  <c r="D308" i="50"/>
  <c r="C308" i="50"/>
  <c r="I307" i="50"/>
  <c r="G307" i="50"/>
  <c r="F307" i="50"/>
  <c r="E307" i="50"/>
  <c r="D307" i="50"/>
  <c r="C307" i="50"/>
  <c r="I306" i="50"/>
  <c r="G306" i="50"/>
  <c r="F306" i="50"/>
  <c r="E306" i="50"/>
  <c r="D306" i="50"/>
  <c r="C306" i="50"/>
  <c r="I305" i="50"/>
  <c r="G305" i="50"/>
  <c r="F305" i="50"/>
  <c r="E305" i="50"/>
  <c r="D305" i="50"/>
  <c r="C305" i="50"/>
  <c r="I304" i="50"/>
  <c r="G304" i="50"/>
  <c r="F304" i="50"/>
  <c r="E304" i="50"/>
  <c r="D304" i="50"/>
  <c r="C304" i="50"/>
  <c r="I303" i="50"/>
  <c r="G303" i="50"/>
  <c r="F303" i="50"/>
  <c r="E303" i="50"/>
  <c r="D303" i="50"/>
  <c r="C303" i="50"/>
  <c r="I302" i="50"/>
  <c r="G302" i="50"/>
  <c r="F302" i="50"/>
  <c r="E302" i="50"/>
  <c r="D302" i="50"/>
  <c r="C302" i="50"/>
  <c r="I301" i="50"/>
  <c r="G301" i="50"/>
  <c r="F301" i="50"/>
  <c r="E301" i="50"/>
  <c r="D301" i="50"/>
  <c r="C301" i="50"/>
  <c r="I300" i="50"/>
  <c r="G300" i="50"/>
  <c r="F300" i="50"/>
  <c r="E300" i="50"/>
  <c r="D300" i="50"/>
  <c r="C300" i="50"/>
  <c r="I299" i="50"/>
  <c r="G299" i="50"/>
  <c r="F299" i="50"/>
  <c r="E299" i="50"/>
  <c r="D299" i="50"/>
  <c r="C299" i="50"/>
  <c r="I298" i="50"/>
  <c r="G298" i="50"/>
  <c r="F298" i="50"/>
  <c r="E298" i="50"/>
  <c r="D298" i="50"/>
  <c r="C298" i="50"/>
  <c r="I297" i="50"/>
  <c r="G297" i="50"/>
  <c r="F297" i="50"/>
  <c r="E297" i="50"/>
  <c r="D297" i="50"/>
  <c r="C297" i="50"/>
  <c r="I296" i="50"/>
  <c r="G296" i="50"/>
  <c r="F296" i="50"/>
  <c r="E296" i="50"/>
  <c r="D296" i="50"/>
  <c r="C296" i="50"/>
  <c r="I295" i="50"/>
  <c r="G295" i="50"/>
  <c r="F295" i="50"/>
  <c r="E295" i="50"/>
  <c r="D295" i="50"/>
  <c r="C295" i="50"/>
  <c r="I294" i="50"/>
  <c r="G294" i="50"/>
  <c r="F294" i="50"/>
  <c r="E294" i="50"/>
  <c r="D294" i="50"/>
  <c r="C294" i="50"/>
  <c r="I293" i="50"/>
  <c r="G293" i="50"/>
  <c r="F293" i="50"/>
  <c r="E293" i="50"/>
  <c r="D293" i="50"/>
  <c r="C293" i="50"/>
  <c r="I292" i="50"/>
  <c r="G292" i="50"/>
  <c r="F292" i="50"/>
  <c r="E292" i="50"/>
  <c r="D292" i="50"/>
  <c r="C292" i="50"/>
  <c r="I291" i="50"/>
  <c r="G291" i="50"/>
  <c r="F291" i="50"/>
  <c r="E291" i="50"/>
  <c r="D291" i="50"/>
  <c r="C291" i="50"/>
  <c r="I290" i="50"/>
  <c r="G290" i="50"/>
  <c r="F290" i="50"/>
  <c r="E290" i="50"/>
  <c r="D290" i="50"/>
  <c r="C290" i="50"/>
  <c r="I289" i="50"/>
  <c r="G289" i="50"/>
  <c r="F289" i="50"/>
  <c r="E289" i="50"/>
  <c r="D289" i="50"/>
  <c r="C289" i="50"/>
  <c r="I288" i="50"/>
  <c r="G288" i="50"/>
  <c r="F288" i="50"/>
  <c r="E288" i="50"/>
  <c r="D288" i="50"/>
  <c r="C288" i="50"/>
  <c r="I287" i="50"/>
  <c r="G287" i="50"/>
  <c r="F287" i="50"/>
  <c r="E287" i="50"/>
  <c r="D287" i="50"/>
  <c r="C287" i="50"/>
  <c r="I286" i="50"/>
  <c r="G286" i="50"/>
  <c r="F286" i="50"/>
  <c r="E286" i="50"/>
  <c r="D286" i="50"/>
  <c r="C286" i="50"/>
  <c r="I285" i="50"/>
  <c r="G285" i="50"/>
  <c r="F285" i="50"/>
  <c r="E285" i="50"/>
  <c r="D285" i="50"/>
  <c r="C285" i="50"/>
  <c r="I284" i="50"/>
  <c r="G284" i="50"/>
  <c r="F284" i="50"/>
  <c r="E284" i="50"/>
  <c r="D284" i="50"/>
  <c r="C284" i="50"/>
  <c r="I283" i="50"/>
  <c r="G283" i="50"/>
  <c r="F283" i="50"/>
  <c r="E283" i="50"/>
  <c r="D283" i="50"/>
  <c r="C283" i="50"/>
  <c r="I282" i="50"/>
  <c r="G282" i="50"/>
  <c r="F282" i="50"/>
  <c r="E282" i="50"/>
  <c r="D282" i="50"/>
  <c r="C282" i="50"/>
  <c r="I281" i="50"/>
  <c r="G281" i="50"/>
  <c r="F281" i="50"/>
  <c r="E281" i="50"/>
  <c r="D281" i="50"/>
  <c r="C281" i="50"/>
  <c r="I280" i="50"/>
  <c r="G280" i="50"/>
  <c r="F280" i="50"/>
  <c r="E280" i="50"/>
  <c r="D280" i="50"/>
  <c r="C280" i="50"/>
  <c r="I279" i="50"/>
  <c r="G279" i="50"/>
  <c r="F279" i="50"/>
  <c r="E279" i="50"/>
  <c r="D279" i="50"/>
  <c r="C279" i="50"/>
  <c r="I278" i="50"/>
  <c r="G278" i="50"/>
  <c r="F278" i="50"/>
  <c r="E278" i="50"/>
  <c r="D278" i="50"/>
  <c r="C278" i="50"/>
  <c r="I277" i="50"/>
  <c r="G277" i="50"/>
  <c r="F277" i="50"/>
  <c r="E277" i="50"/>
  <c r="D277" i="50"/>
  <c r="C277" i="50"/>
  <c r="I276" i="50"/>
  <c r="G276" i="50"/>
  <c r="F276" i="50"/>
  <c r="E276" i="50"/>
  <c r="D276" i="50"/>
  <c r="C276" i="50"/>
  <c r="I275" i="50"/>
  <c r="G275" i="50"/>
  <c r="F275" i="50"/>
  <c r="E275" i="50"/>
  <c r="D275" i="50"/>
  <c r="C275" i="50"/>
  <c r="I274" i="50"/>
  <c r="G274" i="50"/>
  <c r="F274" i="50"/>
  <c r="E274" i="50"/>
  <c r="D274" i="50"/>
  <c r="C274" i="50"/>
  <c r="I273" i="50"/>
  <c r="G273" i="50"/>
  <c r="F273" i="50"/>
  <c r="E273" i="50"/>
  <c r="D273" i="50"/>
  <c r="C273" i="50"/>
  <c r="I272" i="50"/>
  <c r="G272" i="50"/>
  <c r="F272" i="50"/>
  <c r="E272" i="50"/>
  <c r="D272" i="50"/>
  <c r="C272" i="50"/>
  <c r="I271" i="50"/>
  <c r="G271" i="50"/>
  <c r="F271" i="50"/>
  <c r="E271" i="50"/>
  <c r="D271" i="50"/>
  <c r="C271" i="50"/>
  <c r="I270" i="50"/>
  <c r="G270" i="50"/>
  <c r="F270" i="50"/>
  <c r="E270" i="50"/>
  <c r="D270" i="50"/>
  <c r="C270" i="50"/>
  <c r="I269" i="50"/>
  <c r="G269" i="50"/>
  <c r="F269" i="50"/>
  <c r="E269" i="50"/>
  <c r="D269" i="50"/>
  <c r="C269" i="50"/>
  <c r="I268" i="50"/>
  <c r="G268" i="50"/>
  <c r="F268" i="50"/>
  <c r="E268" i="50"/>
  <c r="D268" i="50"/>
  <c r="C268" i="50"/>
  <c r="I267" i="50"/>
  <c r="G267" i="50"/>
  <c r="F267" i="50"/>
  <c r="E267" i="50"/>
  <c r="D267" i="50"/>
  <c r="C267" i="50"/>
  <c r="I266" i="50"/>
  <c r="G266" i="50"/>
  <c r="F266" i="50"/>
  <c r="E266" i="50"/>
  <c r="D266" i="50"/>
  <c r="C266" i="50"/>
  <c r="I265" i="50"/>
  <c r="G265" i="50"/>
  <c r="F265" i="50"/>
  <c r="E265" i="50"/>
  <c r="D265" i="50"/>
  <c r="C265" i="50"/>
  <c r="I264" i="50"/>
  <c r="G264" i="50"/>
  <c r="F264" i="50"/>
  <c r="E264" i="50"/>
  <c r="D264" i="50"/>
  <c r="C264" i="50"/>
  <c r="I263" i="50"/>
  <c r="G263" i="50"/>
  <c r="F263" i="50"/>
  <c r="E263" i="50"/>
  <c r="D263" i="50"/>
  <c r="C263" i="50"/>
  <c r="I262" i="50"/>
  <c r="G262" i="50"/>
  <c r="F262" i="50"/>
  <c r="E262" i="50"/>
  <c r="D262" i="50"/>
  <c r="C262" i="50"/>
  <c r="I261" i="50"/>
  <c r="G261" i="50"/>
  <c r="F261" i="50"/>
  <c r="E261" i="50"/>
  <c r="D261" i="50"/>
  <c r="C261" i="50"/>
  <c r="I260" i="50"/>
  <c r="G260" i="50"/>
  <c r="F260" i="50"/>
  <c r="E260" i="50"/>
  <c r="D260" i="50"/>
  <c r="C260" i="50"/>
  <c r="I259" i="50"/>
  <c r="G259" i="50"/>
  <c r="F259" i="50"/>
  <c r="E259" i="50"/>
  <c r="D259" i="50"/>
  <c r="C259" i="50"/>
  <c r="I258" i="50"/>
  <c r="G258" i="50"/>
  <c r="F258" i="50"/>
  <c r="E258" i="50"/>
  <c r="D258" i="50"/>
  <c r="C258" i="50"/>
  <c r="I257" i="50"/>
  <c r="G257" i="50"/>
  <c r="F257" i="50"/>
  <c r="E257" i="50"/>
  <c r="D257" i="50"/>
  <c r="C257" i="50"/>
  <c r="I256" i="50"/>
  <c r="G256" i="50"/>
  <c r="F256" i="50"/>
  <c r="E256" i="50"/>
  <c r="D256" i="50"/>
  <c r="C256" i="50"/>
  <c r="I255" i="50"/>
  <c r="G255" i="50"/>
  <c r="F255" i="50"/>
  <c r="E255" i="50"/>
  <c r="D255" i="50"/>
  <c r="C255" i="50"/>
  <c r="I254" i="50"/>
  <c r="G254" i="50"/>
  <c r="F254" i="50"/>
  <c r="E254" i="50"/>
  <c r="D254" i="50"/>
  <c r="C254" i="50"/>
  <c r="I253" i="50"/>
  <c r="G253" i="50"/>
  <c r="F253" i="50"/>
  <c r="E253" i="50"/>
  <c r="D253" i="50"/>
  <c r="C253" i="50"/>
  <c r="I252" i="50"/>
  <c r="G252" i="50"/>
  <c r="F252" i="50"/>
  <c r="E252" i="50"/>
  <c r="D252" i="50"/>
  <c r="C252" i="50"/>
  <c r="I251" i="50"/>
  <c r="G251" i="50"/>
  <c r="F251" i="50"/>
  <c r="E251" i="50"/>
  <c r="D251" i="50"/>
  <c r="C251" i="50"/>
  <c r="I250" i="50"/>
  <c r="G250" i="50"/>
  <c r="F250" i="50"/>
  <c r="E250" i="50"/>
  <c r="D250" i="50"/>
  <c r="C250" i="50"/>
  <c r="I249" i="50"/>
  <c r="G249" i="50"/>
  <c r="F249" i="50"/>
  <c r="E249" i="50"/>
  <c r="D249" i="50"/>
  <c r="C249" i="50"/>
  <c r="I248" i="50"/>
  <c r="G248" i="50"/>
  <c r="F248" i="50"/>
  <c r="E248" i="50"/>
  <c r="D248" i="50"/>
  <c r="C248" i="50"/>
  <c r="I247" i="50"/>
  <c r="G247" i="50"/>
  <c r="F247" i="50"/>
  <c r="E247" i="50"/>
  <c r="D247" i="50"/>
  <c r="C247" i="50"/>
  <c r="I246" i="50"/>
  <c r="G246" i="50"/>
  <c r="F246" i="50"/>
  <c r="E246" i="50"/>
  <c r="D246" i="50"/>
  <c r="C246" i="50"/>
  <c r="I245" i="50"/>
  <c r="G245" i="50"/>
  <c r="F245" i="50"/>
  <c r="E245" i="50"/>
  <c r="D245" i="50"/>
  <c r="C245" i="50"/>
  <c r="I244" i="50"/>
  <c r="G244" i="50"/>
  <c r="F244" i="50"/>
  <c r="E244" i="50"/>
  <c r="D244" i="50"/>
  <c r="C244" i="50"/>
  <c r="I243" i="50"/>
  <c r="G243" i="50"/>
  <c r="F243" i="50"/>
  <c r="E243" i="50"/>
  <c r="D243" i="50"/>
  <c r="C243" i="50"/>
  <c r="I242" i="50"/>
  <c r="G242" i="50"/>
  <c r="F242" i="50"/>
  <c r="E242" i="50"/>
  <c r="D242" i="50"/>
  <c r="C242" i="50"/>
  <c r="I241" i="50"/>
  <c r="G241" i="50"/>
  <c r="F241" i="50"/>
  <c r="E241" i="50"/>
  <c r="D241" i="50"/>
  <c r="C241" i="50"/>
  <c r="I240" i="50"/>
  <c r="G240" i="50"/>
  <c r="F240" i="50"/>
  <c r="E240" i="50"/>
  <c r="D240" i="50"/>
  <c r="C240" i="50"/>
  <c r="I239" i="50"/>
  <c r="G239" i="50"/>
  <c r="F239" i="50"/>
  <c r="E239" i="50"/>
  <c r="D239" i="50"/>
  <c r="C239" i="50"/>
  <c r="I238" i="50"/>
  <c r="G238" i="50"/>
  <c r="F238" i="50"/>
  <c r="E238" i="50"/>
  <c r="D238" i="50"/>
  <c r="C238" i="50"/>
  <c r="I237" i="50"/>
  <c r="G237" i="50"/>
  <c r="F237" i="50"/>
  <c r="E237" i="50"/>
  <c r="D237" i="50"/>
  <c r="C237" i="50"/>
  <c r="I236" i="50"/>
  <c r="G236" i="50"/>
  <c r="F236" i="50"/>
  <c r="E236" i="50"/>
  <c r="D236" i="50"/>
  <c r="C236" i="50"/>
  <c r="I235" i="50"/>
  <c r="G235" i="50"/>
  <c r="F235" i="50"/>
  <c r="E235" i="50"/>
  <c r="D235" i="50"/>
  <c r="C235" i="50"/>
  <c r="I234" i="50"/>
  <c r="G234" i="50"/>
  <c r="F234" i="50"/>
  <c r="E234" i="50"/>
  <c r="D234" i="50"/>
  <c r="C234" i="50"/>
  <c r="I233" i="50"/>
  <c r="G233" i="50"/>
  <c r="F233" i="50"/>
  <c r="E233" i="50"/>
  <c r="D233" i="50"/>
  <c r="C233" i="50"/>
  <c r="I232" i="50"/>
  <c r="G232" i="50"/>
  <c r="F232" i="50"/>
  <c r="E232" i="50"/>
  <c r="D232" i="50"/>
  <c r="C232" i="50"/>
  <c r="I231" i="50"/>
  <c r="G231" i="50"/>
  <c r="F231" i="50"/>
  <c r="E231" i="50"/>
  <c r="D231" i="50"/>
  <c r="C231" i="50"/>
  <c r="I230" i="50"/>
  <c r="G230" i="50"/>
  <c r="F230" i="50"/>
  <c r="E230" i="50"/>
  <c r="D230" i="50"/>
  <c r="C230" i="50"/>
  <c r="I229" i="50"/>
  <c r="G229" i="50"/>
  <c r="F229" i="50"/>
  <c r="E229" i="50"/>
  <c r="D229" i="50"/>
  <c r="C229" i="50"/>
  <c r="I228" i="50"/>
  <c r="G228" i="50"/>
  <c r="F228" i="50"/>
  <c r="E228" i="50"/>
  <c r="D228" i="50"/>
  <c r="C228" i="50"/>
  <c r="I227" i="50"/>
  <c r="G227" i="50"/>
  <c r="F227" i="50"/>
  <c r="E227" i="50"/>
  <c r="D227" i="50"/>
  <c r="C227" i="50"/>
  <c r="I226" i="50"/>
  <c r="G226" i="50"/>
  <c r="F226" i="50"/>
  <c r="E226" i="50"/>
  <c r="D226" i="50"/>
  <c r="C226" i="50"/>
  <c r="I225" i="50"/>
  <c r="G225" i="50"/>
  <c r="F225" i="50"/>
  <c r="E225" i="50"/>
  <c r="D225" i="50"/>
  <c r="C225" i="50"/>
  <c r="I224" i="50"/>
  <c r="G224" i="50"/>
  <c r="F224" i="50"/>
  <c r="E224" i="50"/>
  <c r="D224" i="50"/>
  <c r="C224" i="50"/>
  <c r="I223" i="50"/>
  <c r="G223" i="50"/>
  <c r="F223" i="50"/>
  <c r="E223" i="50"/>
  <c r="D223" i="50"/>
  <c r="C223" i="50"/>
  <c r="I222" i="50"/>
  <c r="G222" i="50"/>
  <c r="F222" i="50"/>
  <c r="E222" i="50"/>
  <c r="D222" i="50"/>
  <c r="C222" i="50"/>
  <c r="I221" i="50"/>
  <c r="G221" i="50"/>
  <c r="F221" i="50"/>
  <c r="E221" i="50"/>
  <c r="D221" i="50"/>
  <c r="C221" i="50"/>
  <c r="I220" i="50"/>
  <c r="G220" i="50"/>
  <c r="F220" i="50"/>
  <c r="E220" i="50"/>
  <c r="D220" i="50"/>
  <c r="C220" i="50"/>
  <c r="I219" i="50"/>
  <c r="G219" i="50"/>
  <c r="F219" i="50"/>
  <c r="E219" i="50"/>
  <c r="D219" i="50"/>
  <c r="C219" i="50"/>
  <c r="I218" i="50"/>
  <c r="G218" i="50"/>
  <c r="F218" i="50"/>
  <c r="E218" i="50"/>
  <c r="D218" i="50"/>
  <c r="C218" i="50"/>
  <c r="I217" i="50"/>
  <c r="G217" i="50"/>
  <c r="F217" i="50"/>
  <c r="E217" i="50"/>
  <c r="D217" i="50"/>
  <c r="C217" i="50"/>
  <c r="I216" i="50"/>
  <c r="G216" i="50"/>
  <c r="F216" i="50"/>
  <c r="E216" i="50"/>
  <c r="D216" i="50"/>
  <c r="C216" i="50"/>
  <c r="I215" i="50"/>
  <c r="G215" i="50"/>
  <c r="F215" i="50"/>
  <c r="E215" i="50"/>
  <c r="D215" i="50"/>
  <c r="C215" i="50"/>
  <c r="I214" i="50"/>
  <c r="G214" i="50"/>
  <c r="F214" i="50"/>
  <c r="E214" i="50"/>
  <c r="D214" i="50"/>
  <c r="C214" i="50"/>
  <c r="I213" i="50"/>
  <c r="G213" i="50"/>
  <c r="F213" i="50"/>
  <c r="E213" i="50"/>
  <c r="D213" i="50"/>
  <c r="C213" i="50"/>
  <c r="I212" i="50"/>
  <c r="G212" i="50"/>
  <c r="F212" i="50"/>
  <c r="E212" i="50"/>
  <c r="D212" i="50"/>
  <c r="C212" i="50"/>
  <c r="I211" i="50"/>
  <c r="G211" i="50"/>
  <c r="F211" i="50"/>
  <c r="E211" i="50"/>
  <c r="D211" i="50"/>
  <c r="C211" i="50"/>
  <c r="I210" i="50"/>
  <c r="G210" i="50"/>
  <c r="F210" i="50"/>
  <c r="E210" i="50"/>
  <c r="D210" i="50"/>
  <c r="C210" i="50"/>
  <c r="I209" i="50"/>
  <c r="G209" i="50"/>
  <c r="F209" i="50"/>
  <c r="E209" i="50"/>
  <c r="D209" i="50"/>
  <c r="C209" i="50"/>
  <c r="I208" i="50"/>
  <c r="G208" i="50"/>
  <c r="F208" i="50"/>
  <c r="E208" i="50"/>
  <c r="D208" i="50"/>
  <c r="C208" i="50"/>
  <c r="I207" i="50"/>
  <c r="G207" i="50"/>
  <c r="F207" i="50"/>
  <c r="E207" i="50"/>
  <c r="D207" i="50"/>
  <c r="C207" i="50"/>
  <c r="I206" i="50"/>
  <c r="G206" i="50"/>
  <c r="F206" i="50"/>
  <c r="E206" i="50"/>
  <c r="D206" i="50"/>
  <c r="C206" i="50"/>
  <c r="I205" i="50"/>
  <c r="G205" i="50"/>
  <c r="F205" i="50"/>
  <c r="E205" i="50"/>
  <c r="D205" i="50"/>
  <c r="C205" i="50"/>
  <c r="I204" i="50"/>
  <c r="G204" i="50"/>
  <c r="F204" i="50"/>
  <c r="E204" i="50"/>
  <c r="D204" i="50"/>
  <c r="C204" i="50"/>
  <c r="I203" i="50"/>
  <c r="G203" i="50"/>
  <c r="F203" i="50"/>
  <c r="E203" i="50"/>
  <c r="D203" i="50"/>
  <c r="C203" i="50"/>
  <c r="I202" i="50"/>
  <c r="G202" i="50"/>
  <c r="F202" i="50"/>
  <c r="E202" i="50"/>
  <c r="D202" i="50"/>
  <c r="C202" i="50"/>
  <c r="I201" i="50"/>
  <c r="G201" i="50"/>
  <c r="F201" i="50"/>
  <c r="E201" i="50"/>
  <c r="D201" i="50"/>
  <c r="C201" i="50"/>
  <c r="I200" i="50"/>
  <c r="G200" i="50"/>
  <c r="F200" i="50"/>
  <c r="E200" i="50"/>
  <c r="D200" i="50"/>
  <c r="C200" i="50"/>
  <c r="I199" i="50"/>
  <c r="G199" i="50"/>
  <c r="F199" i="50"/>
  <c r="E199" i="50"/>
  <c r="D199" i="50"/>
  <c r="C199" i="50"/>
  <c r="I198" i="50"/>
  <c r="G198" i="50"/>
  <c r="F198" i="50"/>
  <c r="E198" i="50"/>
  <c r="D198" i="50"/>
  <c r="C198" i="50"/>
  <c r="I197" i="50"/>
  <c r="G197" i="50"/>
  <c r="F197" i="50"/>
  <c r="E197" i="50"/>
  <c r="D197" i="50"/>
  <c r="C197" i="50"/>
  <c r="I196" i="50"/>
  <c r="G196" i="50"/>
  <c r="F196" i="50"/>
  <c r="E196" i="50"/>
  <c r="D196" i="50"/>
  <c r="C196" i="50"/>
  <c r="I195" i="50"/>
  <c r="G195" i="50"/>
  <c r="F195" i="50"/>
  <c r="E195" i="50"/>
  <c r="D195" i="50"/>
  <c r="C195" i="50"/>
  <c r="I194" i="50"/>
  <c r="G194" i="50"/>
  <c r="F194" i="50"/>
  <c r="E194" i="50"/>
  <c r="D194" i="50"/>
  <c r="C194" i="50"/>
  <c r="I193" i="50"/>
  <c r="G193" i="50"/>
  <c r="F193" i="50"/>
  <c r="E193" i="50"/>
  <c r="D193" i="50"/>
  <c r="C193" i="50"/>
  <c r="I192" i="50"/>
  <c r="G192" i="50"/>
  <c r="F192" i="50"/>
  <c r="E192" i="50"/>
  <c r="D192" i="50"/>
  <c r="C192" i="50"/>
  <c r="I191" i="50"/>
  <c r="G191" i="50"/>
  <c r="F191" i="50"/>
  <c r="E191" i="50"/>
  <c r="D191" i="50"/>
  <c r="C191" i="50"/>
  <c r="I190" i="50"/>
  <c r="G190" i="50"/>
  <c r="F190" i="50"/>
  <c r="E190" i="50"/>
  <c r="D190" i="50"/>
  <c r="C190" i="50"/>
  <c r="I189" i="50"/>
  <c r="G189" i="50"/>
  <c r="F189" i="50"/>
  <c r="E189" i="50"/>
  <c r="D189" i="50"/>
  <c r="C189" i="50"/>
  <c r="I188" i="50"/>
  <c r="G188" i="50"/>
  <c r="F188" i="50"/>
  <c r="E188" i="50"/>
  <c r="D188" i="50"/>
  <c r="C188" i="50"/>
  <c r="I187" i="50"/>
  <c r="G187" i="50"/>
  <c r="F187" i="50"/>
  <c r="E187" i="50"/>
  <c r="D187" i="50"/>
  <c r="C187" i="50"/>
  <c r="I186" i="50"/>
  <c r="G186" i="50"/>
  <c r="F186" i="50"/>
  <c r="E186" i="50"/>
  <c r="D186" i="50"/>
  <c r="C186" i="50"/>
  <c r="I185" i="50"/>
  <c r="G185" i="50"/>
  <c r="F185" i="50"/>
  <c r="E185" i="50"/>
  <c r="D185" i="50"/>
  <c r="C185" i="50"/>
  <c r="I184" i="50"/>
  <c r="G184" i="50"/>
  <c r="F184" i="50"/>
  <c r="E184" i="50"/>
  <c r="D184" i="50"/>
  <c r="C184" i="50"/>
  <c r="I183" i="50"/>
  <c r="G183" i="50"/>
  <c r="F183" i="50"/>
  <c r="E183" i="50"/>
  <c r="D183" i="50"/>
  <c r="C183" i="50"/>
  <c r="I182" i="50"/>
  <c r="G182" i="50"/>
  <c r="F182" i="50"/>
  <c r="E182" i="50"/>
  <c r="D182" i="50"/>
  <c r="C182" i="50"/>
  <c r="I181" i="50"/>
  <c r="G181" i="50"/>
  <c r="F181" i="50"/>
  <c r="E181" i="50"/>
  <c r="D181" i="50"/>
  <c r="C181" i="50"/>
  <c r="I180" i="50"/>
  <c r="G180" i="50"/>
  <c r="F180" i="50"/>
  <c r="E180" i="50"/>
  <c r="D180" i="50"/>
  <c r="C180" i="50"/>
  <c r="I179" i="50"/>
  <c r="G179" i="50"/>
  <c r="F179" i="50"/>
  <c r="E179" i="50"/>
  <c r="D179" i="50"/>
  <c r="C179" i="50"/>
  <c r="I178" i="50"/>
  <c r="G178" i="50"/>
  <c r="F178" i="50"/>
  <c r="E178" i="50"/>
  <c r="D178" i="50"/>
  <c r="C178" i="50"/>
  <c r="I177" i="50"/>
  <c r="G177" i="50"/>
  <c r="F177" i="50"/>
  <c r="E177" i="50"/>
  <c r="D177" i="50"/>
  <c r="C177" i="50"/>
  <c r="I176" i="50"/>
  <c r="G176" i="50"/>
  <c r="F176" i="50"/>
  <c r="E176" i="50"/>
  <c r="D176" i="50"/>
  <c r="C176" i="50"/>
  <c r="I175" i="50"/>
  <c r="G175" i="50"/>
  <c r="F175" i="50"/>
  <c r="E175" i="50"/>
  <c r="D175" i="50"/>
  <c r="C175" i="50"/>
  <c r="I174" i="50"/>
  <c r="G174" i="50"/>
  <c r="F174" i="50"/>
  <c r="E174" i="50"/>
  <c r="D174" i="50"/>
  <c r="C174" i="50"/>
  <c r="I173" i="50"/>
  <c r="G173" i="50"/>
  <c r="F173" i="50"/>
  <c r="E173" i="50"/>
  <c r="D173" i="50"/>
  <c r="C173" i="50"/>
  <c r="I172" i="50"/>
  <c r="G172" i="50"/>
  <c r="F172" i="50"/>
  <c r="E172" i="50"/>
  <c r="D172" i="50"/>
  <c r="C172" i="50"/>
  <c r="I171" i="50"/>
  <c r="G171" i="50"/>
  <c r="F171" i="50"/>
  <c r="E171" i="50"/>
  <c r="D171" i="50"/>
  <c r="C171" i="50"/>
  <c r="I170" i="50"/>
  <c r="G170" i="50"/>
  <c r="F170" i="50"/>
  <c r="E170" i="50"/>
  <c r="D170" i="50"/>
  <c r="C170" i="50"/>
  <c r="I169" i="50"/>
  <c r="G169" i="50"/>
  <c r="F169" i="50"/>
  <c r="E169" i="50"/>
  <c r="D169" i="50"/>
  <c r="C169" i="50"/>
  <c r="I168" i="50"/>
  <c r="G168" i="50"/>
  <c r="F168" i="50"/>
  <c r="E168" i="50"/>
  <c r="D168" i="50"/>
  <c r="C168" i="50"/>
  <c r="I167" i="50"/>
  <c r="G167" i="50"/>
  <c r="F167" i="50"/>
  <c r="E167" i="50"/>
  <c r="D167" i="50"/>
  <c r="C167" i="50"/>
  <c r="I166" i="50"/>
  <c r="G166" i="50"/>
  <c r="F166" i="50"/>
  <c r="E166" i="50"/>
  <c r="D166" i="50"/>
  <c r="C166" i="50"/>
  <c r="I165" i="50"/>
  <c r="G165" i="50"/>
  <c r="F165" i="50"/>
  <c r="E165" i="50"/>
  <c r="D165" i="50"/>
  <c r="C165" i="50"/>
  <c r="I164" i="50"/>
  <c r="G164" i="50"/>
  <c r="F164" i="50"/>
  <c r="E164" i="50"/>
  <c r="D164" i="50"/>
  <c r="C164" i="50"/>
  <c r="I163" i="50"/>
  <c r="G163" i="50"/>
  <c r="F163" i="50"/>
  <c r="E163" i="50"/>
  <c r="D163" i="50"/>
  <c r="C163" i="50"/>
  <c r="I162" i="50"/>
  <c r="G162" i="50"/>
  <c r="F162" i="50"/>
  <c r="E162" i="50"/>
  <c r="D162" i="50"/>
  <c r="C162" i="50"/>
  <c r="I161" i="50"/>
  <c r="G161" i="50"/>
  <c r="F161" i="50"/>
  <c r="E161" i="50"/>
  <c r="D161" i="50"/>
  <c r="C161" i="50"/>
  <c r="I160" i="50"/>
  <c r="G160" i="50"/>
  <c r="F160" i="50"/>
  <c r="E160" i="50"/>
  <c r="D160" i="50"/>
  <c r="C160" i="50"/>
  <c r="I159" i="50"/>
  <c r="G159" i="50"/>
  <c r="F159" i="50"/>
  <c r="E159" i="50"/>
  <c r="D159" i="50"/>
  <c r="C159" i="50"/>
  <c r="I158" i="50"/>
  <c r="G158" i="50"/>
  <c r="F158" i="50"/>
  <c r="E158" i="50"/>
  <c r="D158" i="50"/>
  <c r="C158" i="50"/>
  <c r="I157" i="50"/>
  <c r="G157" i="50"/>
  <c r="F157" i="50"/>
  <c r="E157" i="50"/>
  <c r="D157" i="50"/>
  <c r="C157" i="50"/>
  <c r="I156" i="50"/>
  <c r="G156" i="50"/>
  <c r="F156" i="50"/>
  <c r="E156" i="50"/>
  <c r="D156" i="50"/>
  <c r="C156" i="50"/>
  <c r="I155" i="50"/>
  <c r="G155" i="50"/>
  <c r="F155" i="50"/>
  <c r="E155" i="50"/>
  <c r="D155" i="50"/>
  <c r="C155" i="50"/>
  <c r="I154" i="50"/>
  <c r="G154" i="50"/>
  <c r="F154" i="50"/>
  <c r="E154" i="50"/>
  <c r="D154" i="50"/>
  <c r="C154" i="50"/>
  <c r="I153" i="50"/>
  <c r="G153" i="50"/>
  <c r="F153" i="50"/>
  <c r="E153" i="50"/>
  <c r="D153" i="50"/>
  <c r="C153" i="50"/>
  <c r="I152" i="50"/>
  <c r="G152" i="50"/>
  <c r="F152" i="50"/>
  <c r="E152" i="50"/>
  <c r="D152" i="50"/>
  <c r="C152" i="50"/>
  <c r="I151" i="50"/>
  <c r="G151" i="50"/>
  <c r="F151" i="50"/>
  <c r="E151" i="50"/>
  <c r="D151" i="50"/>
  <c r="C151" i="50"/>
  <c r="I150" i="50"/>
  <c r="G150" i="50"/>
  <c r="F150" i="50"/>
  <c r="E150" i="50"/>
  <c r="D150" i="50"/>
  <c r="C150" i="50"/>
  <c r="I149" i="50"/>
  <c r="G149" i="50"/>
  <c r="F149" i="50"/>
  <c r="E149" i="50"/>
  <c r="D149" i="50"/>
  <c r="C149" i="50"/>
  <c r="I148" i="50"/>
  <c r="G148" i="50"/>
  <c r="F148" i="50"/>
  <c r="E148" i="50"/>
  <c r="D148" i="50"/>
  <c r="C148" i="50"/>
  <c r="I147" i="50"/>
  <c r="G147" i="50"/>
  <c r="F147" i="50"/>
  <c r="E147" i="50"/>
  <c r="D147" i="50"/>
  <c r="C147" i="50"/>
  <c r="I146" i="50"/>
  <c r="G146" i="50"/>
  <c r="F146" i="50"/>
  <c r="E146" i="50"/>
  <c r="D146" i="50"/>
  <c r="C146" i="50"/>
  <c r="I145" i="50"/>
  <c r="G145" i="50"/>
  <c r="F145" i="50"/>
  <c r="E145" i="50"/>
  <c r="D145" i="50"/>
  <c r="C145" i="50"/>
  <c r="I144" i="50"/>
  <c r="G144" i="50"/>
  <c r="F144" i="50"/>
  <c r="E144" i="50"/>
  <c r="D144" i="50"/>
  <c r="C144" i="50"/>
  <c r="I143" i="50"/>
  <c r="G143" i="50"/>
  <c r="F143" i="50"/>
  <c r="E143" i="50"/>
  <c r="D143" i="50"/>
  <c r="C143" i="50"/>
  <c r="I142" i="50"/>
  <c r="G142" i="50"/>
  <c r="F142" i="50"/>
  <c r="E142" i="50"/>
  <c r="D142" i="50"/>
  <c r="C142" i="50"/>
  <c r="I141" i="50"/>
  <c r="G141" i="50"/>
  <c r="F141" i="50"/>
  <c r="E141" i="50"/>
  <c r="D141" i="50"/>
  <c r="C141" i="50"/>
  <c r="I140" i="50"/>
  <c r="G140" i="50"/>
  <c r="F140" i="50"/>
  <c r="E140" i="50"/>
  <c r="D140" i="50"/>
  <c r="C140" i="50"/>
  <c r="I139" i="50"/>
  <c r="G139" i="50"/>
  <c r="F139" i="50"/>
  <c r="E139" i="50"/>
  <c r="D139" i="50"/>
  <c r="C139" i="50"/>
  <c r="I138" i="50"/>
  <c r="G138" i="50"/>
  <c r="F138" i="50"/>
  <c r="E138" i="50"/>
  <c r="D138" i="50"/>
  <c r="C138" i="50"/>
  <c r="I137" i="50"/>
  <c r="G137" i="50"/>
  <c r="F137" i="50"/>
  <c r="E137" i="50"/>
  <c r="D137" i="50"/>
  <c r="C137" i="50"/>
  <c r="I136" i="50"/>
  <c r="G136" i="50"/>
  <c r="F136" i="50"/>
  <c r="E136" i="50"/>
  <c r="D136" i="50"/>
  <c r="C136" i="50"/>
  <c r="I135" i="50"/>
  <c r="G135" i="50"/>
  <c r="F135" i="50"/>
  <c r="E135" i="50"/>
  <c r="D135" i="50"/>
  <c r="C135" i="50"/>
  <c r="I134" i="50"/>
  <c r="G134" i="50"/>
  <c r="F134" i="50"/>
  <c r="E134" i="50"/>
  <c r="D134" i="50"/>
  <c r="C134" i="50"/>
  <c r="I133" i="50"/>
  <c r="G133" i="50"/>
  <c r="F133" i="50"/>
  <c r="E133" i="50"/>
  <c r="D133" i="50"/>
  <c r="C133" i="50"/>
  <c r="I132" i="50"/>
  <c r="G132" i="50"/>
  <c r="F132" i="50"/>
  <c r="E132" i="50"/>
  <c r="D132" i="50"/>
  <c r="C132" i="50"/>
  <c r="I131" i="50"/>
  <c r="G131" i="50"/>
  <c r="F131" i="50"/>
  <c r="E131" i="50"/>
  <c r="D131" i="50"/>
  <c r="C131" i="50"/>
  <c r="I130" i="50"/>
  <c r="G130" i="50"/>
  <c r="F130" i="50"/>
  <c r="E130" i="50"/>
  <c r="D130" i="50"/>
  <c r="C130" i="50"/>
  <c r="I129" i="50"/>
  <c r="G129" i="50"/>
  <c r="F129" i="50"/>
  <c r="E129" i="50"/>
  <c r="D129" i="50"/>
  <c r="C129" i="50"/>
  <c r="I128" i="50"/>
  <c r="G128" i="50"/>
  <c r="F128" i="50"/>
  <c r="E128" i="50"/>
  <c r="D128" i="50"/>
  <c r="C128" i="50"/>
  <c r="I127" i="50"/>
  <c r="G127" i="50"/>
  <c r="F127" i="50"/>
  <c r="E127" i="50"/>
  <c r="D127" i="50"/>
  <c r="C127" i="50"/>
  <c r="I126" i="50"/>
  <c r="G126" i="50"/>
  <c r="F126" i="50"/>
  <c r="E126" i="50"/>
  <c r="D126" i="50"/>
  <c r="C126" i="50"/>
  <c r="I125" i="50"/>
  <c r="G125" i="50"/>
  <c r="F125" i="50"/>
  <c r="E125" i="50"/>
  <c r="D125" i="50"/>
  <c r="C125" i="50"/>
  <c r="I124" i="50"/>
  <c r="G124" i="50"/>
  <c r="F124" i="50"/>
  <c r="E124" i="50"/>
  <c r="D124" i="50"/>
  <c r="C124" i="50"/>
  <c r="I123" i="50"/>
  <c r="G123" i="50"/>
  <c r="F123" i="50"/>
  <c r="E123" i="50"/>
  <c r="D123" i="50"/>
  <c r="C123" i="50"/>
  <c r="I122" i="50"/>
  <c r="G122" i="50"/>
  <c r="F122" i="50"/>
  <c r="E122" i="50"/>
  <c r="D122" i="50"/>
  <c r="C122" i="50"/>
  <c r="I121" i="50"/>
  <c r="G121" i="50"/>
  <c r="F121" i="50"/>
  <c r="E121" i="50"/>
  <c r="D121" i="50"/>
  <c r="C121" i="50"/>
  <c r="I120" i="50"/>
  <c r="G120" i="50"/>
  <c r="F120" i="50"/>
  <c r="E120" i="50"/>
  <c r="D120" i="50"/>
  <c r="C120" i="50"/>
  <c r="I119" i="50"/>
  <c r="G119" i="50"/>
  <c r="F119" i="50"/>
  <c r="E119" i="50"/>
  <c r="D119" i="50"/>
  <c r="C119" i="50"/>
  <c r="I118" i="50"/>
  <c r="G118" i="50"/>
  <c r="F118" i="50"/>
  <c r="E118" i="50"/>
  <c r="D118" i="50"/>
  <c r="C118" i="50"/>
  <c r="I117" i="50"/>
  <c r="G117" i="50"/>
  <c r="F117" i="50"/>
  <c r="E117" i="50"/>
  <c r="D117" i="50"/>
  <c r="C117" i="50"/>
  <c r="I116" i="50"/>
  <c r="G116" i="50"/>
  <c r="F116" i="50"/>
  <c r="E116" i="50"/>
  <c r="D116" i="50"/>
  <c r="C116" i="50"/>
  <c r="I115" i="50"/>
  <c r="G115" i="50"/>
  <c r="F115" i="50"/>
  <c r="E115" i="50"/>
  <c r="D115" i="50"/>
  <c r="C115" i="50"/>
  <c r="I114" i="50"/>
  <c r="G114" i="50"/>
  <c r="F114" i="50"/>
  <c r="E114" i="50"/>
  <c r="D114" i="50"/>
  <c r="C114" i="50"/>
  <c r="I113" i="50"/>
  <c r="G113" i="50"/>
  <c r="F113" i="50"/>
  <c r="E113" i="50"/>
  <c r="D113" i="50"/>
  <c r="C113" i="50"/>
  <c r="I112" i="50"/>
  <c r="G112" i="50"/>
  <c r="F112" i="50"/>
  <c r="E112" i="50"/>
  <c r="D112" i="50"/>
  <c r="C112" i="50"/>
  <c r="I111" i="50"/>
  <c r="G111" i="50"/>
  <c r="F111" i="50"/>
  <c r="E111" i="50"/>
  <c r="D111" i="50"/>
  <c r="C111" i="50"/>
  <c r="I110" i="50"/>
  <c r="G110" i="50"/>
  <c r="F110" i="50"/>
  <c r="E110" i="50"/>
  <c r="D110" i="50"/>
  <c r="C110" i="50"/>
  <c r="I109" i="50"/>
  <c r="G109" i="50"/>
  <c r="F109" i="50"/>
  <c r="E109" i="50"/>
  <c r="D109" i="50"/>
  <c r="C109" i="50"/>
  <c r="I108" i="50"/>
  <c r="G108" i="50"/>
  <c r="F108" i="50"/>
  <c r="E108" i="50"/>
  <c r="D108" i="50"/>
  <c r="C108" i="50"/>
  <c r="I107" i="50"/>
  <c r="G107" i="50"/>
  <c r="F107" i="50"/>
  <c r="E107" i="50"/>
  <c r="D107" i="50"/>
  <c r="C107" i="50"/>
  <c r="I106" i="50"/>
  <c r="G106" i="50"/>
  <c r="F106" i="50"/>
  <c r="E106" i="50"/>
  <c r="D106" i="50"/>
  <c r="C106" i="50"/>
  <c r="I105" i="50"/>
  <c r="G105" i="50"/>
  <c r="F105" i="50"/>
  <c r="E105" i="50"/>
  <c r="D105" i="50"/>
  <c r="C105" i="50"/>
  <c r="I104" i="50"/>
  <c r="G104" i="50"/>
  <c r="F104" i="50"/>
  <c r="E104" i="50"/>
  <c r="D104" i="50"/>
  <c r="C104" i="50"/>
  <c r="I103" i="50"/>
  <c r="G103" i="50"/>
  <c r="F103" i="50"/>
  <c r="E103" i="50"/>
  <c r="D103" i="50"/>
  <c r="C103" i="50"/>
  <c r="I102" i="50"/>
  <c r="G102" i="50"/>
  <c r="F102" i="50"/>
  <c r="E102" i="50"/>
  <c r="D102" i="50"/>
  <c r="C102" i="50"/>
  <c r="I101" i="50"/>
  <c r="G101" i="50"/>
  <c r="F101" i="50"/>
  <c r="E101" i="50"/>
  <c r="D101" i="50"/>
  <c r="C101" i="50"/>
  <c r="I100" i="50"/>
  <c r="G100" i="50"/>
  <c r="F100" i="50"/>
  <c r="E100" i="50"/>
  <c r="D100" i="50"/>
  <c r="C100" i="50"/>
  <c r="I99" i="50"/>
  <c r="G99" i="50"/>
  <c r="F99" i="50"/>
  <c r="E99" i="50"/>
  <c r="D99" i="50"/>
  <c r="C99" i="50"/>
  <c r="I98" i="50"/>
  <c r="G98" i="50"/>
  <c r="F98" i="50"/>
  <c r="E98" i="50"/>
  <c r="D98" i="50"/>
  <c r="C98" i="50"/>
  <c r="I97" i="50"/>
  <c r="G97" i="50"/>
  <c r="F97" i="50"/>
  <c r="E97" i="50"/>
  <c r="D97" i="50"/>
  <c r="C97" i="50"/>
  <c r="I96" i="50"/>
  <c r="G96" i="50"/>
  <c r="F96" i="50"/>
  <c r="E96" i="50"/>
  <c r="D96" i="50"/>
  <c r="C96" i="50"/>
  <c r="I95" i="50"/>
  <c r="G95" i="50"/>
  <c r="F95" i="50"/>
  <c r="E95" i="50"/>
  <c r="D95" i="50"/>
  <c r="C95" i="50"/>
  <c r="I94" i="50"/>
  <c r="G94" i="50"/>
  <c r="F94" i="50"/>
  <c r="E94" i="50"/>
  <c r="D94" i="50"/>
  <c r="C94" i="50"/>
  <c r="I93" i="50"/>
  <c r="G93" i="50"/>
  <c r="F93" i="50"/>
  <c r="E93" i="50"/>
  <c r="D93" i="50"/>
  <c r="C93" i="50"/>
  <c r="I92" i="50"/>
  <c r="G92" i="50"/>
  <c r="F92" i="50"/>
  <c r="E92" i="50"/>
  <c r="D92" i="50"/>
  <c r="C92" i="50"/>
  <c r="I91" i="50"/>
  <c r="G91" i="50"/>
  <c r="F91" i="50"/>
  <c r="E91" i="50"/>
  <c r="D91" i="50"/>
  <c r="C91" i="50"/>
  <c r="I90" i="50"/>
  <c r="G90" i="50"/>
  <c r="F90" i="50"/>
  <c r="E90" i="50"/>
  <c r="D90" i="50"/>
  <c r="C90" i="50"/>
  <c r="I89" i="50"/>
  <c r="G89" i="50"/>
  <c r="F89" i="50"/>
  <c r="E89" i="50"/>
  <c r="D89" i="50"/>
  <c r="C89" i="50"/>
  <c r="I88" i="50"/>
  <c r="G88" i="50"/>
  <c r="F88" i="50"/>
  <c r="E88" i="50"/>
  <c r="D88" i="50"/>
  <c r="C88" i="50"/>
  <c r="I87" i="50"/>
  <c r="G87" i="50"/>
  <c r="F87" i="50"/>
  <c r="E87" i="50"/>
  <c r="D87" i="50"/>
  <c r="C87" i="50"/>
  <c r="I86" i="50"/>
  <c r="G86" i="50"/>
  <c r="F86" i="50"/>
  <c r="E86" i="50"/>
  <c r="D86" i="50"/>
  <c r="C86" i="50"/>
  <c r="I85" i="50"/>
  <c r="G85" i="50"/>
  <c r="F85" i="50"/>
  <c r="E85" i="50"/>
  <c r="D85" i="50"/>
  <c r="C85" i="50"/>
  <c r="I84" i="50"/>
  <c r="G84" i="50"/>
  <c r="F84" i="50"/>
  <c r="E84" i="50"/>
  <c r="D84" i="50"/>
  <c r="C84" i="50"/>
  <c r="I83" i="50"/>
  <c r="G83" i="50"/>
  <c r="F83" i="50"/>
  <c r="E83" i="50"/>
  <c r="D83" i="50"/>
  <c r="C83" i="50"/>
  <c r="I82" i="50"/>
  <c r="G82" i="50"/>
  <c r="F82" i="50"/>
  <c r="E82" i="50"/>
  <c r="D82" i="50"/>
  <c r="C82" i="50"/>
  <c r="I81" i="50"/>
  <c r="G81" i="50"/>
  <c r="F81" i="50"/>
  <c r="E81" i="50"/>
  <c r="D81" i="50"/>
  <c r="C81" i="50"/>
  <c r="I80" i="50"/>
  <c r="G80" i="50"/>
  <c r="F80" i="50"/>
  <c r="E80" i="50"/>
  <c r="D80" i="50"/>
  <c r="C80" i="50"/>
  <c r="I79" i="50"/>
  <c r="G79" i="50"/>
  <c r="F79" i="50"/>
  <c r="E79" i="50"/>
  <c r="D79" i="50"/>
  <c r="C79" i="50"/>
  <c r="I78" i="50"/>
  <c r="G78" i="50"/>
  <c r="F78" i="50"/>
  <c r="E78" i="50"/>
  <c r="D78" i="50"/>
  <c r="C78" i="50"/>
  <c r="I77" i="50"/>
  <c r="G77" i="50"/>
  <c r="F77" i="50"/>
  <c r="E77" i="50"/>
  <c r="D77" i="50"/>
  <c r="C77" i="50"/>
  <c r="I76" i="50"/>
  <c r="G76" i="50"/>
  <c r="F76" i="50"/>
  <c r="E76" i="50"/>
  <c r="D76" i="50"/>
  <c r="C76" i="50"/>
  <c r="I75" i="50"/>
  <c r="G75" i="50"/>
  <c r="F75" i="50"/>
  <c r="E75" i="50"/>
  <c r="D75" i="50"/>
  <c r="C75" i="50"/>
  <c r="I74" i="50"/>
  <c r="G74" i="50"/>
  <c r="F74" i="50"/>
  <c r="E74" i="50"/>
  <c r="D74" i="50"/>
  <c r="C74" i="50"/>
  <c r="I73" i="50"/>
  <c r="G73" i="50"/>
  <c r="F73" i="50"/>
  <c r="E73" i="50"/>
  <c r="D73" i="50"/>
  <c r="C73" i="50"/>
  <c r="I72" i="50"/>
  <c r="G72" i="50"/>
  <c r="F72" i="50"/>
  <c r="E72" i="50"/>
  <c r="D72" i="50"/>
  <c r="C72" i="50"/>
  <c r="I71" i="50"/>
  <c r="G71" i="50"/>
  <c r="F71" i="50"/>
  <c r="E71" i="50"/>
  <c r="D71" i="50"/>
  <c r="C71" i="50"/>
  <c r="I70" i="50"/>
  <c r="G70" i="50"/>
  <c r="F70" i="50"/>
  <c r="E70" i="50"/>
  <c r="D70" i="50"/>
  <c r="C70" i="50"/>
  <c r="I69" i="50"/>
  <c r="G69" i="50"/>
  <c r="F69" i="50"/>
  <c r="E69" i="50"/>
  <c r="D69" i="50"/>
  <c r="C69" i="50"/>
  <c r="I68" i="50"/>
  <c r="G68" i="50"/>
  <c r="F68" i="50"/>
  <c r="E68" i="50"/>
  <c r="D68" i="50"/>
  <c r="C68" i="50"/>
  <c r="I67" i="50"/>
  <c r="G67" i="50"/>
  <c r="F67" i="50"/>
  <c r="E67" i="50"/>
  <c r="D67" i="50"/>
  <c r="C67" i="50"/>
  <c r="I66" i="50"/>
  <c r="G66" i="50"/>
  <c r="F66" i="50"/>
  <c r="E66" i="50"/>
  <c r="D66" i="50"/>
  <c r="C66" i="50"/>
  <c r="I65" i="50"/>
  <c r="G65" i="50"/>
  <c r="F65" i="50"/>
  <c r="E65" i="50"/>
  <c r="D65" i="50"/>
  <c r="C65" i="50"/>
  <c r="I64" i="50"/>
  <c r="G64" i="50"/>
  <c r="F64" i="50"/>
  <c r="E64" i="50"/>
  <c r="D64" i="50"/>
  <c r="C64" i="50"/>
  <c r="I63" i="50"/>
  <c r="G63" i="50"/>
  <c r="F63" i="50"/>
  <c r="E63" i="50"/>
  <c r="D63" i="50"/>
  <c r="C63" i="50"/>
  <c r="I62" i="50"/>
  <c r="G62" i="50"/>
  <c r="F62" i="50"/>
  <c r="E62" i="50"/>
  <c r="D62" i="50"/>
  <c r="C62" i="50"/>
  <c r="I61" i="50"/>
  <c r="G61" i="50"/>
  <c r="F61" i="50"/>
  <c r="E61" i="50"/>
  <c r="D61" i="50"/>
  <c r="C61" i="50"/>
  <c r="I60" i="50"/>
  <c r="G60" i="50"/>
  <c r="F60" i="50"/>
  <c r="E60" i="50"/>
  <c r="D60" i="50"/>
  <c r="C60" i="50"/>
  <c r="I59" i="50"/>
  <c r="G59" i="50"/>
  <c r="F59" i="50"/>
  <c r="E59" i="50"/>
  <c r="D59" i="50"/>
  <c r="C59" i="50"/>
  <c r="I58" i="50"/>
  <c r="G58" i="50"/>
  <c r="F58" i="50"/>
  <c r="E58" i="50"/>
  <c r="D58" i="50"/>
  <c r="C58" i="50"/>
  <c r="I57" i="50"/>
  <c r="G57" i="50"/>
  <c r="F57" i="50"/>
  <c r="E57" i="50"/>
  <c r="D57" i="50"/>
  <c r="C57" i="50"/>
  <c r="I56" i="50"/>
  <c r="G56" i="50"/>
  <c r="F56" i="50"/>
  <c r="E56" i="50"/>
  <c r="D56" i="50"/>
  <c r="C56" i="50"/>
  <c r="I55" i="50"/>
  <c r="G55" i="50"/>
  <c r="F55" i="50"/>
  <c r="E55" i="50"/>
  <c r="D55" i="50"/>
  <c r="C55" i="50"/>
  <c r="I54" i="50"/>
  <c r="G54" i="50"/>
  <c r="F54" i="50"/>
  <c r="E54" i="50"/>
  <c r="D54" i="50"/>
  <c r="C54" i="50"/>
  <c r="I53" i="50"/>
  <c r="G53" i="50"/>
  <c r="F53" i="50"/>
  <c r="E53" i="50"/>
  <c r="D53" i="50"/>
  <c r="C53" i="50"/>
  <c r="I52" i="50"/>
  <c r="G52" i="50"/>
  <c r="F52" i="50"/>
  <c r="E52" i="50"/>
  <c r="D52" i="50"/>
  <c r="C52" i="50"/>
  <c r="I51" i="50"/>
  <c r="G51" i="50"/>
  <c r="F51" i="50"/>
  <c r="E51" i="50"/>
  <c r="D51" i="50"/>
  <c r="C51" i="50"/>
  <c r="I50" i="50"/>
  <c r="G50" i="50"/>
  <c r="F50" i="50"/>
  <c r="E50" i="50"/>
  <c r="D50" i="50"/>
  <c r="C50" i="50"/>
  <c r="I49" i="50"/>
  <c r="G49" i="50"/>
  <c r="F49" i="50"/>
  <c r="E49" i="50"/>
  <c r="D49" i="50"/>
  <c r="C49" i="50"/>
  <c r="I48" i="50"/>
  <c r="G48" i="50"/>
  <c r="F48" i="50"/>
  <c r="E48" i="50"/>
  <c r="D48" i="50"/>
  <c r="C48" i="50"/>
  <c r="I47" i="50"/>
  <c r="G47" i="50"/>
  <c r="F47" i="50"/>
  <c r="E47" i="50"/>
  <c r="D47" i="50"/>
  <c r="C47" i="50"/>
  <c r="I46" i="50"/>
  <c r="G46" i="50"/>
  <c r="F46" i="50"/>
  <c r="E46" i="50"/>
  <c r="D46" i="50"/>
  <c r="C46" i="50"/>
  <c r="I45" i="50"/>
  <c r="G45" i="50"/>
  <c r="F45" i="50"/>
  <c r="E45" i="50"/>
  <c r="D45" i="50"/>
  <c r="C45" i="50"/>
  <c r="I44" i="50"/>
  <c r="G44" i="50"/>
  <c r="F44" i="50"/>
  <c r="E44" i="50"/>
  <c r="D44" i="50"/>
  <c r="C44" i="50"/>
  <c r="I43" i="50"/>
  <c r="G43" i="50"/>
  <c r="F43" i="50"/>
  <c r="E43" i="50"/>
  <c r="D43" i="50"/>
  <c r="C43" i="50"/>
  <c r="I42" i="50"/>
  <c r="G42" i="50"/>
  <c r="F42" i="50"/>
  <c r="E42" i="50"/>
  <c r="D42" i="50"/>
  <c r="C42" i="50"/>
  <c r="I41" i="50"/>
  <c r="G41" i="50"/>
  <c r="F41" i="50"/>
  <c r="E41" i="50"/>
  <c r="D41" i="50"/>
  <c r="C41" i="50"/>
  <c r="I40" i="50"/>
  <c r="G40" i="50"/>
  <c r="F40" i="50"/>
  <c r="E40" i="50"/>
  <c r="D40" i="50"/>
  <c r="C40" i="50"/>
  <c r="I39" i="50"/>
  <c r="G39" i="50"/>
  <c r="F39" i="50"/>
  <c r="E39" i="50"/>
  <c r="D39" i="50"/>
  <c r="C39" i="50"/>
  <c r="I38" i="50"/>
  <c r="G38" i="50"/>
  <c r="F38" i="50"/>
  <c r="E38" i="50"/>
  <c r="D38" i="50"/>
  <c r="C38" i="50"/>
  <c r="I37" i="50"/>
  <c r="G37" i="50"/>
  <c r="F37" i="50"/>
  <c r="E37" i="50"/>
  <c r="D37" i="50"/>
  <c r="C37" i="50"/>
  <c r="I36" i="50"/>
  <c r="G36" i="50"/>
  <c r="F36" i="50"/>
  <c r="E36" i="50"/>
  <c r="D36" i="50"/>
  <c r="C36" i="50"/>
  <c r="I35" i="50"/>
  <c r="G35" i="50"/>
  <c r="F35" i="50"/>
  <c r="E35" i="50"/>
  <c r="D35" i="50"/>
  <c r="C35" i="50"/>
  <c r="I34" i="50"/>
  <c r="G34" i="50"/>
  <c r="F34" i="50"/>
  <c r="E34" i="50"/>
  <c r="D34" i="50"/>
  <c r="C34" i="50"/>
  <c r="I33" i="50"/>
  <c r="G33" i="50"/>
  <c r="F33" i="50"/>
  <c r="E33" i="50"/>
  <c r="D33" i="50"/>
  <c r="C33" i="50"/>
  <c r="I32" i="50"/>
  <c r="G32" i="50"/>
  <c r="F32" i="50"/>
  <c r="E32" i="50"/>
  <c r="D32" i="50"/>
  <c r="C32" i="50"/>
  <c r="I31" i="50"/>
  <c r="G31" i="50"/>
  <c r="F31" i="50"/>
  <c r="E31" i="50"/>
  <c r="D31" i="50"/>
  <c r="C31" i="50"/>
  <c r="I30" i="50"/>
  <c r="G30" i="50"/>
  <c r="F30" i="50"/>
  <c r="E30" i="50"/>
  <c r="D30" i="50"/>
  <c r="C30" i="50"/>
  <c r="I29" i="50"/>
  <c r="G29" i="50"/>
  <c r="F29" i="50"/>
  <c r="E29" i="50"/>
  <c r="D29" i="50"/>
  <c r="C29" i="50"/>
  <c r="I28" i="50"/>
  <c r="G28" i="50"/>
  <c r="F28" i="50"/>
  <c r="E28" i="50"/>
  <c r="D28" i="50"/>
  <c r="C28" i="50"/>
  <c r="I27" i="50"/>
  <c r="G27" i="50"/>
  <c r="F27" i="50"/>
  <c r="E27" i="50"/>
  <c r="D27" i="50"/>
  <c r="C27" i="50"/>
  <c r="I26" i="50"/>
  <c r="G26" i="50"/>
  <c r="F26" i="50"/>
  <c r="E26" i="50"/>
  <c r="D26" i="50"/>
  <c r="C26" i="50"/>
  <c r="I25" i="50"/>
  <c r="G25" i="50"/>
  <c r="F25" i="50"/>
  <c r="E25" i="50"/>
  <c r="D25" i="50"/>
  <c r="C25" i="50"/>
  <c r="I24" i="50"/>
  <c r="G24" i="50"/>
  <c r="F24" i="50"/>
  <c r="E24" i="50"/>
  <c r="D24" i="50"/>
  <c r="C24" i="50"/>
  <c r="I23" i="50"/>
  <c r="G23" i="50"/>
  <c r="F23" i="50"/>
  <c r="E23" i="50"/>
  <c r="D23" i="50"/>
  <c r="C23" i="50"/>
  <c r="I22" i="50"/>
  <c r="G22" i="50"/>
  <c r="F22" i="50"/>
  <c r="E22" i="50"/>
  <c r="D22" i="50"/>
  <c r="C22" i="50"/>
  <c r="I21" i="50"/>
  <c r="G21" i="50"/>
  <c r="F21" i="50"/>
  <c r="E21" i="50"/>
  <c r="D21" i="50"/>
  <c r="C21" i="50"/>
  <c r="I20" i="50"/>
  <c r="G20" i="50"/>
  <c r="F20" i="50"/>
  <c r="E20" i="50"/>
  <c r="D20" i="50"/>
  <c r="C20" i="50"/>
  <c r="I19" i="50"/>
  <c r="G19" i="50"/>
  <c r="F19" i="50"/>
  <c r="E19" i="50"/>
  <c r="D19" i="50"/>
  <c r="C19" i="50"/>
  <c r="I18" i="50"/>
  <c r="G18" i="50"/>
  <c r="F18" i="50"/>
  <c r="E18" i="50"/>
  <c r="D18" i="50"/>
  <c r="C18" i="50"/>
  <c r="I17" i="50"/>
  <c r="G17" i="50"/>
  <c r="F17" i="50"/>
  <c r="E17" i="50"/>
  <c r="D17" i="50"/>
  <c r="C17" i="50"/>
  <c r="I16" i="50"/>
  <c r="G16" i="50"/>
  <c r="F16" i="50"/>
  <c r="E16" i="50"/>
  <c r="D16" i="50"/>
  <c r="C16" i="50"/>
  <c r="I15" i="50"/>
  <c r="G15" i="50"/>
  <c r="F15" i="50"/>
  <c r="E15" i="50"/>
  <c r="D15" i="50"/>
  <c r="C15" i="50"/>
  <c r="I14" i="50"/>
  <c r="G14" i="50"/>
  <c r="F14" i="50"/>
  <c r="E14" i="50"/>
  <c r="D14" i="50"/>
  <c r="C14" i="50"/>
  <c r="I13" i="50"/>
  <c r="G13" i="50"/>
  <c r="F13" i="50"/>
  <c r="E13" i="50"/>
  <c r="D13" i="50"/>
  <c r="C13" i="50"/>
  <c r="I12" i="50"/>
  <c r="G12" i="50"/>
  <c r="F12" i="50"/>
  <c r="E12" i="50"/>
  <c r="D12" i="50"/>
  <c r="C12" i="50"/>
  <c r="I11" i="50"/>
  <c r="G11" i="50"/>
  <c r="F11" i="50"/>
  <c r="E11" i="50"/>
  <c r="D11" i="50"/>
  <c r="C11" i="50"/>
  <c r="I10" i="50"/>
  <c r="G10" i="50"/>
  <c r="F10" i="50"/>
  <c r="E10" i="50"/>
  <c r="D10" i="50"/>
  <c r="C10" i="50"/>
  <c r="I9" i="50"/>
  <c r="G9" i="50"/>
  <c r="F9" i="50"/>
  <c r="E9" i="50"/>
  <c r="D9" i="50"/>
  <c r="C9" i="50"/>
  <c r="I8" i="50"/>
  <c r="G8" i="50"/>
  <c r="F8" i="50"/>
  <c r="E8" i="50"/>
  <c r="D8" i="50"/>
  <c r="C8" i="50"/>
  <c r="I7" i="50"/>
  <c r="G7" i="50"/>
  <c r="F7" i="50"/>
  <c r="E7" i="50"/>
  <c r="D7" i="50"/>
  <c r="C7" i="50"/>
  <c r="G35" i="48"/>
  <c r="F35" i="48"/>
  <c r="E35" i="48"/>
  <c r="D35" i="48"/>
  <c r="C35" i="48"/>
  <c r="B35" i="48"/>
  <c r="G34" i="48"/>
  <c r="F34" i="48"/>
  <c r="E34" i="48"/>
  <c r="D34" i="48"/>
  <c r="C34" i="48"/>
  <c r="B34" i="48"/>
  <c r="G33" i="48"/>
  <c r="F33" i="48"/>
  <c r="E33" i="48"/>
  <c r="D33" i="48"/>
  <c r="C33" i="48"/>
  <c r="B33" i="48"/>
  <c r="G32" i="48"/>
  <c r="F32" i="48"/>
  <c r="E32" i="48"/>
  <c r="D32" i="48"/>
  <c r="C32" i="48"/>
  <c r="B32" i="48"/>
  <c r="G31" i="48"/>
  <c r="F31" i="48"/>
  <c r="E31" i="48"/>
  <c r="D31" i="48"/>
  <c r="C31" i="48"/>
  <c r="B31" i="48"/>
  <c r="G30" i="48"/>
  <c r="F30" i="48"/>
  <c r="E30" i="48"/>
  <c r="D30" i="48"/>
  <c r="C30" i="48"/>
  <c r="B30" i="48"/>
  <c r="G29" i="48"/>
  <c r="F29" i="48"/>
  <c r="E29" i="48"/>
  <c r="D29" i="48"/>
  <c r="C29" i="48"/>
  <c r="B29" i="48"/>
  <c r="G28" i="48"/>
  <c r="F28" i="48"/>
  <c r="E28" i="48"/>
  <c r="D28" i="48"/>
  <c r="C28" i="48"/>
  <c r="B28" i="48"/>
  <c r="G27" i="48"/>
  <c r="F27" i="48"/>
  <c r="E27" i="48"/>
  <c r="D27" i="48"/>
  <c r="C27" i="48"/>
  <c r="B27" i="48"/>
  <c r="G26" i="48"/>
  <c r="F26" i="48"/>
  <c r="E26" i="48"/>
  <c r="D26" i="48"/>
  <c r="C26" i="48"/>
  <c r="B26" i="48"/>
  <c r="G25" i="48"/>
  <c r="F25" i="48"/>
  <c r="E25" i="48"/>
  <c r="D25" i="48"/>
  <c r="C25" i="48"/>
  <c r="B25" i="48"/>
  <c r="G24" i="48"/>
  <c r="F24" i="48"/>
  <c r="E24" i="48"/>
  <c r="D24" i="48"/>
  <c r="C24" i="48"/>
  <c r="B24" i="48"/>
  <c r="G23" i="48"/>
  <c r="F23" i="48"/>
  <c r="E23" i="48"/>
  <c r="D23" i="48"/>
  <c r="C23" i="48"/>
  <c r="B23" i="48"/>
  <c r="G22" i="48"/>
  <c r="F22" i="48"/>
  <c r="E22" i="48"/>
  <c r="D22" i="48"/>
  <c r="C22" i="48"/>
  <c r="B22" i="48"/>
  <c r="G21" i="48"/>
  <c r="F21" i="48"/>
  <c r="E21" i="48"/>
  <c r="D21" i="48"/>
  <c r="C21" i="48"/>
  <c r="B21" i="48"/>
  <c r="G20" i="48"/>
  <c r="F20" i="48"/>
  <c r="E20" i="48"/>
  <c r="D20" i="48"/>
  <c r="C20" i="48"/>
  <c r="B20" i="48"/>
  <c r="G19" i="48"/>
  <c r="F19" i="48"/>
  <c r="E19" i="48"/>
  <c r="D19" i="48"/>
  <c r="C19" i="48"/>
  <c r="B19" i="48"/>
  <c r="G18" i="48"/>
  <c r="F18" i="48"/>
  <c r="E18" i="48"/>
  <c r="D18" i="48"/>
  <c r="C18" i="48"/>
  <c r="B18" i="48"/>
  <c r="G17" i="48"/>
  <c r="F17" i="48"/>
  <c r="E17" i="48"/>
  <c r="D17" i="48"/>
  <c r="C17" i="48"/>
  <c r="B17" i="48"/>
  <c r="G16" i="48"/>
  <c r="F16" i="48"/>
  <c r="E16" i="48"/>
  <c r="D16" i="48"/>
  <c r="C16" i="48"/>
  <c r="B16" i="48"/>
  <c r="G15" i="48"/>
  <c r="F15" i="48"/>
  <c r="E15" i="48"/>
  <c r="D15" i="48"/>
  <c r="C15" i="48"/>
  <c r="B15" i="48"/>
  <c r="G14" i="48"/>
  <c r="F14" i="48"/>
  <c r="E14" i="48"/>
  <c r="D14" i="48"/>
  <c r="C14" i="48"/>
  <c r="B14" i="48"/>
  <c r="G13" i="48"/>
  <c r="F13" i="48"/>
  <c r="E13" i="48"/>
  <c r="D13" i="48"/>
  <c r="C13" i="48"/>
  <c r="B13" i="48"/>
  <c r="G12" i="48"/>
  <c r="F12" i="48"/>
  <c r="E12" i="48"/>
  <c r="D12" i="48"/>
  <c r="C12" i="48"/>
  <c r="B12" i="48"/>
  <c r="G11" i="48"/>
  <c r="F11" i="48"/>
  <c r="E11" i="48"/>
  <c r="D11" i="48"/>
  <c r="C11" i="48"/>
  <c r="B11" i="48"/>
  <c r="G10" i="48"/>
  <c r="F10" i="48"/>
  <c r="E10" i="48"/>
  <c r="D10" i="48"/>
  <c r="C10" i="48"/>
  <c r="B10" i="48"/>
  <c r="G9" i="48"/>
  <c r="F9" i="48"/>
  <c r="E9" i="48"/>
  <c r="D9" i="48"/>
  <c r="C9" i="48"/>
  <c r="B9" i="48"/>
  <c r="G8" i="48"/>
  <c r="F8" i="48"/>
  <c r="E8" i="48"/>
  <c r="D8" i="48"/>
  <c r="C8" i="48"/>
  <c r="B8" i="48"/>
  <c r="G7" i="48"/>
  <c r="F7" i="48"/>
  <c r="E7" i="48"/>
  <c r="D7" i="48"/>
  <c r="C7" i="48"/>
  <c r="B7" i="48"/>
  <c r="G6" i="48"/>
  <c r="F6" i="48"/>
  <c r="E6" i="48"/>
  <c r="D6" i="48"/>
  <c r="C6" i="48"/>
  <c r="B6" i="48"/>
  <c r="B18" i="46"/>
  <c r="B17" i="46"/>
  <c r="B15" i="46"/>
  <c r="B14" i="46"/>
  <c r="B12" i="46"/>
  <c r="B11" i="46"/>
  <c r="B9" i="46"/>
  <c r="B8" i="46"/>
  <c r="B6" i="46"/>
  <c r="L36" i="44"/>
  <c r="K36" i="44"/>
  <c r="J36" i="44"/>
  <c r="I36" i="44"/>
  <c r="H36" i="44"/>
  <c r="G36" i="44"/>
  <c r="F36" i="44"/>
  <c r="E36" i="44"/>
  <c r="D36" i="44"/>
  <c r="B36" i="44"/>
  <c r="L35" i="44"/>
  <c r="K35" i="44"/>
  <c r="J35" i="44"/>
  <c r="I35" i="44"/>
  <c r="H35" i="44"/>
  <c r="G35" i="44"/>
  <c r="F35" i="44"/>
  <c r="E35" i="44"/>
  <c r="D35" i="44"/>
  <c r="B35" i="44"/>
  <c r="L34" i="44"/>
  <c r="K34" i="44"/>
  <c r="J34" i="44"/>
  <c r="I34" i="44"/>
  <c r="H34" i="44"/>
  <c r="G34" i="44"/>
  <c r="F34" i="44"/>
  <c r="E34" i="44"/>
  <c r="D34" i="44"/>
  <c r="B34" i="44"/>
  <c r="L33" i="44"/>
  <c r="K33" i="44"/>
  <c r="J33" i="44"/>
  <c r="I33" i="44"/>
  <c r="H33" i="44"/>
  <c r="G33" i="44"/>
  <c r="F33" i="44"/>
  <c r="E33" i="44"/>
  <c r="D33" i="44"/>
  <c r="B33" i="44"/>
  <c r="L32" i="44"/>
  <c r="K32" i="44"/>
  <c r="J32" i="44"/>
  <c r="I32" i="44"/>
  <c r="H32" i="44"/>
  <c r="G32" i="44"/>
  <c r="F32" i="44"/>
  <c r="E32" i="44"/>
  <c r="D32" i="44"/>
  <c r="B32" i="44"/>
  <c r="L31" i="44"/>
  <c r="K31" i="44"/>
  <c r="J31" i="44"/>
  <c r="I31" i="44"/>
  <c r="H31" i="44"/>
  <c r="G31" i="44"/>
  <c r="F31" i="44"/>
  <c r="E31" i="44"/>
  <c r="D31" i="44"/>
  <c r="B31" i="44"/>
  <c r="L30" i="44"/>
  <c r="K30" i="44"/>
  <c r="J30" i="44"/>
  <c r="I30" i="44"/>
  <c r="H30" i="44"/>
  <c r="G30" i="44"/>
  <c r="F30" i="44"/>
  <c r="E30" i="44"/>
  <c r="D30" i="44"/>
  <c r="B30" i="44"/>
  <c r="L29" i="44"/>
  <c r="K29" i="44"/>
  <c r="J29" i="44"/>
  <c r="I29" i="44"/>
  <c r="H29" i="44"/>
  <c r="G29" i="44"/>
  <c r="F29" i="44"/>
  <c r="E29" i="44"/>
  <c r="D29" i="44"/>
  <c r="B29" i="44"/>
  <c r="L28" i="44"/>
  <c r="K28" i="44"/>
  <c r="J28" i="44"/>
  <c r="I28" i="44"/>
  <c r="H28" i="44"/>
  <c r="G28" i="44"/>
  <c r="F28" i="44"/>
  <c r="E28" i="44"/>
  <c r="D28" i="44"/>
  <c r="B28" i="44"/>
  <c r="L27" i="44"/>
  <c r="K27" i="44"/>
  <c r="J27" i="44"/>
  <c r="I27" i="44"/>
  <c r="H27" i="44"/>
  <c r="G27" i="44"/>
  <c r="F27" i="44"/>
  <c r="E27" i="44"/>
  <c r="D27" i="44"/>
  <c r="B27" i="44"/>
  <c r="L26" i="44"/>
  <c r="K26" i="44"/>
  <c r="J26" i="44"/>
  <c r="I26" i="44"/>
  <c r="H26" i="44"/>
  <c r="G26" i="44"/>
  <c r="F26" i="44"/>
  <c r="E26" i="44"/>
  <c r="D26" i="44"/>
  <c r="B26" i="44"/>
  <c r="L25" i="44"/>
  <c r="K25" i="44"/>
  <c r="J25" i="44"/>
  <c r="I25" i="44"/>
  <c r="H25" i="44"/>
  <c r="G25" i="44"/>
  <c r="F25" i="44"/>
  <c r="E25" i="44"/>
  <c r="D25" i="44"/>
  <c r="B25" i="44"/>
  <c r="L24" i="44"/>
  <c r="K24" i="44"/>
  <c r="J24" i="44"/>
  <c r="I24" i="44"/>
  <c r="H24" i="44"/>
  <c r="G24" i="44"/>
  <c r="F24" i="44"/>
  <c r="E24" i="44"/>
  <c r="D24" i="44"/>
  <c r="B24" i="44"/>
  <c r="L23" i="44"/>
  <c r="K23" i="44"/>
  <c r="J23" i="44"/>
  <c r="I23" i="44"/>
  <c r="H23" i="44"/>
  <c r="G23" i="44"/>
  <c r="F23" i="44"/>
  <c r="E23" i="44"/>
  <c r="D23" i="44"/>
  <c r="B23" i="44"/>
  <c r="L22" i="44"/>
  <c r="K22" i="44"/>
  <c r="J22" i="44"/>
  <c r="I22" i="44"/>
  <c r="H22" i="44"/>
  <c r="G22" i="44"/>
  <c r="F22" i="44"/>
  <c r="E22" i="44"/>
  <c r="D22" i="44"/>
  <c r="B22" i="44"/>
  <c r="L21" i="44"/>
  <c r="K21" i="44"/>
  <c r="J21" i="44"/>
  <c r="I21" i="44"/>
  <c r="H21" i="44"/>
  <c r="G21" i="44"/>
  <c r="F21" i="44"/>
  <c r="E21" i="44"/>
  <c r="D21" i="44"/>
  <c r="B21" i="44"/>
  <c r="L20" i="44"/>
  <c r="K20" i="44"/>
  <c r="J20" i="44"/>
  <c r="I20" i="44"/>
  <c r="H20" i="44"/>
  <c r="G20" i="44"/>
  <c r="F20" i="44"/>
  <c r="E20" i="44"/>
  <c r="D20" i="44"/>
  <c r="B20" i="44"/>
  <c r="L19" i="44"/>
  <c r="K19" i="44"/>
  <c r="J19" i="44"/>
  <c r="I19" i="44"/>
  <c r="H19" i="44"/>
  <c r="G19" i="44"/>
  <c r="F19" i="44"/>
  <c r="E19" i="44"/>
  <c r="D19" i="44"/>
  <c r="B19" i="44"/>
  <c r="L18" i="44"/>
  <c r="K18" i="44"/>
  <c r="J18" i="44"/>
  <c r="I18" i="44"/>
  <c r="H18" i="44"/>
  <c r="G18" i="44"/>
  <c r="F18" i="44"/>
  <c r="E18" i="44"/>
  <c r="D18" i="44"/>
  <c r="B18" i="44"/>
  <c r="L17" i="44"/>
  <c r="K17" i="44"/>
  <c r="J17" i="44"/>
  <c r="I17" i="44"/>
  <c r="H17" i="44"/>
  <c r="G17" i="44"/>
  <c r="F17" i="44"/>
  <c r="E17" i="44"/>
  <c r="D17" i="44"/>
  <c r="B17" i="44"/>
  <c r="L16" i="44"/>
  <c r="K16" i="44"/>
  <c r="J16" i="44"/>
  <c r="I16" i="44"/>
  <c r="H16" i="44"/>
  <c r="G16" i="44"/>
  <c r="F16" i="44"/>
  <c r="E16" i="44"/>
  <c r="D16" i="44"/>
  <c r="B16" i="44"/>
  <c r="L15" i="44"/>
  <c r="K15" i="44"/>
  <c r="J15" i="44"/>
  <c r="I15" i="44"/>
  <c r="H15" i="44"/>
  <c r="G15" i="44"/>
  <c r="F15" i="44"/>
  <c r="E15" i="44"/>
  <c r="D15" i="44"/>
  <c r="B15" i="44"/>
  <c r="L14" i="44"/>
  <c r="K14" i="44"/>
  <c r="J14" i="44"/>
  <c r="I14" i="44"/>
  <c r="H14" i="44"/>
  <c r="G14" i="44"/>
  <c r="F14" i="44"/>
  <c r="E14" i="44"/>
  <c r="D14" i="44"/>
  <c r="B14" i="44"/>
  <c r="L13" i="44"/>
  <c r="K13" i="44"/>
  <c r="J13" i="44"/>
  <c r="I13" i="44"/>
  <c r="H13" i="44"/>
  <c r="G13" i="44"/>
  <c r="F13" i="44"/>
  <c r="E13" i="44"/>
  <c r="D13" i="44"/>
  <c r="B13" i="44"/>
  <c r="L12" i="44"/>
  <c r="K12" i="44"/>
  <c r="J12" i="44"/>
  <c r="I12" i="44"/>
  <c r="H12" i="44"/>
  <c r="G12" i="44"/>
  <c r="F12" i="44"/>
  <c r="E12" i="44"/>
  <c r="D12" i="44"/>
  <c r="B12" i="44"/>
  <c r="L11" i="44"/>
  <c r="K11" i="44"/>
  <c r="J11" i="44"/>
  <c r="I11" i="44"/>
  <c r="H11" i="44"/>
  <c r="G11" i="44"/>
  <c r="F11" i="44"/>
  <c r="E11" i="44"/>
  <c r="D11" i="44"/>
  <c r="B11" i="44"/>
  <c r="L10" i="44"/>
  <c r="K10" i="44"/>
  <c r="J10" i="44"/>
  <c r="I10" i="44"/>
  <c r="H10" i="44"/>
  <c r="G10" i="44"/>
  <c r="F10" i="44"/>
  <c r="E10" i="44"/>
  <c r="D10" i="44"/>
  <c r="B10" i="44"/>
  <c r="L9" i="44"/>
  <c r="K9" i="44"/>
  <c r="J9" i="44"/>
  <c r="I9" i="44"/>
  <c r="H9" i="44"/>
  <c r="G9" i="44"/>
  <c r="F9" i="44"/>
  <c r="E9" i="44"/>
  <c r="D9" i="44"/>
  <c r="B9" i="44"/>
  <c r="L8" i="44"/>
  <c r="K8" i="44"/>
  <c r="J8" i="44"/>
  <c r="I8" i="44"/>
  <c r="H8" i="44"/>
  <c r="G8" i="44"/>
  <c r="F8" i="44"/>
  <c r="E8" i="44"/>
  <c r="D8" i="44"/>
  <c r="B8" i="44"/>
  <c r="L7" i="44"/>
  <c r="K7" i="44"/>
  <c r="J7" i="44"/>
  <c r="I7" i="44"/>
  <c r="H7" i="44"/>
  <c r="G7" i="44"/>
  <c r="F7" i="44"/>
  <c r="E7" i="44"/>
  <c r="D7" i="44"/>
  <c r="B7" i="44"/>
  <c r="I37" i="42"/>
  <c r="G37" i="42"/>
  <c r="F37" i="42"/>
  <c r="E37" i="42"/>
  <c r="D37" i="42"/>
  <c r="C37" i="42"/>
  <c r="I36" i="42"/>
  <c r="G36" i="42"/>
  <c r="F36" i="42"/>
  <c r="E36" i="42"/>
  <c r="D36" i="42"/>
  <c r="C36" i="42"/>
  <c r="I35" i="42"/>
  <c r="G35" i="42"/>
  <c r="F35" i="42"/>
  <c r="E35" i="42"/>
  <c r="D35" i="42"/>
  <c r="C35" i="42"/>
  <c r="I34" i="42"/>
  <c r="G34" i="42"/>
  <c r="F34" i="42"/>
  <c r="E34" i="42"/>
  <c r="D34" i="42"/>
  <c r="C34" i="42"/>
  <c r="I33" i="42"/>
  <c r="G33" i="42"/>
  <c r="F33" i="42"/>
  <c r="E33" i="42"/>
  <c r="D33" i="42"/>
  <c r="C33" i="42"/>
  <c r="I32" i="42"/>
  <c r="G32" i="42"/>
  <c r="F32" i="42"/>
  <c r="E32" i="42"/>
  <c r="D32" i="42"/>
  <c r="C32" i="42"/>
  <c r="I31" i="42"/>
  <c r="G31" i="42"/>
  <c r="F31" i="42"/>
  <c r="E31" i="42"/>
  <c r="D31" i="42"/>
  <c r="C31" i="42"/>
  <c r="I30" i="42"/>
  <c r="G30" i="42"/>
  <c r="F30" i="42"/>
  <c r="E30" i="42"/>
  <c r="D30" i="42"/>
  <c r="C30" i="42"/>
  <c r="I29" i="42"/>
  <c r="G29" i="42"/>
  <c r="F29" i="42"/>
  <c r="E29" i="42"/>
  <c r="D29" i="42"/>
  <c r="C29" i="42"/>
  <c r="I28" i="42"/>
  <c r="G28" i="42"/>
  <c r="F28" i="42"/>
  <c r="E28" i="42"/>
  <c r="D28" i="42"/>
  <c r="C28" i="42"/>
  <c r="I27" i="42"/>
  <c r="G27" i="42"/>
  <c r="F27" i="42"/>
  <c r="E27" i="42"/>
  <c r="D27" i="42"/>
  <c r="C27" i="42"/>
  <c r="I26" i="42"/>
  <c r="G26" i="42"/>
  <c r="F26" i="42"/>
  <c r="E26" i="42"/>
  <c r="D26" i="42"/>
  <c r="C26" i="42"/>
  <c r="I25" i="42"/>
  <c r="G25" i="42"/>
  <c r="F25" i="42"/>
  <c r="E25" i="42"/>
  <c r="D25" i="42"/>
  <c r="C25" i="42"/>
  <c r="I24" i="42"/>
  <c r="G24" i="42"/>
  <c r="F24" i="42"/>
  <c r="E24" i="42"/>
  <c r="D24" i="42"/>
  <c r="C24" i="42"/>
  <c r="I23" i="42"/>
  <c r="G23" i="42"/>
  <c r="F23" i="42"/>
  <c r="E23" i="42"/>
  <c r="D23" i="42"/>
  <c r="C23" i="42"/>
  <c r="I22" i="42"/>
  <c r="G22" i="42"/>
  <c r="F22" i="42"/>
  <c r="E22" i="42"/>
  <c r="D22" i="42"/>
  <c r="C22" i="42"/>
  <c r="I21" i="42"/>
  <c r="G21" i="42"/>
  <c r="F21" i="42"/>
  <c r="E21" i="42"/>
  <c r="D21" i="42"/>
  <c r="C21" i="42"/>
  <c r="I20" i="42"/>
  <c r="G20" i="42"/>
  <c r="F20" i="42"/>
  <c r="E20" i="42"/>
  <c r="D20" i="42"/>
  <c r="C20" i="42"/>
  <c r="I19" i="42"/>
  <c r="G19" i="42"/>
  <c r="F19" i="42"/>
  <c r="E19" i="42"/>
  <c r="D19" i="42"/>
  <c r="C19" i="42"/>
  <c r="I18" i="42"/>
  <c r="G18" i="42"/>
  <c r="F18" i="42"/>
  <c r="E18" i="42"/>
  <c r="D18" i="42"/>
  <c r="C18" i="42"/>
  <c r="I17" i="42"/>
  <c r="G17" i="42"/>
  <c r="F17" i="42"/>
  <c r="E17" i="42"/>
  <c r="D17" i="42"/>
  <c r="C17" i="42"/>
  <c r="I16" i="42"/>
  <c r="G16" i="42"/>
  <c r="F16" i="42"/>
  <c r="E16" i="42"/>
  <c r="D16" i="42"/>
  <c r="C16" i="42"/>
  <c r="I15" i="42"/>
  <c r="G15" i="42"/>
  <c r="F15" i="42"/>
  <c r="E15" i="42"/>
  <c r="D15" i="42"/>
  <c r="C15" i="42"/>
  <c r="I14" i="42"/>
  <c r="G14" i="42"/>
  <c r="F14" i="42"/>
  <c r="E14" i="42"/>
  <c r="D14" i="42"/>
  <c r="C14" i="42"/>
  <c r="I13" i="42"/>
  <c r="G13" i="42"/>
  <c r="F13" i="42"/>
  <c r="E13" i="42"/>
  <c r="D13" i="42"/>
  <c r="C13" i="42"/>
  <c r="I12" i="42"/>
  <c r="G12" i="42"/>
  <c r="F12" i="42"/>
  <c r="E12" i="42"/>
  <c r="D12" i="42"/>
  <c r="C12" i="42"/>
  <c r="I11" i="42"/>
  <c r="G11" i="42"/>
  <c r="F11" i="42"/>
  <c r="E11" i="42"/>
  <c r="D11" i="42"/>
  <c r="C11" i="42"/>
  <c r="I10" i="42"/>
  <c r="G10" i="42"/>
  <c r="F10" i="42"/>
  <c r="E10" i="42"/>
  <c r="D10" i="42"/>
  <c r="C10" i="42"/>
  <c r="I9" i="42"/>
  <c r="G9" i="42"/>
  <c r="F9" i="42"/>
  <c r="E9" i="42"/>
  <c r="D9" i="42"/>
  <c r="C9" i="42"/>
  <c r="I8" i="42"/>
  <c r="G8" i="42"/>
  <c r="F8" i="42"/>
  <c r="E8" i="42"/>
  <c r="D8" i="42"/>
  <c r="C8" i="42"/>
  <c r="I11" i="40"/>
  <c r="H11" i="40"/>
  <c r="G11" i="40"/>
  <c r="F11" i="40"/>
  <c r="E11" i="40"/>
  <c r="D11" i="40"/>
  <c r="C11" i="40"/>
  <c r="B11" i="40"/>
  <c r="I10" i="40"/>
  <c r="H10" i="40"/>
  <c r="G10" i="40"/>
  <c r="F10" i="40"/>
  <c r="E10" i="40"/>
  <c r="D10" i="40"/>
  <c r="C10" i="40"/>
  <c r="B10" i="40"/>
  <c r="I9" i="40"/>
  <c r="H9" i="40"/>
  <c r="G9" i="40"/>
  <c r="F9" i="40"/>
  <c r="E9" i="40"/>
  <c r="D9" i="40"/>
  <c r="C9" i="40"/>
  <c r="B9" i="40"/>
  <c r="I8" i="40"/>
  <c r="H8" i="40"/>
  <c r="G8" i="40"/>
  <c r="F8" i="40"/>
  <c r="E8" i="40"/>
  <c r="D8" i="40"/>
  <c r="C8" i="40"/>
  <c r="B8" i="40"/>
  <c r="I7" i="40"/>
  <c r="H7" i="40"/>
  <c r="G7" i="40"/>
  <c r="F7" i="40"/>
  <c r="E7" i="40"/>
  <c r="D7" i="40"/>
  <c r="C7" i="40"/>
  <c r="B7" i="40"/>
  <c r="E16" i="38"/>
  <c r="D16" i="38"/>
  <c r="C16" i="38"/>
  <c r="B16" i="38"/>
  <c r="E15" i="38"/>
  <c r="D15" i="38"/>
  <c r="C15" i="38"/>
  <c r="B15" i="38"/>
  <c r="E14" i="38"/>
  <c r="D14" i="38"/>
  <c r="C14" i="38"/>
  <c r="B14" i="38"/>
  <c r="E13" i="38"/>
  <c r="D13" i="38"/>
  <c r="C13" i="38"/>
  <c r="B13" i="38"/>
  <c r="E12" i="38"/>
  <c r="D12" i="38"/>
  <c r="C12" i="38"/>
  <c r="B12" i="38"/>
  <c r="E11" i="38"/>
  <c r="D11" i="38"/>
  <c r="C11" i="38"/>
  <c r="B11" i="38"/>
  <c r="E10" i="38"/>
  <c r="D10" i="38"/>
  <c r="C10" i="38"/>
  <c r="B10" i="38"/>
  <c r="E9" i="38"/>
  <c r="D9" i="38"/>
  <c r="C9" i="38"/>
  <c r="B9" i="38"/>
  <c r="E8" i="38"/>
  <c r="D8" i="38"/>
  <c r="C8" i="38"/>
  <c r="B8" i="38"/>
  <c r="E7" i="38"/>
  <c r="D7" i="38"/>
  <c r="C7" i="38"/>
  <c r="B7" i="38"/>
  <c r="J34" i="36"/>
  <c r="I34" i="36"/>
  <c r="G34" i="36"/>
  <c r="F34" i="36"/>
  <c r="E34" i="36"/>
  <c r="D34" i="36"/>
  <c r="C34" i="36"/>
  <c r="B34" i="36"/>
  <c r="J33" i="36"/>
  <c r="I33" i="36"/>
  <c r="G33" i="36"/>
  <c r="F33" i="36"/>
  <c r="E33" i="36"/>
  <c r="D33" i="36"/>
  <c r="C33" i="36"/>
  <c r="B33" i="36"/>
  <c r="J32" i="36"/>
  <c r="I32" i="36"/>
  <c r="G32" i="36"/>
  <c r="F32" i="36"/>
  <c r="E32" i="36"/>
  <c r="D32" i="36"/>
  <c r="C32" i="36"/>
  <c r="B32" i="36"/>
  <c r="J31" i="36"/>
  <c r="I31" i="36"/>
  <c r="G31" i="36"/>
  <c r="F31" i="36"/>
  <c r="E31" i="36"/>
  <c r="D31" i="36"/>
  <c r="C31" i="36"/>
  <c r="B31" i="36"/>
  <c r="J30" i="36"/>
  <c r="I30" i="36"/>
  <c r="G30" i="36"/>
  <c r="F30" i="36"/>
  <c r="E30" i="36"/>
  <c r="D30" i="36"/>
  <c r="C30" i="36"/>
  <c r="B30" i="36"/>
  <c r="J29" i="36"/>
  <c r="I29" i="36"/>
  <c r="G29" i="36"/>
  <c r="F29" i="36"/>
  <c r="E29" i="36"/>
  <c r="D29" i="36"/>
  <c r="C29" i="36"/>
  <c r="B29" i="36"/>
  <c r="J28" i="36"/>
  <c r="I28" i="36"/>
  <c r="G28" i="36"/>
  <c r="F28" i="36"/>
  <c r="E28" i="36"/>
  <c r="D28" i="36"/>
  <c r="C28" i="36"/>
  <c r="B28" i="36"/>
  <c r="J27" i="36"/>
  <c r="I27" i="36"/>
  <c r="G27" i="36"/>
  <c r="F27" i="36"/>
  <c r="E27" i="36"/>
  <c r="D27" i="36"/>
  <c r="C27" i="36"/>
  <c r="B27" i="36"/>
  <c r="J26" i="36"/>
  <c r="I26" i="36"/>
  <c r="G26" i="36"/>
  <c r="F26" i="36"/>
  <c r="E26" i="36"/>
  <c r="D26" i="36"/>
  <c r="C26" i="36"/>
  <c r="B26" i="36"/>
  <c r="J25" i="36"/>
  <c r="I25" i="36"/>
  <c r="G25" i="36"/>
  <c r="F25" i="36"/>
  <c r="E25" i="36"/>
  <c r="D25" i="36"/>
  <c r="C25" i="36"/>
  <c r="B25" i="36"/>
  <c r="J24" i="36"/>
  <c r="I24" i="36"/>
  <c r="G24" i="36"/>
  <c r="F24" i="36"/>
  <c r="E24" i="36"/>
  <c r="D24" i="36"/>
  <c r="C24" i="36"/>
  <c r="B24" i="36"/>
  <c r="J23" i="36"/>
  <c r="I23" i="36"/>
  <c r="G23" i="36"/>
  <c r="F23" i="36"/>
  <c r="E23" i="36"/>
  <c r="D23" i="36"/>
  <c r="C23" i="36"/>
  <c r="B23" i="36"/>
  <c r="J22" i="36"/>
  <c r="I22" i="36"/>
  <c r="G22" i="36"/>
  <c r="F22" i="36"/>
  <c r="E22" i="36"/>
  <c r="D22" i="36"/>
  <c r="C22" i="36"/>
  <c r="B22" i="36"/>
  <c r="J21" i="36"/>
  <c r="I21" i="36"/>
  <c r="G21" i="36"/>
  <c r="F21" i="36"/>
  <c r="E21" i="36"/>
  <c r="D21" i="36"/>
  <c r="C21" i="36"/>
  <c r="B21" i="36"/>
  <c r="J20" i="36"/>
  <c r="I20" i="36"/>
  <c r="G20" i="36"/>
  <c r="F20" i="36"/>
  <c r="E20" i="36"/>
  <c r="D20" i="36"/>
  <c r="C20" i="36"/>
  <c r="B20" i="36"/>
  <c r="J19" i="36"/>
  <c r="I19" i="36"/>
  <c r="G19" i="36"/>
  <c r="F19" i="36"/>
  <c r="E19" i="36"/>
  <c r="D19" i="36"/>
  <c r="C19" i="36"/>
  <c r="B19" i="36"/>
  <c r="J18" i="36"/>
  <c r="I18" i="36"/>
  <c r="G18" i="36"/>
  <c r="F18" i="36"/>
  <c r="E18" i="36"/>
  <c r="D18" i="36"/>
  <c r="C18" i="36"/>
  <c r="B18" i="36"/>
  <c r="J17" i="36"/>
  <c r="I17" i="36"/>
  <c r="G17" i="36"/>
  <c r="F17" i="36"/>
  <c r="E17" i="36"/>
  <c r="D17" i="36"/>
  <c r="C17" i="36"/>
  <c r="B17" i="36"/>
  <c r="J16" i="36"/>
  <c r="I16" i="36"/>
  <c r="G16" i="36"/>
  <c r="F16" i="36"/>
  <c r="E16" i="36"/>
  <c r="D16" i="36"/>
  <c r="C16" i="36"/>
  <c r="B16" i="36"/>
  <c r="J15" i="36"/>
  <c r="I15" i="36"/>
  <c r="G15" i="36"/>
  <c r="F15" i="36"/>
  <c r="E15" i="36"/>
  <c r="D15" i="36"/>
  <c r="C15" i="36"/>
  <c r="B15" i="36"/>
  <c r="J14" i="36"/>
  <c r="I14" i="36"/>
  <c r="G14" i="36"/>
  <c r="F14" i="36"/>
  <c r="E14" i="36"/>
  <c r="D14" i="36"/>
  <c r="C14" i="36"/>
  <c r="B14" i="36"/>
  <c r="J13" i="36"/>
  <c r="I13" i="36"/>
  <c r="G13" i="36"/>
  <c r="F13" i="36"/>
  <c r="E13" i="36"/>
  <c r="D13" i="36"/>
  <c r="C13" i="36"/>
  <c r="B13" i="36"/>
  <c r="J12" i="36"/>
  <c r="I12" i="36"/>
  <c r="G12" i="36"/>
  <c r="F12" i="36"/>
  <c r="E12" i="36"/>
  <c r="D12" i="36"/>
  <c r="C12" i="36"/>
  <c r="B12" i="36"/>
  <c r="J11" i="36"/>
  <c r="I11" i="36"/>
  <c r="G11" i="36"/>
  <c r="F11" i="36"/>
  <c r="E11" i="36"/>
  <c r="D11" i="36"/>
  <c r="C11" i="36"/>
  <c r="B11" i="36"/>
  <c r="J9" i="36"/>
  <c r="I9" i="36"/>
  <c r="G9" i="36"/>
  <c r="F9" i="36"/>
  <c r="E9" i="36"/>
  <c r="D9" i="36"/>
  <c r="C9" i="36"/>
  <c r="B9" i="36"/>
  <c r="J8" i="36"/>
  <c r="I8" i="36"/>
  <c r="G8" i="36"/>
  <c r="F8" i="36"/>
  <c r="E8" i="36"/>
  <c r="D8" i="36"/>
  <c r="C8" i="36"/>
  <c r="B8" i="36"/>
  <c r="J7" i="36"/>
  <c r="I7" i="36"/>
  <c r="G7" i="36"/>
  <c r="F7" i="36"/>
  <c r="E7" i="36"/>
  <c r="D7" i="36"/>
  <c r="C7" i="36"/>
  <c r="B7" i="36"/>
  <c r="F15" i="34"/>
  <c r="E15" i="34"/>
  <c r="D15" i="34"/>
  <c r="C15" i="34"/>
  <c r="B15" i="34"/>
  <c r="F14" i="34"/>
  <c r="E14" i="34"/>
  <c r="D14" i="34"/>
  <c r="C14" i="34"/>
  <c r="B14" i="34"/>
  <c r="F13" i="34"/>
  <c r="E13" i="34"/>
  <c r="D13" i="34"/>
  <c r="C13" i="34"/>
  <c r="B13" i="34"/>
  <c r="F12" i="34"/>
  <c r="E12" i="34"/>
  <c r="D12" i="34"/>
  <c r="C12" i="34"/>
  <c r="B12" i="34"/>
  <c r="F10" i="34"/>
  <c r="E10" i="34"/>
  <c r="D10" i="34"/>
  <c r="C10" i="34"/>
  <c r="B10" i="34"/>
  <c r="F9" i="34"/>
  <c r="E9" i="34"/>
  <c r="D9" i="34"/>
  <c r="C9" i="34"/>
  <c r="B9" i="34"/>
  <c r="F8" i="34"/>
  <c r="E8" i="34"/>
  <c r="D8" i="34"/>
  <c r="C8" i="34"/>
  <c r="B8" i="34"/>
  <c r="F7" i="34"/>
  <c r="E7" i="34"/>
  <c r="D7" i="34"/>
  <c r="C7" i="34"/>
  <c r="B7" i="34"/>
  <c r="B285" i="32"/>
  <c r="B284" i="32"/>
  <c r="B282" i="32"/>
  <c r="B281" i="32"/>
  <c r="B280" i="32"/>
  <c r="B279" i="32"/>
  <c r="B278" i="32"/>
  <c r="B277" i="32"/>
  <c r="B276" i="32"/>
  <c r="B275" i="32"/>
  <c r="B274" i="32"/>
  <c r="B273" i="32"/>
  <c r="B272" i="32"/>
  <c r="B271" i="32"/>
  <c r="B270" i="32"/>
  <c r="B269" i="32"/>
  <c r="B268" i="32"/>
  <c r="B267" i="32"/>
  <c r="B266" i="32"/>
  <c r="B265" i="32"/>
  <c r="B264" i="32"/>
  <c r="B263" i="32"/>
  <c r="B262" i="32"/>
  <c r="B261" i="32"/>
  <c r="B260" i="32"/>
  <c r="B259" i="32"/>
  <c r="B258" i="32"/>
  <c r="B257" i="32"/>
  <c r="B256" i="32"/>
  <c r="B255" i="32"/>
  <c r="B254" i="32"/>
  <c r="B253" i="32"/>
  <c r="B251" i="32"/>
  <c r="B250" i="32"/>
  <c r="B249" i="32"/>
  <c r="B248" i="32"/>
  <c r="B247" i="32"/>
  <c r="B246" i="32"/>
  <c r="B245" i="32"/>
  <c r="B244" i="32"/>
  <c r="B243" i="32"/>
  <c r="B242" i="32"/>
  <c r="B241" i="32"/>
  <c r="B240" i="32"/>
  <c r="B239" i="32"/>
  <c r="B238" i="32"/>
  <c r="B237" i="32"/>
  <c r="B236" i="32"/>
  <c r="B235" i="32"/>
  <c r="B234" i="32"/>
  <c r="B233" i="32"/>
  <c r="B232" i="32"/>
  <c r="B231" i="32"/>
  <c r="B230" i="32"/>
  <c r="B229" i="32"/>
  <c r="B228" i="32"/>
  <c r="B227" i="32"/>
  <c r="B226" i="32"/>
  <c r="B225" i="32"/>
  <c r="B224" i="32"/>
  <c r="C9" i="32"/>
  <c r="B9" i="32"/>
  <c r="C7" i="32"/>
  <c r="B7" i="32"/>
  <c r="D76" i="30"/>
  <c r="C76" i="30"/>
  <c r="D75" i="30"/>
  <c r="C75" i="30"/>
  <c r="D74" i="30"/>
  <c r="C74" i="30"/>
  <c r="D73" i="30"/>
  <c r="C73" i="30"/>
  <c r="D70" i="30"/>
  <c r="C70" i="30"/>
  <c r="D69" i="30"/>
  <c r="C69" i="30"/>
  <c r="D68" i="30"/>
  <c r="C68" i="30"/>
  <c r="D67" i="30"/>
  <c r="C67" i="30"/>
  <c r="D66" i="30"/>
  <c r="C66" i="30"/>
  <c r="D63" i="30"/>
  <c r="C63" i="30"/>
  <c r="D62" i="30"/>
  <c r="C62" i="30"/>
  <c r="D61" i="30"/>
  <c r="C61" i="30"/>
  <c r="D60" i="30"/>
  <c r="C60" i="30"/>
  <c r="D59" i="30"/>
  <c r="C59" i="30"/>
  <c r="D56" i="30"/>
  <c r="C56" i="30"/>
  <c r="D53" i="30"/>
  <c r="C53" i="30"/>
  <c r="D52" i="30"/>
  <c r="C52" i="30"/>
  <c r="D51" i="30"/>
  <c r="C51" i="30"/>
  <c r="D50" i="30"/>
  <c r="C50" i="30"/>
  <c r="D49" i="30"/>
  <c r="C49" i="30"/>
  <c r="D48" i="30"/>
  <c r="C48" i="30"/>
  <c r="D47" i="30"/>
  <c r="C47" i="30"/>
  <c r="D46" i="30"/>
  <c r="C46" i="30"/>
  <c r="D44" i="30"/>
  <c r="C44" i="30"/>
  <c r="D43" i="30"/>
  <c r="C43" i="30"/>
  <c r="D40" i="30"/>
  <c r="C40" i="30"/>
  <c r="D39" i="30"/>
  <c r="C39" i="30"/>
  <c r="D37" i="30"/>
  <c r="C37" i="30"/>
  <c r="D36" i="30"/>
  <c r="C36" i="30"/>
  <c r="D35" i="30"/>
  <c r="C35" i="30"/>
  <c r="D33" i="30"/>
  <c r="C33" i="30"/>
  <c r="D32" i="30"/>
  <c r="C32" i="30"/>
  <c r="D31" i="30"/>
  <c r="C31" i="30"/>
  <c r="D30" i="30"/>
  <c r="C30" i="30"/>
  <c r="D29" i="30"/>
  <c r="C29" i="30"/>
  <c r="D28" i="30"/>
  <c r="C28" i="30"/>
  <c r="D27" i="30"/>
  <c r="C27" i="30"/>
  <c r="D25" i="30"/>
  <c r="C25" i="30"/>
  <c r="D24" i="30"/>
  <c r="C24" i="30"/>
  <c r="D23" i="30"/>
  <c r="C23" i="30"/>
  <c r="D21" i="30"/>
  <c r="C21" i="30"/>
  <c r="D20" i="30"/>
  <c r="C20" i="30"/>
  <c r="D19" i="30"/>
  <c r="C19" i="30"/>
  <c r="D18" i="30"/>
  <c r="C18" i="30"/>
  <c r="D17" i="30"/>
  <c r="C17" i="30"/>
  <c r="D16" i="30"/>
  <c r="C16" i="30"/>
  <c r="D15" i="30"/>
  <c r="C15" i="30"/>
  <c r="D14" i="30"/>
  <c r="C14" i="30"/>
  <c r="D12" i="30"/>
  <c r="C12" i="30"/>
  <c r="D11" i="30"/>
  <c r="C11" i="30"/>
  <c r="D10" i="30"/>
  <c r="C10" i="30"/>
  <c r="D9" i="30"/>
  <c r="C9" i="30"/>
  <c r="D8" i="30"/>
  <c r="C8" i="30"/>
  <c r="D75" i="28"/>
  <c r="C75" i="28"/>
  <c r="D74" i="28"/>
  <c r="C74" i="28"/>
  <c r="D73" i="28"/>
  <c r="C73" i="28"/>
  <c r="D71" i="28"/>
  <c r="C71" i="28"/>
  <c r="D70" i="28"/>
  <c r="C70" i="28"/>
  <c r="D69" i="28"/>
  <c r="C69" i="28"/>
  <c r="D68" i="28"/>
  <c r="C68" i="28"/>
  <c r="D67" i="28"/>
  <c r="C67" i="28"/>
  <c r="D66" i="28"/>
  <c r="C66" i="28"/>
  <c r="D64" i="28"/>
  <c r="C64" i="28"/>
  <c r="D63" i="28"/>
  <c r="C63" i="28"/>
  <c r="D61" i="28"/>
  <c r="C61" i="28"/>
  <c r="D60" i="28"/>
  <c r="C60" i="28"/>
  <c r="D59" i="28"/>
  <c r="C59" i="28"/>
  <c r="D58" i="28"/>
  <c r="C58" i="28"/>
  <c r="D57" i="28"/>
  <c r="C57" i="28"/>
  <c r="D56" i="28"/>
  <c r="C56" i="28"/>
  <c r="D55" i="28"/>
  <c r="C55" i="28"/>
  <c r="D54" i="28"/>
  <c r="C54" i="28"/>
  <c r="D52" i="28"/>
  <c r="C52" i="28"/>
  <c r="D51" i="28"/>
  <c r="C51" i="28"/>
  <c r="D48" i="28"/>
  <c r="C48" i="28"/>
  <c r="D47" i="28"/>
  <c r="C47" i="28"/>
  <c r="D46" i="28"/>
  <c r="C46" i="28"/>
  <c r="D45" i="28"/>
  <c r="C45" i="28"/>
  <c r="D44" i="28"/>
  <c r="C44" i="28"/>
  <c r="D43" i="28"/>
  <c r="C43" i="28"/>
  <c r="D39" i="28"/>
  <c r="C39" i="28"/>
  <c r="D38" i="28"/>
  <c r="C38" i="28"/>
  <c r="D37" i="28"/>
  <c r="C37" i="28"/>
  <c r="D36" i="28"/>
  <c r="C36" i="28"/>
  <c r="D35" i="28"/>
  <c r="C35" i="28"/>
  <c r="D34" i="28"/>
  <c r="C34" i="28"/>
  <c r="D33" i="28"/>
  <c r="C33" i="28"/>
  <c r="D31" i="28"/>
  <c r="C31" i="28"/>
  <c r="D30" i="28"/>
  <c r="C30" i="28"/>
  <c r="D29" i="28"/>
  <c r="C29" i="28"/>
  <c r="D27" i="28"/>
  <c r="C27" i="28"/>
  <c r="D25" i="28"/>
  <c r="C25" i="28"/>
  <c r="D24" i="28"/>
  <c r="C24" i="28"/>
  <c r="D23" i="28"/>
  <c r="C23" i="28"/>
  <c r="D22" i="28"/>
  <c r="C22" i="28"/>
  <c r="D21" i="28"/>
  <c r="C21" i="28"/>
  <c r="D20" i="28"/>
  <c r="C20" i="28"/>
  <c r="D18" i="28"/>
  <c r="C18" i="28"/>
  <c r="D17" i="28"/>
  <c r="C17" i="28"/>
  <c r="D16" i="28"/>
  <c r="C16" i="28"/>
  <c r="D14" i="28"/>
  <c r="C14" i="28"/>
  <c r="D13" i="28"/>
  <c r="C13" i="28"/>
  <c r="D11" i="28"/>
  <c r="C11" i="28"/>
  <c r="D10" i="28"/>
  <c r="C10" i="28"/>
  <c r="D9" i="28"/>
  <c r="C9" i="28"/>
  <c r="E27" i="61" l="1"/>
  <c r="E20" i="61"/>
  <c r="G20" i="61" s="1"/>
  <c r="A4" i="60"/>
  <c r="A4" i="59"/>
  <c r="A3" i="22"/>
  <c r="A3" i="11"/>
  <c r="A3" i="21"/>
  <c r="A3" i="10"/>
  <c r="A3" i="20"/>
  <c r="A3" i="9"/>
  <c r="A3" i="18"/>
  <c r="A3" i="6"/>
  <c r="A3" i="17"/>
  <c r="A3" i="4"/>
  <c r="A3" i="58"/>
  <c r="A3" i="57"/>
  <c r="A3" i="15"/>
  <c r="A3" i="2"/>
  <c r="A3" i="55"/>
  <c r="A3" i="56"/>
  <c r="A3" i="53"/>
  <c r="A3" i="54"/>
  <c r="A3" i="51"/>
  <c r="A3" i="52"/>
  <c r="A3" i="49"/>
  <c r="A3" i="50"/>
  <c r="A3" i="47"/>
  <c r="A3" i="48"/>
  <c r="A3" i="45"/>
  <c r="A3" i="46"/>
  <c r="A3" i="43"/>
  <c r="A3" i="44"/>
  <c r="A3" i="41"/>
  <c r="A3" i="42"/>
  <c r="A3" i="39"/>
  <c r="A3" i="40"/>
  <c r="A3" i="37"/>
  <c r="A3" i="38"/>
  <c r="A3" i="35"/>
  <c r="A3" i="36"/>
  <c r="A3" i="33"/>
  <c r="A3" i="34"/>
  <c r="A3" i="31"/>
  <c r="A3" i="32"/>
  <c r="A3" i="29"/>
  <c r="A3" i="30"/>
  <c r="A3" i="27"/>
  <c r="A3" i="28"/>
  <c r="B7" i="62" l="1"/>
  <c r="E7" i="62"/>
  <c r="F7" i="62"/>
  <c r="H7" i="62"/>
  <c r="I7" i="62"/>
  <c r="L7" i="62"/>
  <c r="M7" i="62"/>
  <c r="O7" i="62"/>
  <c r="P7" i="62"/>
  <c r="S7" i="62"/>
  <c r="T7" i="62"/>
  <c r="B8" i="62"/>
  <c r="C8" i="62"/>
  <c r="E8" i="62"/>
  <c r="F8" i="62"/>
  <c r="H8" i="62"/>
  <c r="I8" i="62"/>
  <c r="L8" i="62"/>
  <c r="M8" i="62"/>
  <c r="O8" i="62"/>
  <c r="P8" i="62"/>
  <c r="S8" i="62"/>
  <c r="T8" i="62"/>
  <c r="B9" i="62"/>
  <c r="C9" i="62"/>
  <c r="E9" i="62"/>
  <c r="F9" i="62"/>
  <c r="H9" i="62"/>
  <c r="I9" i="62"/>
  <c r="L9" i="62"/>
  <c r="M9" i="62"/>
  <c r="O9" i="62"/>
  <c r="P9" i="62"/>
  <c r="S9" i="62"/>
  <c r="T9" i="62"/>
  <c r="B11" i="62"/>
  <c r="E11" i="62"/>
  <c r="F11" i="62"/>
  <c r="H11" i="62"/>
  <c r="I11" i="62"/>
  <c r="L11" i="62"/>
  <c r="M11" i="62"/>
  <c r="O11" i="62"/>
  <c r="P11" i="62"/>
  <c r="S11" i="62"/>
  <c r="T11" i="62"/>
  <c r="B12" i="62"/>
  <c r="C12" i="62"/>
  <c r="E12" i="62"/>
  <c r="F12" i="62"/>
  <c r="H12" i="62"/>
  <c r="I12" i="62"/>
  <c r="L12" i="62"/>
  <c r="M12" i="62"/>
  <c r="O12" i="62"/>
  <c r="P12" i="62"/>
  <c r="S12" i="62"/>
  <c r="T12" i="62"/>
  <c r="C6" i="62"/>
  <c r="E6" i="62"/>
  <c r="F6" i="62"/>
  <c r="H6" i="62"/>
  <c r="I6" i="62"/>
  <c r="L6" i="62"/>
  <c r="M6" i="62"/>
  <c r="O6" i="62"/>
  <c r="P6" i="62"/>
  <c r="S6" i="62"/>
  <c r="T6" i="62"/>
  <c r="B6" i="62"/>
  <c r="D7" i="59" l="1"/>
  <c r="D8" i="59"/>
  <c r="D6" i="59"/>
  <c r="B9" i="60"/>
  <c r="B9" i="59" l="1"/>
  <c r="G10" i="34" l="1"/>
  <c r="G9" i="34"/>
  <c r="G7" i="34"/>
  <c r="E16" i="61"/>
  <c r="E28" i="61" l="1"/>
  <c r="E15" i="61"/>
  <c r="G8" i="34"/>
  <c r="A34" i="36"/>
  <c r="A33" i="36"/>
  <c r="A32" i="36"/>
  <c r="A31" i="36"/>
  <c r="A30" i="36"/>
  <c r="A29" i="36"/>
  <c r="A28" i="36"/>
  <c r="A27" i="36"/>
  <c r="A26" i="36"/>
  <c r="A25" i="36"/>
  <c r="A24" i="36"/>
  <c r="A23" i="36"/>
  <c r="A22" i="36"/>
  <c r="A21" i="36"/>
  <c r="A20" i="36"/>
  <c r="A19" i="36"/>
  <c r="A18" i="36"/>
  <c r="A17" i="36"/>
  <c r="A16" i="36"/>
  <c r="A15" i="36"/>
  <c r="A14" i="36"/>
  <c r="A13" i="36"/>
  <c r="A12" i="36"/>
  <c r="A11" i="36"/>
  <c r="Q8" i="18" l="1"/>
  <c r="K35" i="54" l="1"/>
  <c r="N35" i="54"/>
  <c r="K36" i="54"/>
  <c r="N36" i="54"/>
  <c r="K37" i="54"/>
  <c r="N37" i="54"/>
  <c r="K38" i="54"/>
  <c r="N38" i="54"/>
  <c r="K39" i="54"/>
  <c r="N39" i="54"/>
  <c r="N40" i="54"/>
  <c r="K41" i="54"/>
  <c r="N41" i="54"/>
  <c r="K42" i="54"/>
  <c r="N42" i="54"/>
  <c r="K43" i="54"/>
  <c r="N43" i="54"/>
  <c r="K44" i="54"/>
  <c r="N44" i="54"/>
  <c r="K45" i="54"/>
  <c r="N45" i="54"/>
  <c r="K46" i="54"/>
  <c r="N46" i="54"/>
  <c r="K47" i="54"/>
  <c r="N47" i="54"/>
  <c r="N48" i="54"/>
  <c r="K49" i="54"/>
  <c r="N49" i="54"/>
  <c r="K50" i="54"/>
  <c r="N50" i="54"/>
  <c r="K51" i="54"/>
  <c r="N51" i="54"/>
  <c r="K52" i="54"/>
  <c r="N52" i="54"/>
  <c r="K53" i="54"/>
  <c r="N53" i="54"/>
  <c r="K54" i="54"/>
  <c r="N54" i="54"/>
  <c r="K55" i="54"/>
  <c r="N55" i="54"/>
  <c r="N56" i="54"/>
  <c r="K57" i="54"/>
  <c r="N57" i="54"/>
  <c r="K58" i="54"/>
  <c r="N58" i="54"/>
  <c r="K59" i="54"/>
  <c r="N59" i="54"/>
  <c r="K60" i="54"/>
  <c r="N60" i="54"/>
  <c r="K61" i="54"/>
  <c r="N61" i="54"/>
  <c r="K62" i="54"/>
  <c r="N62" i="54"/>
  <c r="K63" i="54"/>
  <c r="N63" i="54"/>
  <c r="N64" i="54"/>
  <c r="K65" i="54"/>
  <c r="N65" i="54"/>
  <c r="K66" i="54"/>
  <c r="N66" i="54"/>
  <c r="K67" i="54"/>
  <c r="N67" i="54"/>
  <c r="K68" i="54"/>
  <c r="N68" i="54"/>
  <c r="K69" i="54"/>
  <c r="N69" i="54"/>
  <c r="N70" i="54"/>
  <c r="K71" i="54"/>
  <c r="N71" i="54"/>
  <c r="N72" i="54"/>
  <c r="K73" i="54"/>
  <c r="N73" i="54"/>
  <c r="K74" i="54"/>
  <c r="N74" i="54"/>
  <c r="K75" i="54"/>
  <c r="N75" i="54"/>
  <c r="K76" i="54"/>
  <c r="N76" i="54"/>
  <c r="K77" i="54"/>
  <c r="N77" i="54"/>
  <c r="N78" i="54"/>
  <c r="K79" i="54"/>
  <c r="N79" i="54"/>
  <c r="N80" i="54"/>
  <c r="K81" i="54"/>
  <c r="N81" i="54"/>
  <c r="K82" i="54"/>
  <c r="N82" i="54"/>
  <c r="K83" i="54"/>
  <c r="N83" i="54"/>
  <c r="K84" i="54"/>
  <c r="N84" i="54"/>
  <c r="K85" i="54"/>
  <c r="N85" i="54"/>
  <c r="K86" i="54"/>
  <c r="N86" i="54"/>
  <c r="K87" i="54"/>
  <c r="N87" i="54"/>
  <c r="N88" i="54"/>
  <c r="K89" i="54"/>
  <c r="N89" i="54"/>
  <c r="K90" i="54"/>
  <c r="N90" i="54"/>
  <c r="K91" i="54"/>
  <c r="N91" i="54"/>
  <c r="K92" i="54"/>
  <c r="N92" i="54"/>
  <c r="K93" i="54"/>
  <c r="N93" i="54"/>
  <c r="N94" i="54"/>
  <c r="K95" i="54"/>
  <c r="N95" i="54"/>
  <c r="N96" i="54"/>
  <c r="K97" i="54"/>
  <c r="N97" i="54"/>
  <c r="K98" i="54"/>
  <c r="N98" i="54"/>
  <c r="K99" i="54"/>
  <c r="N99" i="54"/>
  <c r="K100" i="54"/>
  <c r="N100" i="54"/>
  <c r="K101" i="54"/>
  <c r="N101" i="54"/>
  <c r="N102" i="54"/>
  <c r="K103" i="54"/>
  <c r="N103" i="54"/>
  <c r="N104" i="54"/>
  <c r="K105" i="54"/>
  <c r="N105" i="54"/>
  <c r="K106" i="54"/>
  <c r="N106" i="54"/>
  <c r="K107" i="54"/>
  <c r="N107" i="54"/>
  <c r="K108" i="54"/>
  <c r="N108" i="54"/>
  <c r="K109" i="54"/>
  <c r="N109" i="54"/>
  <c r="K110" i="54"/>
  <c r="N110" i="54"/>
  <c r="K111" i="54"/>
  <c r="N111" i="54"/>
  <c r="N112" i="54"/>
  <c r="K113" i="54"/>
  <c r="N113" i="54"/>
  <c r="K114" i="54"/>
  <c r="N114" i="54"/>
  <c r="K115" i="54"/>
  <c r="N115" i="54"/>
  <c r="K116" i="54"/>
  <c r="N116" i="54"/>
  <c r="K117" i="54"/>
  <c r="N117" i="54"/>
  <c r="K118" i="54"/>
  <c r="N118" i="54"/>
  <c r="K119" i="54"/>
  <c r="N119" i="54"/>
  <c r="N120" i="54"/>
  <c r="K121" i="54"/>
  <c r="N121" i="54"/>
  <c r="K122" i="54"/>
  <c r="N122" i="54"/>
  <c r="K123" i="54"/>
  <c r="N123" i="54"/>
  <c r="K124" i="54"/>
  <c r="N124" i="54"/>
  <c r="K125" i="54"/>
  <c r="N125" i="54"/>
  <c r="K126" i="54"/>
  <c r="N126" i="54"/>
  <c r="K127" i="54"/>
  <c r="N127" i="54"/>
  <c r="N128" i="54"/>
  <c r="K129" i="54"/>
  <c r="N129" i="54"/>
  <c r="K130" i="54"/>
  <c r="N130" i="54"/>
  <c r="K131" i="54"/>
  <c r="N131" i="54"/>
  <c r="K132" i="54"/>
  <c r="N132" i="54"/>
  <c r="K133" i="54"/>
  <c r="N133" i="54"/>
  <c r="N134" i="54"/>
  <c r="K135" i="54"/>
  <c r="N135" i="54"/>
  <c r="N136" i="54"/>
  <c r="K137" i="54"/>
  <c r="N137" i="54"/>
  <c r="K138" i="54"/>
  <c r="N138" i="54"/>
  <c r="K139" i="54"/>
  <c r="N139" i="54"/>
  <c r="K140" i="54"/>
  <c r="N140" i="54"/>
  <c r="K141" i="54"/>
  <c r="N141" i="54"/>
  <c r="N142" i="54"/>
  <c r="K143" i="54"/>
  <c r="N143" i="54"/>
  <c r="N144" i="54"/>
  <c r="K145" i="54"/>
  <c r="N145" i="54"/>
  <c r="K146" i="54"/>
  <c r="N146" i="54"/>
  <c r="K147" i="54"/>
  <c r="N147" i="54"/>
  <c r="K148" i="54"/>
  <c r="N148" i="54"/>
  <c r="K149" i="54"/>
  <c r="N149" i="54"/>
  <c r="K150" i="54"/>
  <c r="N150" i="54"/>
  <c r="K151" i="54"/>
  <c r="N151" i="54"/>
  <c r="N152" i="54"/>
  <c r="K153" i="54"/>
  <c r="N153" i="54"/>
  <c r="K154" i="54"/>
  <c r="N154" i="54"/>
  <c r="K155" i="54"/>
  <c r="N155" i="54"/>
  <c r="K156" i="54"/>
  <c r="N156" i="54"/>
  <c r="K157" i="54"/>
  <c r="N157" i="54"/>
  <c r="N158" i="54"/>
  <c r="K159" i="54"/>
  <c r="N159" i="54"/>
  <c r="N160" i="54"/>
  <c r="K161" i="54"/>
  <c r="N161" i="54"/>
  <c r="K162" i="54"/>
  <c r="N162" i="54"/>
  <c r="K163" i="54"/>
  <c r="N163" i="54"/>
  <c r="K164" i="54"/>
  <c r="N164" i="54"/>
  <c r="K165" i="54"/>
  <c r="N165" i="54"/>
  <c r="N166" i="54"/>
  <c r="K167" i="54"/>
  <c r="N167" i="54"/>
  <c r="N168" i="54"/>
  <c r="K169" i="54"/>
  <c r="N169" i="54"/>
  <c r="K170" i="54"/>
  <c r="N170" i="54"/>
  <c r="K171" i="54"/>
  <c r="N171" i="54"/>
  <c r="K172" i="54"/>
  <c r="N172" i="54"/>
  <c r="K173" i="54"/>
  <c r="N173" i="54"/>
  <c r="N174" i="54"/>
  <c r="K175" i="54"/>
  <c r="N175" i="54"/>
  <c r="N176" i="54"/>
  <c r="K177" i="54"/>
  <c r="N177" i="54"/>
  <c r="K178" i="54"/>
  <c r="N178" i="54"/>
  <c r="K179" i="54"/>
  <c r="N179" i="54"/>
  <c r="K180" i="54"/>
  <c r="N180" i="54"/>
  <c r="K181" i="54"/>
  <c r="N181" i="54"/>
  <c r="N182" i="54"/>
  <c r="K183" i="54"/>
  <c r="N183" i="54"/>
  <c r="N184" i="54"/>
  <c r="K185" i="54"/>
  <c r="N185" i="54"/>
  <c r="K186" i="54"/>
  <c r="N186" i="54"/>
  <c r="K187" i="54"/>
  <c r="N187" i="54"/>
  <c r="K188" i="54"/>
  <c r="N188" i="54"/>
  <c r="K189" i="54"/>
  <c r="N189" i="54"/>
  <c r="N190" i="54"/>
  <c r="K191" i="54"/>
  <c r="N191" i="54"/>
  <c r="N192" i="54"/>
  <c r="K193" i="54"/>
  <c r="N193" i="54"/>
  <c r="K194" i="54"/>
  <c r="N194" i="54"/>
  <c r="K195" i="54"/>
  <c r="N195" i="54"/>
  <c r="K196" i="54"/>
  <c r="N196" i="54"/>
  <c r="K197" i="54"/>
  <c r="N197" i="54"/>
  <c r="K198" i="54"/>
  <c r="N198" i="54"/>
  <c r="K199" i="54"/>
  <c r="N199" i="54"/>
  <c r="N200" i="54"/>
  <c r="K201" i="54"/>
  <c r="N201" i="54"/>
  <c r="K202" i="54"/>
  <c r="N202" i="54"/>
  <c r="K203" i="54"/>
  <c r="N203" i="54"/>
  <c r="K204" i="54"/>
  <c r="N204" i="54"/>
  <c r="K205" i="54"/>
  <c r="N205" i="54"/>
  <c r="K206" i="54"/>
  <c r="N206" i="54"/>
  <c r="K207" i="54"/>
  <c r="N207" i="54"/>
  <c r="N208" i="54"/>
  <c r="K209" i="54"/>
  <c r="N209" i="54"/>
  <c r="K210" i="54"/>
  <c r="N210" i="54"/>
  <c r="K211" i="54"/>
  <c r="N211" i="54"/>
  <c r="K212" i="54"/>
  <c r="N212" i="54"/>
  <c r="K213" i="54"/>
  <c r="N213" i="54"/>
  <c r="K214" i="54"/>
  <c r="N214" i="54"/>
  <c r="K215" i="54"/>
  <c r="N215" i="54"/>
  <c r="N216" i="54"/>
  <c r="K217" i="54"/>
  <c r="N217" i="54"/>
  <c r="K218" i="54"/>
  <c r="N218" i="54"/>
  <c r="K219" i="54"/>
  <c r="N219" i="54"/>
  <c r="K220" i="54"/>
  <c r="N220" i="54"/>
  <c r="K221" i="54"/>
  <c r="N221" i="54"/>
  <c r="K222" i="54"/>
  <c r="N222" i="54"/>
  <c r="K223" i="54"/>
  <c r="N223" i="54"/>
  <c r="N224" i="54"/>
  <c r="K225" i="54"/>
  <c r="N225" i="54"/>
  <c r="K226" i="54"/>
  <c r="N226" i="54"/>
  <c r="K227" i="54"/>
  <c r="N227" i="54"/>
  <c r="K228" i="54"/>
  <c r="N228" i="54"/>
  <c r="K229" i="54"/>
  <c r="N229" i="54"/>
  <c r="K230" i="54"/>
  <c r="N230" i="54"/>
  <c r="K231" i="54"/>
  <c r="N231" i="54"/>
  <c r="N232" i="54"/>
  <c r="K233" i="54"/>
  <c r="N233" i="54"/>
  <c r="K234" i="54"/>
  <c r="N234" i="54"/>
  <c r="K235" i="54"/>
  <c r="N235" i="54"/>
  <c r="K236" i="54"/>
  <c r="N236" i="54"/>
  <c r="K237" i="54"/>
  <c r="N237" i="54"/>
  <c r="K238" i="54"/>
  <c r="N238" i="54"/>
  <c r="K239" i="54"/>
  <c r="N239" i="54"/>
  <c r="N240" i="54"/>
  <c r="K241" i="54"/>
  <c r="N241" i="54"/>
  <c r="K242" i="54"/>
  <c r="N242" i="54"/>
  <c r="K243" i="54"/>
  <c r="N243" i="54"/>
  <c r="K244" i="54"/>
  <c r="N244" i="54"/>
  <c r="K245" i="54"/>
  <c r="N245" i="54"/>
  <c r="K246" i="54"/>
  <c r="N246" i="54"/>
  <c r="K247" i="54"/>
  <c r="N247" i="54"/>
  <c r="N248" i="54"/>
  <c r="K249" i="54"/>
  <c r="N249" i="54"/>
  <c r="K250" i="54"/>
  <c r="N250" i="54"/>
  <c r="K251" i="54"/>
  <c r="N251" i="54"/>
  <c r="K252" i="54"/>
  <c r="N252" i="54"/>
  <c r="K253" i="54"/>
  <c r="N253" i="54"/>
  <c r="K254" i="54"/>
  <c r="N254" i="54"/>
  <c r="K255" i="54"/>
  <c r="N255" i="54"/>
  <c r="N256" i="54"/>
  <c r="K257" i="54"/>
  <c r="N257" i="54"/>
  <c r="K258" i="54"/>
  <c r="N258" i="54"/>
  <c r="K259" i="54"/>
  <c r="N259" i="54"/>
  <c r="K260" i="54"/>
  <c r="N260" i="54"/>
  <c r="K261" i="54"/>
  <c r="N261" i="54"/>
  <c r="K262" i="54"/>
  <c r="N262" i="54"/>
  <c r="K263" i="54"/>
  <c r="N263" i="54"/>
  <c r="N264" i="54"/>
  <c r="K265" i="54"/>
  <c r="N265" i="54"/>
  <c r="K266" i="54"/>
  <c r="N266" i="54"/>
  <c r="K267" i="54"/>
  <c r="N267" i="54"/>
  <c r="K268" i="54"/>
  <c r="N268" i="54"/>
  <c r="K269" i="54"/>
  <c r="N269" i="54"/>
  <c r="K270" i="54"/>
  <c r="N270" i="54"/>
  <c r="K271" i="54"/>
  <c r="N271" i="54"/>
  <c r="N272" i="54"/>
  <c r="K273" i="54"/>
  <c r="N273" i="54"/>
  <c r="K274" i="54"/>
  <c r="N274" i="54"/>
  <c r="K275" i="54"/>
  <c r="N275" i="54"/>
  <c r="K276" i="54"/>
  <c r="N276" i="54"/>
  <c r="K277" i="54"/>
  <c r="N277" i="54"/>
  <c r="K278" i="54"/>
  <c r="N278" i="54"/>
  <c r="K279" i="54"/>
  <c r="N279" i="54"/>
  <c r="N280" i="54"/>
  <c r="K281" i="54"/>
  <c r="N281" i="54"/>
  <c r="K282" i="54"/>
  <c r="N282" i="54"/>
  <c r="K283" i="54"/>
  <c r="N283" i="54"/>
  <c r="K284" i="54"/>
  <c r="N284" i="54"/>
  <c r="K285" i="54"/>
  <c r="N285" i="54"/>
  <c r="K286" i="54"/>
  <c r="N286" i="54"/>
  <c r="K287" i="54"/>
  <c r="N287" i="54"/>
  <c r="N288" i="54"/>
  <c r="K289" i="54"/>
  <c r="N289" i="54"/>
  <c r="K290" i="54"/>
  <c r="N290" i="54"/>
  <c r="K291" i="54"/>
  <c r="N291" i="54"/>
  <c r="K292" i="54"/>
  <c r="N292" i="54"/>
  <c r="K293" i="54"/>
  <c r="N293" i="54"/>
  <c r="K294" i="54"/>
  <c r="N294" i="54"/>
  <c r="K295" i="54"/>
  <c r="N295" i="54"/>
  <c r="N296" i="54"/>
  <c r="K297" i="54"/>
  <c r="N297" i="54"/>
  <c r="K298" i="54"/>
  <c r="N298" i="54"/>
  <c r="K299" i="54"/>
  <c r="N299" i="54"/>
  <c r="K300" i="54"/>
  <c r="N300" i="54"/>
  <c r="K301" i="54"/>
  <c r="N301" i="54"/>
  <c r="K302" i="54"/>
  <c r="N302" i="54"/>
  <c r="K303" i="54"/>
  <c r="N303" i="54"/>
  <c r="N304" i="54"/>
  <c r="K305" i="54"/>
  <c r="N305" i="54"/>
  <c r="K306" i="54"/>
  <c r="N306" i="54"/>
  <c r="K307" i="54"/>
  <c r="N307" i="54"/>
  <c r="K308" i="54"/>
  <c r="N308" i="54"/>
  <c r="K309" i="54"/>
  <c r="N309" i="54"/>
  <c r="K310" i="54"/>
  <c r="N310" i="54"/>
  <c r="K311" i="54"/>
  <c r="N311" i="54"/>
  <c r="N312" i="54"/>
  <c r="K313" i="54"/>
  <c r="N313" i="54"/>
  <c r="K314" i="54"/>
  <c r="N314" i="54"/>
  <c r="K315" i="54"/>
  <c r="N315" i="54"/>
  <c r="K316" i="54"/>
  <c r="N316" i="54"/>
  <c r="K317" i="54"/>
  <c r="N317" i="54"/>
  <c r="K318" i="54"/>
  <c r="N318" i="54"/>
  <c r="K319" i="54"/>
  <c r="N319" i="54"/>
  <c r="N320" i="54"/>
  <c r="K321" i="54"/>
  <c r="N321" i="54"/>
  <c r="K322" i="54"/>
  <c r="N322" i="54"/>
  <c r="K323" i="54"/>
  <c r="N323" i="54"/>
  <c r="K324" i="54"/>
  <c r="N324" i="54"/>
  <c r="K325" i="54"/>
  <c r="N325" i="54"/>
  <c r="K326" i="54"/>
  <c r="N326" i="54"/>
  <c r="K327" i="54"/>
  <c r="N327" i="54"/>
  <c r="N328" i="54"/>
  <c r="K329" i="54"/>
  <c r="N329" i="54"/>
  <c r="K330" i="54"/>
  <c r="N330" i="54"/>
  <c r="K331" i="54"/>
  <c r="N331" i="54"/>
  <c r="K332" i="54"/>
  <c r="N332" i="54"/>
  <c r="K333" i="54"/>
  <c r="N333" i="54"/>
  <c r="K334" i="54"/>
  <c r="N334" i="54"/>
  <c r="K335" i="54"/>
  <c r="N335" i="54"/>
  <c r="N336" i="54"/>
  <c r="K337" i="54"/>
  <c r="N337" i="54"/>
  <c r="K338" i="54"/>
  <c r="N338" i="54"/>
  <c r="K339" i="54"/>
  <c r="N339" i="54"/>
  <c r="K340" i="54"/>
  <c r="N340" i="54"/>
  <c r="K341" i="54"/>
  <c r="N341" i="54"/>
  <c r="K342" i="54"/>
  <c r="N342" i="54"/>
  <c r="K343" i="54"/>
  <c r="N343" i="54"/>
  <c r="N344" i="54"/>
  <c r="K345" i="54"/>
  <c r="N345" i="54"/>
  <c r="K346" i="54"/>
  <c r="N346" i="54"/>
  <c r="K347" i="54"/>
  <c r="N347" i="54"/>
  <c r="K348" i="54"/>
  <c r="N348" i="54"/>
  <c r="K349" i="54"/>
  <c r="N349" i="54"/>
  <c r="K350" i="54"/>
  <c r="N350" i="54"/>
  <c r="K351" i="54"/>
  <c r="N351" i="54"/>
  <c r="N352" i="54"/>
  <c r="K353" i="54"/>
  <c r="N353" i="54"/>
  <c r="K354" i="54"/>
  <c r="N354" i="54"/>
  <c r="K355" i="54"/>
  <c r="N355" i="54"/>
  <c r="K356" i="54"/>
  <c r="N356" i="54"/>
  <c r="K357" i="54"/>
  <c r="N357" i="54"/>
  <c r="K358" i="54"/>
  <c r="N358" i="54"/>
  <c r="K359" i="54"/>
  <c r="N359" i="54"/>
  <c r="N360" i="54"/>
  <c r="K361" i="54"/>
  <c r="N361" i="54"/>
  <c r="K362" i="54"/>
  <c r="N362" i="54"/>
  <c r="K363" i="54"/>
  <c r="N363" i="54"/>
  <c r="K364" i="54"/>
  <c r="N364" i="54"/>
  <c r="K365" i="54"/>
  <c r="N365" i="54"/>
  <c r="K366" i="54"/>
  <c r="N366" i="54"/>
  <c r="K367" i="54"/>
  <c r="N367" i="54"/>
  <c r="N368" i="54"/>
  <c r="K369" i="54"/>
  <c r="N369" i="54"/>
  <c r="K370" i="54"/>
  <c r="N370" i="54"/>
  <c r="K371" i="54"/>
  <c r="N371" i="54"/>
  <c r="K372" i="54"/>
  <c r="N372" i="54"/>
  <c r="K373" i="54"/>
  <c r="N373" i="54"/>
  <c r="N374" i="54"/>
  <c r="K375" i="54"/>
  <c r="N375" i="54"/>
  <c r="N376" i="54"/>
  <c r="K377" i="54"/>
  <c r="N377" i="54"/>
  <c r="N378" i="54"/>
  <c r="K379" i="54"/>
  <c r="N379" i="54"/>
  <c r="N380" i="54"/>
  <c r="K381" i="54"/>
  <c r="N381" i="54"/>
  <c r="K382" i="54"/>
  <c r="N382" i="54"/>
  <c r="K383" i="54"/>
  <c r="N383" i="54"/>
  <c r="N384" i="54"/>
  <c r="K385" i="54"/>
  <c r="N385" i="54"/>
  <c r="K386" i="54"/>
  <c r="N386" i="54"/>
  <c r="K387" i="54"/>
  <c r="N387" i="54"/>
  <c r="K388" i="54"/>
  <c r="N388" i="54"/>
  <c r="K389" i="54"/>
  <c r="N389" i="54"/>
  <c r="N390" i="54"/>
  <c r="K391" i="54"/>
  <c r="N391" i="54"/>
  <c r="K392" i="54"/>
  <c r="N392" i="54"/>
  <c r="K393" i="54"/>
  <c r="N393" i="54"/>
  <c r="N394" i="54"/>
  <c r="K395" i="54"/>
  <c r="N395" i="54"/>
  <c r="N396" i="54"/>
  <c r="K397" i="54"/>
  <c r="N397" i="54"/>
  <c r="K398" i="54"/>
  <c r="N398" i="54"/>
  <c r="K399" i="54"/>
  <c r="N399" i="54"/>
  <c r="N400" i="54"/>
  <c r="K401" i="54"/>
  <c r="N401" i="54"/>
  <c r="K402" i="54"/>
  <c r="N402" i="54"/>
  <c r="K403" i="54"/>
  <c r="N403" i="54"/>
  <c r="K404" i="54"/>
  <c r="N404" i="54"/>
  <c r="K405" i="54"/>
  <c r="N405" i="54"/>
  <c r="K406" i="54"/>
  <c r="N406" i="54"/>
  <c r="K407" i="54"/>
  <c r="N407" i="54"/>
  <c r="N408" i="54"/>
  <c r="K409" i="54"/>
  <c r="N409" i="54"/>
  <c r="K410" i="54"/>
  <c r="N410" i="54"/>
  <c r="K411" i="54"/>
  <c r="N411" i="54"/>
  <c r="N412" i="54"/>
  <c r="K413" i="54"/>
  <c r="N413" i="54"/>
  <c r="K414" i="54"/>
  <c r="N414" i="54"/>
  <c r="K415" i="54"/>
  <c r="N415" i="54"/>
  <c r="N416" i="54"/>
  <c r="K417" i="54"/>
  <c r="N417" i="54"/>
  <c r="K418" i="54"/>
  <c r="N418" i="54"/>
  <c r="K419" i="54"/>
  <c r="N419" i="54"/>
  <c r="K420" i="54"/>
  <c r="N420" i="54"/>
  <c r="K421" i="54"/>
  <c r="N421" i="54"/>
  <c r="K422" i="54"/>
  <c r="N422" i="54"/>
  <c r="K423" i="54"/>
  <c r="N423" i="54"/>
  <c r="N424" i="54"/>
  <c r="K425" i="54"/>
  <c r="N425" i="54"/>
  <c r="K426" i="54"/>
  <c r="N426" i="54"/>
  <c r="K427" i="54"/>
  <c r="N427" i="54"/>
  <c r="N428" i="54"/>
  <c r="K429" i="54"/>
  <c r="N429" i="54"/>
  <c r="K430" i="54"/>
  <c r="N430" i="54"/>
  <c r="K431" i="54"/>
  <c r="N431" i="54"/>
  <c r="N432" i="54"/>
  <c r="K433" i="54"/>
  <c r="N433" i="54"/>
  <c r="K434" i="54"/>
  <c r="N434" i="54"/>
  <c r="K435" i="54"/>
  <c r="N435" i="54"/>
  <c r="K436" i="54"/>
  <c r="N436" i="54"/>
  <c r="K437" i="54"/>
  <c r="N437" i="54"/>
  <c r="K438" i="54"/>
  <c r="N438" i="54"/>
  <c r="K439" i="54"/>
  <c r="N439" i="54"/>
  <c r="N440" i="54"/>
  <c r="K441" i="54"/>
  <c r="N441" i="54"/>
  <c r="K442" i="54"/>
  <c r="N442" i="54"/>
  <c r="K443" i="54"/>
  <c r="N443" i="54"/>
  <c r="N444" i="54"/>
  <c r="K445" i="54"/>
  <c r="N445" i="54"/>
  <c r="K446" i="54"/>
  <c r="N446" i="54"/>
  <c r="K447" i="54"/>
  <c r="N447" i="54"/>
  <c r="N448" i="54"/>
  <c r="K449" i="54"/>
  <c r="N449" i="54"/>
  <c r="K450" i="54"/>
  <c r="N450" i="54"/>
  <c r="K451" i="54"/>
  <c r="N451" i="54"/>
  <c r="K452" i="54"/>
  <c r="N452" i="54"/>
  <c r="K453" i="54"/>
  <c r="N453" i="54"/>
  <c r="K454" i="54"/>
  <c r="N454" i="54"/>
  <c r="K455" i="54"/>
  <c r="N455" i="54"/>
  <c r="N456" i="54"/>
  <c r="K457" i="54"/>
  <c r="N457" i="54"/>
  <c r="K458" i="54"/>
  <c r="N458" i="54"/>
  <c r="K459" i="54"/>
  <c r="N459" i="54"/>
  <c r="N460" i="54"/>
  <c r="K461" i="54"/>
  <c r="N461" i="54"/>
  <c r="K462" i="54"/>
  <c r="N462" i="54"/>
  <c r="K463" i="54"/>
  <c r="N463" i="54"/>
  <c r="N464" i="54"/>
  <c r="K465" i="54"/>
  <c r="N465" i="54"/>
  <c r="K466" i="54"/>
  <c r="N466" i="54"/>
  <c r="K467" i="54"/>
  <c r="N467" i="54"/>
  <c r="K468" i="54"/>
  <c r="N468" i="54"/>
  <c r="K469" i="54"/>
  <c r="N469" i="54"/>
  <c r="K470" i="54"/>
  <c r="N470" i="54"/>
  <c r="K471" i="54"/>
  <c r="N471" i="54"/>
  <c r="N472" i="54"/>
  <c r="K473" i="54"/>
  <c r="N473" i="54"/>
  <c r="K474" i="54"/>
  <c r="N474" i="54"/>
  <c r="K475" i="54"/>
  <c r="N475" i="54"/>
  <c r="N476" i="54"/>
  <c r="K477" i="54"/>
  <c r="N477" i="54"/>
  <c r="K478" i="54"/>
  <c r="N478" i="54"/>
  <c r="K479" i="54"/>
  <c r="N479" i="54"/>
  <c r="N480" i="54"/>
  <c r="K481" i="54"/>
  <c r="N481" i="54"/>
  <c r="K482" i="54"/>
  <c r="N482" i="54"/>
  <c r="K483" i="54"/>
  <c r="N483" i="54"/>
  <c r="K484" i="54"/>
  <c r="N484" i="54"/>
  <c r="K485" i="54"/>
  <c r="N485" i="54"/>
  <c r="K486" i="54"/>
  <c r="N486" i="54"/>
  <c r="K487" i="54"/>
  <c r="N487" i="54"/>
  <c r="N488" i="54"/>
  <c r="K489" i="54"/>
  <c r="N489" i="54"/>
  <c r="K490" i="54"/>
  <c r="N490" i="54"/>
  <c r="K491" i="54"/>
  <c r="N491" i="54"/>
  <c r="N492" i="54"/>
  <c r="K493" i="54"/>
  <c r="N493" i="54"/>
  <c r="K494" i="54"/>
  <c r="N494" i="54"/>
  <c r="K495" i="54"/>
  <c r="N495" i="54"/>
  <c r="N496" i="54"/>
  <c r="K497" i="54"/>
  <c r="N497" i="54"/>
  <c r="K498" i="54"/>
  <c r="N498" i="54"/>
  <c r="K499" i="54"/>
  <c r="N499" i="54"/>
  <c r="K500" i="54"/>
  <c r="N500" i="54"/>
  <c r="K501" i="54"/>
  <c r="N501" i="54"/>
  <c r="K502" i="54"/>
  <c r="N502" i="54"/>
  <c r="K503" i="54"/>
  <c r="N503" i="54"/>
  <c r="N504" i="54"/>
  <c r="K505" i="54"/>
  <c r="N505" i="54"/>
  <c r="K506" i="54"/>
  <c r="N506" i="54"/>
  <c r="K507" i="54"/>
  <c r="N507" i="54"/>
  <c r="N508" i="54"/>
  <c r="K509" i="54"/>
  <c r="N509" i="54"/>
  <c r="K510" i="54"/>
  <c r="N510" i="54"/>
  <c r="K511" i="54"/>
  <c r="N511" i="54"/>
  <c r="N512" i="54"/>
  <c r="K513" i="54"/>
  <c r="N513" i="54"/>
  <c r="K514" i="54"/>
  <c r="N514" i="54"/>
  <c r="K515" i="54"/>
  <c r="N515" i="54"/>
  <c r="K516" i="54"/>
  <c r="N516" i="54"/>
  <c r="K517" i="54"/>
  <c r="N517" i="54"/>
  <c r="K518" i="54"/>
  <c r="N518" i="54"/>
  <c r="K519" i="54"/>
  <c r="N519" i="54"/>
  <c r="N520" i="54"/>
  <c r="K521" i="54"/>
  <c r="N521" i="54"/>
  <c r="K522" i="54"/>
  <c r="N522" i="54"/>
  <c r="K523" i="54"/>
  <c r="N523" i="54"/>
  <c r="N524" i="54"/>
  <c r="K525" i="54"/>
  <c r="N525" i="54"/>
  <c r="K526" i="54"/>
  <c r="N526" i="54"/>
  <c r="K527" i="54"/>
  <c r="N527" i="54"/>
  <c r="N528" i="54"/>
  <c r="K529" i="54"/>
  <c r="N529" i="54"/>
  <c r="K530" i="54"/>
  <c r="N530" i="54"/>
  <c r="K531" i="54"/>
  <c r="N531" i="54"/>
  <c r="K532" i="54"/>
  <c r="N532" i="54"/>
  <c r="K533" i="54"/>
  <c r="N533" i="54"/>
  <c r="K534" i="54"/>
  <c r="N534" i="54"/>
  <c r="K535" i="54"/>
  <c r="N535" i="54"/>
  <c r="N536" i="54"/>
  <c r="K537" i="54"/>
  <c r="N537" i="54"/>
  <c r="K538" i="54"/>
  <c r="N538" i="54"/>
  <c r="K539" i="54"/>
  <c r="N539" i="54"/>
  <c r="N540" i="54"/>
  <c r="K541" i="54"/>
  <c r="N541" i="54"/>
  <c r="K542" i="54"/>
  <c r="N542" i="54"/>
  <c r="K543" i="54"/>
  <c r="N543" i="54"/>
  <c r="N544" i="54"/>
  <c r="K545" i="54"/>
  <c r="N545" i="54"/>
  <c r="K546" i="54"/>
  <c r="N546" i="54"/>
  <c r="K547" i="54"/>
  <c r="N547" i="54"/>
  <c r="K548" i="54"/>
  <c r="N548" i="54"/>
  <c r="K549" i="54"/>
  <c r="N549" i="54"/>
  <c r="K550" i="54"/>
  <c r="N550" i="54"/>
  <c r="K551" i="54"/>
  <c r="N551" i="54"/>
  <c r="N552" i="54"/>
  <c r="K553" i="54"/>
  <c r="N553" i="54"/>
  <c r="K554" i="54"/>
  <c r="N554" i="54"/>
  <c r="K555" i="54"/>
  <c r="N555" i="54"/>
  <c r="N556" i="54"/>
  <c r="K557" i="54"/>
  <c r="N557" i="54"/>
  <c r="K558" i="54"/>
  <c r="N558" i="54"/>
  <c r="K559" i="54"/>
  <c r="N559" i="54"/>
  <c r="N560" i="54"/>
  <c r="K561" i="54"/>
  <c r="N561" i="54"/>
  <c r="K562" i="54"/>
  <c r="N562" i="54"/>
  <c r="K563" i="54"/>
  <c r="N563" i="54"/>
  <c r="K564" i="54"/>
  <c r="N564" i="54"/>
  <c r="K565" i="54"/>
  <c r="N565" i="54"/>
  <c r="K566" i="54"/>
  <c r="N566" i="54"/>
  <c r="K567" i="54"/>
  <c r="N567" i="54"/>
  <c r="N568" i="54"/>
  <c r="K569" i="54"/>
  <c r="N569" i="54"/>
  <c r="K570" i="54"/>
  <c r="N570" i="54"/>
  <c r="K571" i="54"/>
  <c r="N571" i="54"/>
  <c r="N572" i="54"/>
  <c r="K573" i="54"/>
  <c r="N573" i="54"/>
  <c r="K574" i="54"/>
  <c r="N574" i="54"/>
  <c r="K575" i="54"/>
  <c r="N575" i="54"/>
  <c r="N576" i="54"/>
  <c r="K577" i="54"/>
  <c r="N577" i="54"/>
  <c r="K578" i="54"/>
  <c r="N578" i="54"/>
  <c r="K579" i="54"/>
  <c r="N579" i="54"/>
  <c r="K580" i="54"/>
  <c r="N580" i="54"/>
  <c r="K581" i="54"/>
  <c r="N581" i="54"/>
  <c r="K582" i="54"/>
  <c r="N582" i="54"/>
  <c r="K583" i="54"/>
  <c r="N583" i="54"/>
  <c r="N584" i="54"/>
  <c r="K585" i="54"/>
  <c r="N585" i="54"/>
  <c r="K586" i="54"/>
  <c r="N586" i="54"/>
  <c r="K587" i="54"/>
  <c r="N587" i="54"/>
  <c r="N588" i="54"/>
  <c r="K589" i="54"/>
  <c r="N589" i="54"/>
  <c r="K590" i="54"/>
  <c r="N590" i="54"/>
  <c r="K591" i="54"/>
  <c r="N591" i="54"/>
  <c r="N592" i="54"/>
  <c r="K593" i="54"/>
  <c r="N593" i="54"/>
  <c r="K594" i="54"/>
  <c r="N594" i="54"/>
  <c r="K595" i="54"/>
  <c r="N595" i="54"/>
  <c r="K596" i="54"/>
  <c r="N596" i="54"/>
  <c r="K597" i="54"/>
  <c r="N597" i="54"/>
  <c r="K598" i="54"/>
  <c r="N598" i="54"/>
  <c r="K599" i="54"/>
  <c r="N599" i="54"/>
  <c r="N600" i="54"/>
  <c r="K601" i="54"/>
  <c r="N601" i="54"/>
  <c r="K602" i="54"/>
  <c r="N602" i="54"/>
  <c r="K603" i="54"/>
  <c r="N603" i="54"/>
  <c r="K604" i="54"/>
  <c r="N604" i="54"/>
  <c r="K605" i="54"/>
  <c r="N605" i="54"/>
  <c r="K606" i="54"/>
  <c r="N606" i="54"/>
  <c r="K607" i="54"/>
  <c r="N607" i="54"/>
  <c r="K608" i="54"/>
  <c r="N608" i="54"/>
  <c r="K609" i="54"/>
  <c r="N609" i="54"/>
  <c r="K610" i="54"/>
  <c r="N610" i="54"/>
  <c r="K611" i="54"/>
  <c r="N611" i="54"/>
  <c r="K612" i="54"/>
  <c r="N612" i="54"/>
  <c r="K613" i="54"/>
  <c r="N613" i="54"/>
  <c r="K614" i="54"/>
  <c r="N614" i="54"/>
  <c r="K615" i="54"/>
  <c r="N615" i="54"/>
  <c r="K616" i="54"/>
  <c r="N616" i="54"/>
  <c r="K617" i="54"/>
  <c r="N617" i="54"/>
  <c r="K618" i="54"/>
  <c r="N618" i="54"/>
  <c r="K619" i="54"/>
  <c r="N619" i="54"/>
  <c r="K620" i="54"/>
  <c r="N620" i="54"/>
  <c r="K621" i="54"/>
  <c r="N621" i="54"/>
  <c r="K622" i="54"/>
  <c r="N622" i="54"/>
  <c r="K623" i="54"/>
  <c r="N623" i="54"/>
  <c r="K624" i="54"/>
  <c r="N624" i="54"/>
  <c r="K625" i="54"/>
  <c r="N625" i="54"/>
  <c r="K626" i="54"/>
  <c r="N626" i="54"/>
  <c r="K627" i="54"/>
  <c r="N627" i="54"/>
  <c r="K628" i="54"/>
  <c r="N628" i="54"/>
  <c r="K629" i="54"/>
  <c r="N629" i="54"/>
  <c r="K630" i="54"/>
  <c r="N630" i="54"/>
  <c r="K631" i="54"/>
  <c r="N631" i="54"/>
  <c r="K632" i="54"/>
  <c r="N632" i="54"/>
  <c r="K633" i="54"/>
  <c r="N633" i="54"/>
  <c r="K634" i="54"/>
  <c r="N634" i="54"/>
  <c r="K635" i="54"/>
  <c r="N635" i="54"/>
  <c r="K636" i="54"/>
  <c r="N636" i="54"/>
  <c r="K637" i="54"/>
  <c r="N637" i="54"/>
  <c r="K638" i="54"/>
  <c r="N638" i="54"/>
  <c r="K639" i="54"/>
  <c r="N639" i="54"/>
  <c r="K640" i="54"/>
  <c r="N640" i="54"/>
  <c r="K641" i="54"/>
  <c r="N641" i="54"/>
  <c r="K642" i="54"/>
  <c r="N642" i="54"/>
  <c r="K643" i="54"/>
  <c r="N643" i="54"/>
  <c r="K644" i="54"/>
  <c r="N644" i="54"/>
  <c r="K645" i="54"/>
  <c r="N645" i="54"/>
  <c r="K646" i="54"/>
  <c r="N646" i="54"/>
  <c r="K647" i="54"/>
  <c r="N647" i="54"/>
  <c r="K648" i="54"/>
  <c r="N648" i="54"/>
  <c r="K649" i="54"/>
  <c r="N649" i="54"/>
  <c r="K650" i="54"/>
  <c r="N650" i="54"/>
  <c r="K651" i="54"/>
  <c r="N651" i="54"/>
  <c r="K652" i="54"/>
  <c r="N652" i="54"/>
  <c r="K653" i="54"/>
  <c r="N653" i="54"/>
  <c r="K654" i="54"/>
  <c r="N654" i="54"/>
  <c r="K655" i="54"/>
  <c r="N655" i="54"/>
  <c r="K656" i="54"/>
  <c r="N656" i="54"/>
  <c r="K657" i="54"/>
  <c r="N657" i="54"/>
  <c r="K658" i="54"/>
  <c r="N658" i="54"/>
  <c r="K659" i="54"/>
  <c r="N659" i="54"/>
  <c r="K660" i="54"/>
  <c r="N660" i="54"/>
  <c r="K661" i="54"/>
  <c r="N661" i="54"/>
  <c r="K662" i="54"/>
  <c r="N662" i="54"/>
  <c r="K663" i="54"/>
  <c r="N663" i="54"/>
  <c r="K664" i="54"/>
  <c r="N664" i="54"/>
  <c r="K665" i="54"/>
  <c r="N665" i="54"/>
  <c r="K666" i="54"/>
  <c r="N666" i="54"/>
  <c r="K667" i="54"/>
  <c r="N667" i="54"/>
  <c r="K668" i="54"/>
  <c r="N668" i="54"/>
  <c r="K669" i="54"/>
  <c r="N669" i="54"/>
  <c r="K670" i="54"/>
  <c r="N670" i="54"/>
  <c r="K671" i="54"/>
  <c r="N671" i="54"/>
  <c r="K672" i="54"/>
  <c r="N672" i="54"/>
  <c r="K673" i="54"/>
  <c r="N673" i="54"/>
  <c r="K674" i="54"/>
  <c r="N674" i="54"/>
  <c r="K675" i="54"/>
  <c r="N675" i="54"/>
  <c r="K676" i="54"/>
  <c r="N676" i="54"/>
  <c r="K677" i="54"/>
  <c r="N677" i="54"/>
  <c r="K678" i="54"/>
  <c r="N678" i="54"/>
  <c r="K679" i="54"/>
  <c r="N679" i="54"/>
  <c r="K680" i="54"/>
  <c r="N680" i="54"/>
  <c r="K681" i="54"/>
  <c r="N681" i="54"/>
  <c r="K682" i="54"/>
  <c r="N682" i="54"/>
  <c r="K683" i="54"/>
  <c r="N683" i="54"/>
  <c r="K684" i="54"/>
  <c r="N684" i="54"/>
  <c r="K685" i="54"/>
  <c r="N685" i="54"/>
  <c r="K686" i="54"/>
  <c r="N686" i="54"/>
  <c r="K687" i="54"/>
  <c r="N687" i="54"/>
  <c r="K688" i="54"/>
  <c r="N688" i="54"/>
  <c r="K689" i="54"/>
  <c r="N689" i="54"/>
  <c r="K690" i="54"/>
  <c r="N690" i="54"/>
  <c r="K691" i="54"/>
  <c r="N691" i="54"/>
  <c r="K692" i="54"/>
  <c r="N692" i="54"/>
  <c r="K693" i="54"/>
  <c r="N693" i="54"/>
  <c r="K694" i="54"/>
  <c r="N694" i="54"/>
  <c r="K695" i="54"/>
  <c r="N695" i="54"/>
  <c r="K696" i="54"/>
  <c r="N696" i="54"/>
  <c r="K697" i="54"/>
  <c r="N697" i="54"/>
  <c r="K698" i="54"/>
  <c r="N698" i="54"/>
  <c r="K699" i="54"/>
  <c r="N699" i="54"/>
  <c r="K700" i="54"/>
  <c r="N700" i="54"/>
  <c r="K701" i="54"/>
  <c r="N701" i="54"/>
  <c r="K702" i="54"/>
  <c r="N702" i="54"/>
  <c r="K703" i="54"/>
  <c r="N703" i="54"/>
  <c r="K704" i="54"/>
  <c r="N704" i="54"/>
  <c r="K705" i="54"/>
  <c r="N705" i="54"/>
  <c r="K706" i="54"/>
  <c r="N706" i="54"/>
  <c r="K707" i="54"/>
  <c r="N707" i="54"/>
  <c r="K708" i="54"/>
  <c r="N708" i="54"/>
  <c r="K709" i="54"/>
  <c r="N709" i="54"/>
  <c r="K710" i="54"/>
  <c r="N710" i="54"/>
  <c r="K711" i="54"/>
  <c r="N711" i="54"/>
  <c r="K712" i="54"/>
  <c r="N712" i="54"/>
  <c r="K713" i="54"/>
  <c r="N713" i="54"/>
  <c r="K714" i="54"/>
  <c r="N714" i="54"/>
  <c r="K715" i="54"/>
  <c r="N715" i="54"/>
  <c r="K716" i="54"/>
  <c r="N716" i="54"/>
  <c r="K717" i="54"/>
  <c r="N717" i="54"/>
  <c r="K718" i="54"/>
  <c r="N718" i="54"/>
  <c r="K719" i="54"/>
  <c r="N719" i="54"/>
  <c r="K720" i="54"/>
  <c r="N720" i="54"/>
  <c r="K721" i="54"/>
  <c r="N721" i="54"/>
  <c r="K722" i="54"/>
  <c r="N722" i="54"/>
  <c r="K723" i="54"/>
  <c r="N723" i="54"/>
  <c r="K724" i="54"/>
  <c r="N724" i="54"/>
  <c r="K725" i="54"/>
  <c r="N725" i="54"/>
  <c r="K726" i="54"/>
  <c r="N726" i="54"/>
  <c r="K727" i="54"/>
  <c r="N727" i="54"/>
  <c r="K728" i="54"/>
  <c r="N728" i="54"/>
  <c r="K729" i="54"/>
  <c r="N729" i="54"/>
  <c r="K730" i="54"/>
  <c r="N730" i="54"/>
  <c r="K731" i="54"/>
  <c r="N731" i="54"/>
  <c r="K732" i="54"/>
  <c r="N732" i="54"/>
  <c r="K733" i="54"/>
  <c r="N733" i="54"/>
  <c r="K734" i="54"/>
  <c r="N734" i="54"/>
  <c r="K735" i="54"/>
  <c r="N735" i="54"/>
  <c r="K736" i="54"/>
  <c r="N736" i="54"/>
  <c r="K737" i="54"/>
  <c r="N737" i="54"/>
  <c r="K738" i="54"/>
  <c r="N738" i="54"/>
  <c r="K739" i="54"/>
  <c r="N739" i="54"/>
  <c r="K740" i="54"/>
  <c r="N740" i="54"/>
  <c r="K741" i="54"/>
  <c r="N741" i="54"/>
  <c r="K742" i="54"/>
  <c r="N742" i="54"/>
  <c r="K743" i="54"/>
  <c r="N743" i="54"/>
  <c r="K744" i="54"/>
  <c r="N744" i="54"/>
  <c r="K745" i="54"/>
  <c r="N745" i="54"/>
  <c r="K746" i="54"/>
  <c r="N746" i="54"/>
  <c r="K747" i="54"/>
  <c r="N747" i="54"/>
  <c r="K748" i="54"/>
  <c r="N748" i="54"/>
  <c r="K749" i="54"/>
  <c r="N749" i="54"/>
  <c r="K750" i="54"/>
  <c r="N750" i="54"/>
  <c r="K751" i="54"/>
  <c r="N751" i="54"/>
  <c r="K752" i="54"/>
  <c r="N752" i="54"/>
  <c r="K753" i="54"/>
  <c r="N753" i="54"/>
  <c r="K754" i="54"/>
  <c r="N754" i="54"/>
  <c r="K755" i="54"/>
  <c r="N755" i="54"/>
  <c r="K756" i="54"/>
  <c r="N756" i="54"/>
  <c r="K757" i="54"/>
  <c r="N757" i="54"/>
  <c r="K758" i="54"/>
  <c r="N758" i="54"/>
  <c r="K759" i="54"/>
  <c r="N759" i="54"/>
  <c r="K760" i="54"/>
  <c r="N760" i="54"/>
  <c r="K761" i="54"/>
  <c r="N761" i="54"/>
  <c r="K762" i="54"/>
  <c r="N762" i="54"/>
  <c r="K763" i="54"/>
  <c r="N763" i="54"/>
  <c r="K764" i="54"/>
  <c r="N764" i="54"/>
  <c r="K765" i="54"/>
  <c r="N765" i="54"/>
  <c r="K766" i="54"/>
  <c r="N766" i="54"/>
  <c r="K767" i="54"/>
  <c r="N767" i="54"/>
  <c r="K768" i="54"/>
  <c r="N768" i="54"/>
  <c r="K769" i="54"/>
  <c r="N769" i="54"/>
  <c r="K770" i="54"/>
  <c r="N770" i="54"/>
  <c r="K771" i="54"/>
  <c r="N771" i="54"/>
  <c r="K772" i="54"/>
  <c r="N772" i="54"/>
  <c r="K773" i="54"/>
  <c r="N773" i="54"/>
  <c r="K774" i="54"/>
  <c r="N774" i="54"/>
  <c r="K775" i="54"/>
  <c r="N775" i="54"/>
  <c r="K776" i="54"/>
  <c r="N776" i="54"/>
  <c r="K777" i="54"/>
  <c r="N777" i="54"/>
  <c r="K778" i="54"/>
  <c r="N778" i="54"/>
  <c r="K779" i="54"/>
  <c r="N779" i="54"/>
  <c r="K780" i="54"/>
  <c r="N780" i="54"/>
  <c r="K781" i="54"/>
  <c r="N781" i="54"/>
  <c r="K782" i="54"/>
  <c r="N782" i="54"/>
  <c r="K783" i="54"/>
  <c r="N783" i="54"/>
  <c r="K784" i="54"/>
  <c r="N784" i="54"/>
  <c r="K785" i="54"/>
  <c r="N785" i="54"/>
  <c r="K786" i="54"/>
  <c r="N786" i="54"/>
  <c r="K787" i="54"/>
  <c r="N787" i="54"/>
  <c r="K788" i="54"/>
  <c r="N788" i="54"/>
  <c r="K789" i="54"/>
  <c r="N789" i="54"/>
  <c r="K790" i="54"/>
  <c r="N790" i="54"/>
  <c r="K791" i="54"/>
  <c r="N791" i="54"/>
  <c r="K792" i="54"/>
  <c r="N792" i="54"/>
  <c r="K793" i="54"/>
  <c r="N793" i="54"/>
  <c r="K794" i="54"/>
  <c r="N794" i="54"/>
  <c r="K795" i="54"/>
  <c r="N795" i="54"/>
  <c r="K796" i="54"/>
  <c r="N796" i="54"/>
  <c r="K797" i="54"/>
  <c r="N797" i="54"/>
  <c r="K798" i="54"/>
  <c r="N798" i="54"/>
  <c r="K799" i="54"/>
  <c r="N799" i="54"/>
  <c r="K800" i="54"/>
  <c r="N800" i="54"/>
  <c r="K801" i="54"/>
  <c r="N801" i="54"/>
  <c r="K802" i="54"/>
  <c r="N802" i="54"/>
  <c r="K803" i="54"/>
  <c r="N803" i="54"/>
  <c r="K804" i="54"/>
  <c r="N804" i="54"/>
  <c r="K805" i="54"/>
  <c r="N805" i="54"/>
  <c r="K806" i="54"/>
  <c r="N806" i="54"/>
  <c r="K807" i="54"/>
  <c r="N807" i="54"/>
  <c r="K808" i="54"/>
  <c r="N808" i="54"/>
  <c r="K809" i="54"/>
  <c r="N809" i="54"/>
  <c r="K810" i="54"/>
  <c r="N810" i="54"/>
  <c r="K811" i="54"/>
  <c r="N811" i="54"/>
  <c r="K812" i="54"/>
  <c r="N812" i="54"/>
  <c r="K813" i="54"/>
  <c r="N813" i="54"/>
  <c r="K814" i="54"/>
  <c r="N814" i="54"/>
  <c r="K815" i="54"/>
  <c r="N815" i="54"/>
  <c r="K816" i="54"/>
  <c r="N816" i="54"/>
  <c r="K817" i="54"/>
  <c r="N817" i="54"/>
  <c r="K818" i="54"/>
  <c r="N818" i="54"/>
  <c r="K819" i="54"/>
  <c r="N819" i="54"/>
  <c r="K820" i="54"/>
  <c r="N820" i="54"/>
  <c r="K821" i="54"/>
  <c r="N821" i="54"/>
  <c r="K822" i="54"/>
  <c r="N822" i="54"/>
  <c r="K823" i="54"/>
  <c r="N823" i="54"/>
  <c r="K824" i="54"/>
  <c r="N824" i="54"/>
  <c r="K825" i="54"/>
  <c r="N825" i="54"/>
  <c r="K826" i="54"/>
  <c r="N826" i="54"/>
  <c r="K827" i="54"/>
  <c r="N827" i="54"/>
  <c r="E34" i="54"/>
  <c r="E35" i="54"/>
  <c r="E36" i="54"/>
  <c r="E37" i="54"/>
  <c r="E38" i="54"/>
  <c r="E39" i="54"/>
  <c r="E40" i="54"/>
  <c r="E41" i="54"/>
  <c r="E42" i="54"/>
  <c r="E43" i="54"/>
  <c r="E44" i="54"/>
  <c r="E45" i="54"/>
  <c r="E46" i="54"/>
  <c r="E47" i="54"/>
  <c r="E48" i="54"/>
  <c r="E49" i="54"/>
  <c r="E50" i="54"/>
  <c r="E51" i="54"/>
  <c r="E52" i="54"/>
  <c r="E53" i="54"/>
  <c r="E54" i="54"/>
  <c r="E55" i="54"/>
  <c r="E56" i="54"/>
  <c r="E57" i="54"/>
  <c r="E58" i="54"/>
  <c r="E59" i="54"/>
  <c r="E60" i="54"/>
  <c r="E61" i="54"/>
  <c r="E62" i="54"/>
  <c r="E63" i="54"/>
  <c r="E64" i="54"/>
  <c r="E65" i="54"/>
  <c r="E66" i="54"/>
  <c r="E67" i="54"/>
  <c r="E68" i="54"/>
  <c r="E69" i="54"/>
  <c r="E70" i="54"/>
  <c r="E71" i="54"/>
  <c r="E72" i="54"/>
  <c r="E73" i="54"/>
  <c r="E74" i="54"/>
  <c r="E75" i="54"/>
  <c r="E76" i="54"/>
  <c r="E77" i="54"/>
  <c r="E78" i="54"/>
  <c r="E79" i="54"/>
  <c r="E80" i="54"/>
  <c r="E81" i="54"/>
  <c r="E82" i="54"/>
  <c r="E83" i="54"/>
  <c r="E84" i="54"/>
  <c r="E85" i="54"/>
  <c r="E86" i="54"/>
  <c r="E87" i="54"/>
  <c r="E88" i="54"/>
  <c r="E89" i="54"/>
  <c r="E90" i="54"/>
  <c r="E91" i="54"/>
  <c r="E92" i="54"/>
  <c r="E93" i="54"/>
  <c r="E94" i="54"/>
  <c r="E95" i="54"/>
  <c r="E96" i="54"/>
  <c r="E97" i="54"/>
  <c r="E98" i="54"/>
  <c r="E99" i="54"/>
  <c r="E100" i="54"/>
  <c r="E101" i="54"/>
  <c r="E102" i="54"/>
  <c r="E103" i="54"/>
  <c r="E104" i="54"/>
  <c r="E105" i="54"/>
  <c r="E106" i="54"/>
  <c r="E107" i="54"/>
  <c r="E108" i="54"/>
  <c r="E109" i="54"/>
  <c r="E110" i="54"/>
  <c r="E111" i="54"/>
  <c r="E112" i="54"/>
  <c r="E113" i="54"/>
  <c r="E114" i="54"/>
  <c r="E115" i="54"/>
  <c r="E116" i="54"/>
  <c r="E117" i="54"/>
  <c r="E118" i="54"/>
  <c r="E119" i="54"/>
  <c r="E120" i="54"/>
  <c r="E121" i="54"/>
  <c r="E122" i="54"/>
  <c r="E123" i="54"/>
  <c r="E124" i="54"/>
  <c r="E125" i="54"/>
  <c r="E126" i="54"/>
  <c r="E127" i="54"/>
  <c r="E128" i="54"/>
  <c r="E129" i="54"/>
  <c r="E130" i="54"/>
  <c r="E131" i="54"/>
  <c r="E132" i="54"/>
  <c r="E133" i="54"/>
  <c r="E134" i="54"/>
  <c r="E135" i="54"/>
  <c r="E136" i="54"/>
  <c r="E137" i="54"/>
  <c r="E138" i="54"/>
  <c r="E139" i="54"/>
  <c r="E140" i="54"/>
  <c r="E141" i="54"/>
  <c r="E142" i="54"/>
  <c r="E143" i="54"/>
  <c r="E144" i="54"/>
  <c r="E145" i="54"/>
  <c r="E146" i="54"/>
  <c r="E147" i="54"/>
  <c r="E148" i="54"/>
  <c r="E149" i="54"/>
  <c r="E150" i="54"/>
  <c r="E151" i="54"/>
  <c r="E152" i="54"/>
  <c r="E153" i="54"/>
  <c r="E154" i="54"/>
  <c r="E155" i="54"/>
  <c r="E156" i="54"/>
  <c r="E157" i="54"/>
  <c r="E158" i="54"/>
  <c r="E159" i="54"/>
  <c r="E160" i="54"/>
  <c r="E161" i="54"/>
  <c r="E162" i="54"/>
  <c r="E163" i="54"/>
  <c r="E164" i="54"/>
  <c r="E165" i="54"/>
  <c r="E166" i="54"/>
  <c r="E167" i="54"/>
  <c r="E168" i="54"/>
  <c r="E169" i="54"/>
  <c r="E170" i="54"/>
  <c r="E171" i="54"/>
  <c r="E172" i="54"/>
  <c r="E173" i="54"/>
  <c r="E174" i="54"/>
  <c r="E175" i="54"/>
  <c r="E176" i="54"/>
  <c r="E177" i="54"/>
  <c r="E178" i="54"/>
  <c r="E179" i="54"/>
  <c r="E180" i="54"/>
  <c r="E181" i="54"/>
  <c r="E182" i="54"/>
  <c r="E183" i="54"/>
  <c r="E184" i="54"/>
  <c r="E185" i="54"/>
  <c r="E186" i="54"/>
  <c r="E187" i="54"/>
  <c r="E188" i="54"/>
  <c r="E189" i="54"/>
  <c r="E190" i="54"/>
  <c r="E191" i="54"/>
  <c r="E192" i="54"/>
  <c r="E193" i="54"/>
  <c r="E194" i="54"/>
  <c r="E195" i="54"/>
  <c r="E196" i="54"/>
  <c r="E197" i="54"/>
  <c r="E198" i="54"/>
  <c r="E199" i="54"/>
  <c r="E200" i="54"/>
  <c r="E201" i="54"/>
  <c r="E202" i="54"/>
  <c r="E203" i="54"/>
  <c r="E204" i="54"/>
  <c r="E205" i="54"/>
  <c r="E206" i="54"/>
  <c r="E207" i="54"/>
  <c r="E208" i="54"/>
  <c r="E209" i="54"/>
  <c r="E210" i="54"/>
  <c r="E211" i="54"/>
  <c r="E212" i="54"/>
  <c r="E213" i="54"/>
  <c r="E214" i="54"/>
  <c r="E215" i="54"/>
  <c r="E216" i="54"/>
  <c r="E217" i="54"/>
  <c r="E218" i="54"/>
  <c r="E219" i="54"/>
  <c r="E220" i="54"/>
  <c r="E221" i="54"/>
  <c r="E222" i="54"/>
  <c r="E223" i="54"/>
  <c r="E224" i="54"/>
  <c r="E225" i="54"/>
  <c r="E226" i="54"/>
  <c r="E227" i="54"/>
  <c r="E228" i="54"/>
  <c r="E229" i="54"/>
  <c r="E230" i="54"/>
  <c r="E231" i="54"/>
  <c r="E232" i="54"/>
  <c r="E233" i="54"/>
  <c r="E234" i="54"/>
  <c r="E235" i="54"/>
  <c r="E236" i="54"/>
  <c r="E237" i="54"/>
  <c r="E238" i="54"/>
  <c r="E239" i="54"/>
  <c r="E240" i="54"/>
  <c r="E241" i="54"/>
  <c r="E242" i="54"/>
  <c r="E243" i="54"/>
  <c r="E244" i="54"/>
  <c r="E245" i="54"/>
  <c r="E246" i="54"/>
  <c r="E247" i="54"/>
  <c r="E248" i="54"/>
  <c r="E249" i="54"/>
  <c r="E250" i="54"/>
  <c r="E251" i="54"/>
  <c r="E252" i="54"/>
  <c r="E253" i="54"/>
  <c r="E254" i="54"/>
  <c r="E255" i="54"/>
  <c r="E256" i="54"/>
  <c r="E257" i="54"/>
  <c r="E258" i="54"/>
  <c r="E259" i="54"/>
  <c r="E260" i="54"/>
  <c r="E261" i="54"/>
  <c r="E262" i="54"/>
  <c r="E263" i="54"/>
  <c r="E264" i="54"/>
  <c r="E265" i="54"/>
  <c r="E266" i="54"/>
  <c r="E267" i="54"/>
  <c r="E268" i="54"/>
  <c r="E269" i="54"/>
  <c r="E270" i="54"/>
  <c r="E271" i="54"/>
  <c r="E272" i="54"/>
  <c r="E273" i="54"/>
  <c r="E274" i="54"/>
  <c r="E275" i="54"/>
  <c r="E276" i="54"/>
  <c r="E277" i="54"/>
  <c r="E278" i="54"/>
  <c r="E279" i="54"/>
  <c r="E280" i="54"/>
  <c r="E281" i="54"/>
  <c r="E282" i="54"/>
  <c r="E283" i="54"/>
  <c r="E284" i="54"/>
  <c r="E285" i="54"/>
  <c r="E286" i="54"/>
  <c r="E287" i="54"/>
  <c r="E288" i="54"/>
  <c r="E289" i="54"/>
  <c r="E290" i="54"/>
  <c r="E291" i="54"/>
  <c r="E292" i="54"/>
  <c r="E293" i="54"/>
  <c r="E294" i="54"/>
  <c r="E295" i="54"/>
  <c r="E296" i="54"/>
  <c r="E297" i="54"/>
  <c r="E298" i="54"/>
  <c r="E299" i="54"/>
  <c r="E300" i="54"/>
  <c r="E301" i="54"/>
  <c r="E302" i="54"/>
  <c r="E303" i="54"/>
  <c r="E304" i="54"/>
  <c r="E305" i="54"/>
  <c r="E306" i="54"/>
  <c r="E307" i="54"/>
  <c r="E308" i="54"/>
  <c r="E309" i="54"/>
  <c r="E310" i="54"/>
  <c r="E311" i="54"/>
  <c r="E312" i="54"/>
  <c r="E313" i="54"/>
  <c r="E314" i="54"/>
  <c r="E315" i="54"/>
  <c r="E316" i="54"/>
  <c r="E317" i="54"/>
  <c r="E318" i="54"/>
  <c r="E319" i="54"/>
  <c r="E320" i="54"/>
  <c r="E321" i="54"/>
  <c r="E322" i="54"/>
  <c r="E323" i="54"/>
  <c r="E324" i="54"/>
  <c r="E325" i="54"/>
  <c r="E326" i="54"/>
  <c r="E327" i="54"/>
  <c r="E328" i="54"/>
  <c r="E329" i="54"/>
  <c r="E330" i="54"/>
  <c r="E331" i="54"/>
  <c r="E332" i="54"/>
  <c r="E333" i="54"/>
  <c r="E334" i="54"/>
  <c r="E335" i="54"/>
  <c r="E336" i="54"/>
  <c r="E337" i="54"/>
  <c r="E338" i="54"/>
  <c r="E339" i="54"/>
  <c r="E340" i="54"/>
  <c r="E341" i="54"/>
  <c r="E342" i="54"/>
  <c r="E343" i="54"/>
  <c r="E344" i="54"/>
  <c r="E345" i="54"/>
  <c r="E346" i="54"/>
  <c r="E347" i="54"/>
  <c r="E348" i="54"/>
  <c r="E349" i="54"/>
  <c r="E350" i="54"/>
  <c r="E351" i="54"/>
  <c r="E352" i="54"/>
  <c r="E353" i="54"/>
  <c r="E354" i="54"/>
  <c r="E355" i="54"/>
  <c r="E356" i="54"/>
  <c r="E357" i="54"/>
  <c r="E358" i="54"/>
  <c r="E359" i="54"/>
  <c r="E360" i="54"/>
  <c r="E361" i="54"/>
  <c r="E362" i="54"/>
  <c r="E363" i="54"/>
  <c r="E364" i="54"/>
  <c r="E365" i="54"/>
  <c r="E366" i="54"/>
  <c r="E367" i="54"/>
  <c r="E368" i="54"/>
  <c r="E369" i="54"/>
  <c r="E370" i="54"/>
  <c r="E371" i="54"/>
  <c r="E372" i="54"/>
  <c r="E373" i="54"/>
  <c r="E374" i="54"/>
  <c r="E375" i="54"/>
  <c r="E376" i="54"/>
  <c r="E377" i="54"/>
  <c r="E378" i="54"/>
  <c r="E379" i="54"/>
  <c r="E380" i="54"/>
  <c r="E381" i="54"/>
  <c r="E382" i="54"/>
  <c r="E383" i="54"/>
  <c r="E384" i="54"/>
  <c r="E385" i="54"/>
  <c r="E386" i="54"/>
  <c r="E387" i="54"/>
  <c r="E388" i="54"/>
  <c r="E389" i="54"/>
  <c r="E390" i="54"/>
  <c r="E391" i="54"/>
  <c r="E392" i="54"/>
  <c r="E393" i="54"/>
  <c r="E394" i="54"/>
  <c r="E395" i="54"/>
  <c r="E396" i="54"/>
  <c r="E397" i="54"/>
  <c r="E398" i="54"/>
  <c r="E399" i="54"/>
  <c r="E400" i="54"/>
  <c r="E401" i="54"/>
  <c r="E402" i="54"/>
  <c r="E403" i="54"/>
  <c r="E404" i="54"/>
  <c r="E405" i="54"/>
  <c r="E406" i="54"/>
  <c r="E407" i="54"/>
  <c r="E408" i="54"/>
  <c r="E409" i="54"/>
  <c r="E410" i="54"/>
  <c r="E411" i="54"/>
  <c r="E412" i="54"/>
  <c r="E413" i="54"/>
  <c r="E414" i="54"/>
  <c r="E415" i="54"/>
  <c r="E416" i="54"/>
  <c r="E417" i="54"/>
  <c r="E418" i="54"/>
  <c r="E419" i="54"/>
  <c r="E420" i="54"/>
  <c r="E421" i="54"/>
  <c r="E422" i="54"/>
  <c r="E423" i="54"/>
  <c r="E424" i="54"/>
  <c r="E425" i="54"/>
  <c r="E426" i="54"/>
  <c r="E427" i="54"/>
  <c r="E428" i="54"/>
  <c r="E429" i="54"/>
  <c r="E430" i="54"/>
  <c r="E431" i="54"/>
  <c r="E432" i="54"/>
  <c r="E433" i="54"/>
  <c r="E434" i="54"/>
  <c r="E435" i="54"/>
  <c r="E436" i="54"/>
  <c r="E437" i="54"/>
  <c r="E438" i="54"/>
  <c r="E439" i="54"/>
  <c r="E440" i="54"/>
  <c r="E441" i="54"/>
  <c r="E442" i="54"/>
  <c r="E443" i="54"/>
  <c r="E444" i="54"/>
  <c r="E445" i="54"/>
  <c r="E446" i="54"/>
  <c r="E447" i="54"/>
  <c r="E448" i="54"/>
  <c r="E449" i="54"/>
  <c r="E450" i="54"/>
  <c r="E451" i="54"/>
  <c r="E452" i="54"/>
  <c r="E453" i="54"/>
  <c r="E454" i="54"/>
  <c r="E455" i="54"/>
  <c r="E456" i="54"/>
  <c r="E457" i="54"/>
  <c r="E458" i="54"/>
  <c r="E459" i="54"/>
  <c r="E460" i="54"/>
  <c r="E461" i="54"/>
  <c r="E462" i="54"/>
  <c r="E463" i="54"/>
  <c r="E464" i="54"/>
  <c r="E465" i="54"/>
  <c r="E466" i="54"/>
  <c r="E467" i="54"/>
  <c r="E468" i="54"/>
  <c r="E469" i="54"/>
  <c r="E470" i="54"/>
  <c r="E471" i="54"/>
  <c r="E472" i="54"/>
  <c r="E473" i="54"/>
  <c r="E474" i="54"/>
  <c r="E475" i="54"/>
  <c r="E476" i="54"/>
  <c r="E477" i="54"/>
  <c r="E478" i="54"/>
  <c r="E479" i="54"/>
  <c r="E480" i="54"/>
  <c r="E481" i="54"/>
  <c r="E482" i="54"/>
  <c r="E483" i="54"/>
  <c r="E484" i="54"/>
  <c r="E485" i="54"/>
  <c r="E486" i="54"/>
  <c r="E487" i="54"/>
  <c r="E488" i="54"/>
  <c r="E489" i="54"/>
  <c r="E490" i="54"/>
  <c r="E491" i="54"/>
  <c r="E492" i="54"/>
  <c r="E493" i="54"/>
  <c r="E494" i="54"/>
  <c r="E495" i="54"/>
  <c r="E496" i="54"/>
  <c r="E497" i="54"/>
  <c r="E498" i="54"/>
  <c r="E499" i="54"/>
  <c r="E500" i="54"/>
  <c r="E501" i="54"/>
  <c r="E502" i="54"/>
  <c r="E503" i="54"/>
  <c r="E504" i="54"/>
  <c r="E505" i="54"/>
  <c r="E506" i="54"/>
  <c r="E507" i="54"/>
  <c r="E508" i="54"/>
  <c r="E509" i="54"/>
  <c r="E510" i="54"/>
  <c r="E511" i="54"/>
  <c r="E512" i="54"/>
  <c r="E513" i="54"/>
  <c r="E514" i="54"/>
  <c r="E515" i="54"/>
  <c r="E516" i="54"/>
  <c r="E517" i="54"/>
  <c r="E518" i="54"/>
  <c r="E519" i="54"/>
  <c r="E520" i="54"/>
  <c r="E521" i="54"/>
  <c r="E522" i="54"/>
  <c r="E523" i="54"/>
  <c r="E524" i="54"/>
  <c r="E525" i="54"/>
  <c r="E526" i="54"/>
  <c r="E527" i="54"/>
  <c r="E528" i="54"/>
  <c r="E529" i="54"/>
  <c r="E530" i="54"/>
  <c r="E531" i="54"/>
  <c r="E532" i="54"/>
  <c r="E533" i="54"/>
  <c r="E534" i="54"/>
  <c r="E535" i="54"/>
  <c r="E536" i="54"/>
  <c r="E537" i="54"/>
  <c r="E538" i="54"/>
  <c r="E539" i="54"/>
  <c r="E540" i="54"/>
  <c r="E541" i="54"/>
  <c r="E542" i="54"/>
  <c r="E543" i="54"/>
  <c r="E544" i="54"/>
  <c r="E545" i="54"/>
  <c r="E546" i="54"/>
  <c r="E547" i="54"/>
  <c r="E548" i="54"/>
  <c r="E549" i="54"/>
  <c r="E550" i="54"/>
  <c r="E551" i="54"/>
  <c r="E552" i="54"/>
  <c r="E553" i="54"/>
  <c r="E554" i="54"/>
  <c r="E555" i="54"/>
  <c r="E556" i="54"/>
  <c r="E557" i="54"/>
  <c r="E558" i="54"/>
  <c r="E559" i="54"/>
  <c r="E560" i="54"/>
  <c r="E561" i="54"/>
  <c r="E562" i="54"/>
  <c r="E563" i="54"/>
  <c r="E564" i="54"/>
  <c r="E565" i="54"/>
  <c r="E566" i="54"/>
  <c r="E567" i="54"/>
  <c r="E568" i="54"/>
  <c r="E569" i="54"/>
  <c r="E570" i="54"/>
  <c r="E571" i="54"/>
  <c r="E572" i="54"/>
  <c r="E573" i="54"/>
  <c r="E574" i="54"/>
  <c r="E575" i="54"/>
  <c r="E576" i="54"/>
  <c r="E577" i="54"/>
  <c r="E578" i="54"/>
  <c r="E579" i="54"/>
  <c r="E580" i="54"/>
  <c r="E581" i="54"/>
  <c r="E582" i="54"/>
  <c r="E583" i="54"/>
  <c r="E584" i="54"/>
  <c r="E585" i="54"/>
  <c r="E586" i="54"/>
  <c r="E587" i="54"/>
  <c r="E588" i="54"/>
  <c r="E589" i="54"/>
  <c r="E590" i="54"/>
  <c r="E591" i="54"/>
  <c r="E592" i="54"/>
  <c r="E593" i="54"/>
  <c r="E594" i="54"/>
  <c r="E595" i="54"/>
  <c r="E596" i="54"/>
  <c r="E597" i="54"/>
  <c r="E598" i="54"/>
  <c r="E599" i="54"/>
  <c r="E600" i="54"/>
  <c r="E601" i="54"/>
  <c r="E602" i="54"/>
  <c r="E603" i="54"/>
  <c r="E604" i="54"/>
  <c r="E605" i="54"/>
  <c r="E606" i="54"/>
  <c r="E607" i="54"/>
  <c r="E608" i="54"/>
  <c r="E609" i="54"/>
  <c r="E610" i="54"/>
  <c r="E611" i="54"/>
  <c r="E612" i="54"/>
  <c r="E613" i="54"/>
  <c r="E614" i="54"/>
  <c r="E615" i="54"/>
  <c r="E616" i="54"/>
  <c r="E617" i="54"/>
  <c r="E618" i="54"/>
  <c r="E619" i="54"/>
  <c r="E620" i="54"/>
  <c r="E621" i="54"/>
  <c r="E622" i="54"/>
  <c r="E623" i="54"/>
  <c r="E624" i="54"/>
  <c r="E625" i="54"/>
  <c r="E626" i="54"/>
  <c r="E627" i="54"/>
  <c r="E628" i="54"/>
  <c r="E629" i="54"/>
  <c r="E630" i="54"/>
  <c r="E631" i="54"/>
  <c r="E632" i="54"/>
  <c r="E633" i="54"/>
  <c r="E634" i="54"/>
  <c r="E635" i="54"/>
  <c r="E636" i="54"/>
  <c r="E637" i="54"/>
  <c r="E638" i="54"/>
  <c r="E639" i="54"/>
  <c r="E640" i="54"/>
  <c r="E641" i="54"/>
  <c r="E642" i="54"/>
  <c r="E643" i="54"/>
  <c r="E644" i="54"/>
  <c r="E645" i="54"/>
  <c r="E646" i="54"/>
  <c r="E647" i="54"/>
  <c r="E648" i="54"/>
  <c r="E649" i="54"/>
  <c r="E650" i="54"/>
  <c r="E651" i="54"/>
  <c r="E652" i="54"/>
  <c r="E653" i="54"/>
  <c r="E654" i="54"/>
  <c r="E655" i="54"/>
  <c r="E656" i="54"/>
  <c r="E657" i="54"/>
  <c r="E658" i="54"/>
  <c r="E659" i="54"/>
  <c r="E660" i="54"/>
  <c r="E661" i="54"/>
  <c r="E662" i="54"/>
  <c r="E663" i="54"/>
  <c r="E664" i="54"/>
  <c r="E665" i="54"/>
  <c r="E666" i="54"/>
  <c r="E667" i="54"/>
  <c r="E668" i="54"/>
  <c r="E669" i="54"/>
  <c r="E670" i="54"/>
  <c r="E671" i="54"/>
  <c r="E672" i="54"/>
  <c r="E673" i="54"/>
  <c r="E674" i="54"/>
  <c r="E675" i="54"/>
  <c r="E676" i="54"/>
  <c r="E677" i="54"/>
  <c r="E678" i="54"/>
  <c r="E679" i="54"/>
  <c r="E680" i="54"/>
  <c r="E681" i="54"/>
  <c r="E682" i="54"/>
  <c r="E683" i="54"/>
  <c r="E684" i="54"/>
  <c r="E685" i="54"/>
  <c r="E686" i="54"/>
  <c r="E687" i="54"/>
  <c r="E688" i="54"/>
  <c r="E689" i="54"/>
  <c r="E690" i="54"/>
  <c r="E691" i="54"/>
  <c r="E692" i="54"/>
  <c r="E693" i="54"/>
  <c r="E694" i="54"/>
  <c r="E695" i="54"/>
  <c r="E696" i="54"/>
  <c r="E697" i="54"/>
  <c r="E698" i="54"/>
  <c r="E699" i="54"/>
  <c r="E700" i="54"/>
  <c r="E701" i="54"/>
  <c r="E702" i="54"/>
  <c r="E703" i="54"/>
  <c r="E704" i="54"/>
  <c r="E705" i="54"/>
  <c r="E706" i="54"/>
  <c r="E707" i="54"/>
  <c r="E708" i="54"/>
  <c r="E709" i="54"/>
  <c r="E710" i="54"/>
  <c r="E711" i="54"/>
  <c r="E712" i="54"/>
  <c r="E713" i="54"/>
  <c r="E714" i="54"/>
  <c r="E715" i="54"/>
  <c r="E716" i="54"/>
  <c r="E717" i="54"/>
  <c r="E718" i="54"/>
  <c r="E719" i="54"/>
  <c r="E720" i="54"/>
  <c r="E721" i="54"/>
  <c r="E722" i="54"/>
  <c r="E723" i="54"/>
  <c r="E724" i="54"/>
  <c r="E725" i="54"/>
  <c r="E726" i="54"/>
  <c r="E727" i="54"/>
  <c r="E728" i="54"/>
  <c r="E729" i="54"/>
  <c r="E730" i="54"/>
  <c r="E731" i="54"/>
  <c r="E732" i="54"/>
  <c r="E733" i="54"/>
  <c r="E734" i="54"/>
  <c r="E735" i="54"/>
  <c r="E736" i="54"/>
  <c r="E737" i="54"/>
  <c r="E738" i="54"/>
  <c r="E739" i="54"/>
  <c r="E740" i="54"/>
  <c r="E741" i="54"/>
  <c r="E742" i="54"/>
  <c r="E743" i="54"/>
  <c r="E744" i="54"/>
  <c r="E745" i="54"/>
  <c r="E746" i="54"/>
  <c r="E747" i="54"/>
  <c r="E748" i="54"/>
  <c r="E749" i="54"/>
  <c r="E750" i="54"/>
  <c r="E751" i="54"/>
  <c r="E752" i="54"/>
  <c r="E753" i="54"/>
  <c r="E754" i="54"/>
  <c r="E755" i="54"/>
  <c r="E756" i="54"/>
  <c r="E757" i="54"/>
  <c r="E758" i="54"/>
  <c r="E759" i="54"/>
  <c r="E760" i="54"/>
  <c r="E761" i="54"/>
  <c r="E762" i="54"/>
  <c r="E763" i="54"/>
  <c r="E764" i="54"/>
  <c r="E765" i="54"/>
  <c r="E766" i="54"/>
  <c r="E767" i="54"/>
  <c r="E768" i="54"/>
  <c r="E769" i="54"/>
  <c r="E770" i="54"/>
  <c r="E771" i="54"/>
  <c r="E772" i="54"/>
  <c r="E773" i="54"/>
  <c r="E774" i="54"/>
  <c r="E775" i="54"/>
  <c r="E776" i="54"/>
  <c r="E777" i="54"/>
  <c r="E778" i="54"/>
  <c r="E779" i="54"/>
  <c r="E780" i="54"/>
  <c r="E781" i="54"/>
  <c r="E782" i="54"/>
  <c r="E783" i="54"/>
  <c r="E784" i="54"/>
  <c r="E785" i="54"/>
  <c r="E786" i="54"/>
  <c r="E787" i="54"/>
  <c r="E788" i="54"/>
  <c r="E789" i="54"/>
  <c r="E790" i="54"/>
  <c r="E791" i="54"/>
  <c r="E792" i="54"/>
  <c r="E793" i="54"/>
  <c r="E794" i="54"/>
  <c r="E795" i="54"/>
  <c r="E796" i="54"/>
  <c r="E797" i="54"/>
  <c r="E798" i="54"/>
  <c r="E799" i="54"/>
  <c r="E800" i="54"/>
  <c r="E801" i="54"/>
  <c r="E802" i="54"/>
  <c r="E803" i="54"/>
  <c r="E804" i="54"/>
  <c r="E805" i="54"/>
  <c r="E806" i="54"/>
  <c r="E807" i="54"/>
  <c r="E808" i="54"/>
  <c r="E809" i="54"/>
  <c r="E810" i="54"/>
  <c r="E811" i="54"/>
  <c r="E812" i="54"/>
  <c r="E813" i="54"/>
  <c r="E814" i="54"/>
  <c r="E815" i="54"/>
  <c r="E816" i="54"/>
  <c r="E817" i="54"/>
  <c r="E818" i="54"/>
  <c r="E819" i="54"/>
  <c r="E820" i="54"/>
  <c r="E821" i="54"/>
  <c r="E822" i="54"/>
  <c r="E823" i="54"/>
  <c r="E824" i="54"/>
  <c r="E825" i="54"/>
  <c r="E826" i="54"/>
  <c r="E827" i="54"/>
  <c r="C34" i="54"/>
  <c r="C35" i="54"/>
  <c r="C36" i="54"/>
  <c r="C37" i="54"/>
  <c r="C38" i="54"/>
  <c r="C39" i="54"/>
  <c r="C40" i="54"/>
  <c r="C41" i="54"/>
  <c r="C42" i="54"/>
  <c r="C43" i="54"/>
  <c r="C44" i="54"/>
  <c r="C45" i="54"/>
  <c r="C46" i="54"/>
  <c r="C47" i="54"/>
  <c r="C48" i="54"/>
  <c r="C49" i="54"/>
  <c r="C50" i="54"/>
  <c r="C51" i="54"/>
  <c r="C52" i="54"/>
  <c r="C53" i="54"/>
  <c r="C54" i="54"/>
  <c r="C55" i="54"/>
  <c r="C56" i="54"/>
  <c r="C57" i="54"/>
  <c r="C58" i="54"/>
  <c r="C59" i="54"/>
  <c r="C60" i="54"/>
  <c r="C61" i="54"/>
  <c r="C62" i="54"/>
  <c r="C63" i="54"/>
  <c r="C64" i="54"/>
  <c r="C65" i="54"/>
  <c r="C66" i="54"/>
  <c r="C67" i="54"/>
  <c r="C68" i="54"/>
  <c r="C69" i="54"/>
  <c r="C70" i="54"/>
  <c r="C71" i="54"/>
  <c r="C72" i="54"/>
  <c r="C73" i="54"/>
  <c r="C74" i="54"/>
  <c r="C75" i="54"/>
  <c r="C76" i="54"/>
  <c r="C77" i="54"/>
  <c r="C78" i="54"/>
  <c r="C79" i="54"/>
  <c r="C80" i="54"/>
  <c r="C81" i="54"/>
  <c r="C82" i="54"/>
  <c r="C83" i="54"/>
  <c r="C84" i="54"/>
  <c r="C85" i="54"/>
  <c r="C86" i="54"/>
  <c r="C87" i="54"/>
  <c r="C88" i="54"/>
  <c r="C89" i="54"/>
  <c r="C90" i="54"/>
  <c r="C91" i="54"/>
  <c r="C92" i="54"/>
  <c r="C93" i="54"/>
  <c r="C94" i="54"/>
  <c r="C95" i="54"/>
  <c r="C96" i="54"/>
  <c r="C97" i="54"/>
  <c r="C98" i="54"/>
  <c r="C99" i="54"/>
  <c r="C100" i="54"/>
  <c r="C101" i="54"/>
  <c r="C102" i="54"/>
  <c r="C103" i="54"/>
  <c r="C104" i="54"/>
  <c r="C105" i="54"/>
  <c r="C106" i="54"/>
  <c r="C107" i="54"/>
  <c r="C108" i="54"/>
  <c r="C109" i="54"/>
  <c r="C110" i="54"/>
  <c r="C111" i="54"/>
  <c r="C112" i="54"/>
  <c r="C113" i="54"/>
  <c r="C114" i="54"/>
  <c r="C115" i="54"/>
  <c r="C116" i="54"/>
  <c r="C117" i="54"/>
  <c r="C118" i="54"/>
  <c r="C119" i="54"/>
  <c r="C120" i="54"/>
  <c r="C121" i="54"/>
  <c r="C122" i="54"/>
  <c r="C123" i="54"/>
  <c r="C124" i="54"/>
  <c r="C125" i="54"/>
  <c r="C126" i="54"/>
  <c r="C127" i="54"/>
  <c r="C128" i="54"/>
  <c r="C129" i="54"/>
  <c r="C130" i="54"/>
  <c r="C131" i="54"/>
  <c r="C132" i="54"/>
  <c r="C133" i="54"/>
  <c r="C134" i="54"/>
  <c r="C135" i="54"/>
  <c r="C136" i="54"/>
  <c r="C137" i="54"/>
  <c r="C138" i="54"/>
  <c r="C139" i="54"/>
  <c r="C140" i="54"/>
  <c r="C141" i="54"/>
  <c r="C142" i="54"/>
  <c r="C143" i="54"/>
  <c r="C144" i="54"/>
  <c r="C145" i="54"/>
  <c r="C146" i="54"/>
  <c r="C147" i="54"/>
  <c r="C148" i="54"/>
  <c r="C149" i="54"/>
  <c r="C150" i="54"/>
  <c r="C151" i="54"/>
  <c r="C152" i="54"/>
  <c r="C153" i="54"/>
  <c r="C154" i="54"/>
  <c r="C155" i="54"/>
  <c r="C156" i="54"/>
  <c r="C157" i="54"/>
  <c r="C158" i="54"/>
  <c r="C159" i="54"/>
  <c r="C160" i="54"/>
  <c r="C161" i="54"/>
  <c r="C162" i="54"/>
  <c r="C163" i="54"/>
  <c r="C164" i="54"/>
  <c r="C165" i="54"/>
  <c r="C166" i="54"/>
  <c r="C167" i="54"/>
  <c r="C168" i="54"/>
  <c r="C169" i="54"/>
  <c r="C170" i="54"/>
  <c r="C171" i="54"/>
  <c r="C172" i="54"/>
  <c r="C173" i="54"/>
  <c r="C174" i="54"/>
  <c r="C175" i="54"/>
  <c r="C176" i="54"/>
  <c r="C177" i="54"/>
  <c r="C178" i="54"/>
  <c r="C179" i="54"/>
  <c r="C180" i="54"/>
  <c r="C181" i="54"/>
  <c r="C182" i="54"/>
  <c r="C183" i="54"/>
  <c r="C184" i="54"/>
  <c r="C185" i="54"/>
  <c r="C186" i="54"/>
  <c r="C187" i="54"/>
  <c r="C188" i="54"/>
  <c r="C189" i="54"/>
  <c r="C190" i="54"/>
  <c r="C191" i="54"/>
  <c r="C192" i="54"/>
  <c r="C193" i="54"/>
  <c r="C194" i="54"/>
  <c r="C195" i="54"/>
  <c r="C196" i="54"/>
  <c r="C197" i="54"/>
  <c r="C198" i="54"/>
  <c r="C199" i="54"/>
  <c r="C200" i="54"/>
  <c r="C201" i="54"/>
  <c r="C202" i="54"/>
  <c r="C203" i="54"/>
  <c r="C204" i="54"/>
  <c r="C205" i="54"/>
  <c r="C206" i="54"/>
  <c r="C207" i="54"/>
  <c r="C208" i="54"/>
  <c r="C209" i="54"/>
  <c r="C210" i="54"/>
  <c r="C211" i="54"/>
  <c r="C212" i="54"/>
  <c r="C213" i="54"/>
  <c r="C214" i="54"/>
  <c r="C215" i="54"/>
  <c r="C216" i="54"/>
  <c r="C217" i="54"/>
  <c r="C218" i="54"/>
  <c r="C219" i="54"/>
  <c r="C220" i="54"/>
  <c r="C221" i="54"/>
  <c r="C222" i="54"/>
  <c r="C223" i="54"/>
  <c r="C224" i="54"/>
  <c r="C225" i="54"/>
  <c r="C226" i="54"/>
  <c r="C227" i="54"/>
  <c r="C228" i="54"/>
  <c r="C229" i="54"/>
  <c r="C230" i="54"/>
  <c r="C231" i="54"/>
  <c r="C232" i="54"/>
  <c r="C233" i="54"/>
  <c r="C234" i="54"/>
  <c r="C235" i="54"/>
  <c r="C236" i="54"/>
  <c r="C237" i="54"/>
  <c r="C238" i="54"/>
  <c r="C239" i="54"/>
  <c r="C240" i="54"/>
  <c r="C241" i="54"/>
  <c r="C242" i="54"/>
  <c r="C243" i="54"/>
  <c r="C244" i="54"/>
  <c r="C245" i="54"/>
  <c r="C246" i="54"/>
  <c r="C247" i="54"/>
  <c r="C248" i="54"/>
  <c r="C249" i="54"/>
  <c r="C250" i="54"/>
  <c r="C251" i="54"/>
  <c r="C252" i="54"/>
  <c r="C253" i="54"/>
  <c r="C254" i="54"/>
  <c r="C255" i="54"/>
  <c r="C256" i="54"/>
  <c r="C257" i="54"/>
  <c r="C258" i="54"/>
  <c r="C259" i="54"/>
  <c r="C260" i="54"/>
  <c r="C261" i="54"/>
  <c r="C262" i="54"/>
  <c r="C263" i="54"/>
  <c r="C264" i="54"/>
  <c r="C265" i="54"/>
  <c r="C266" i="54"/>
  <c r="C267" i="54"/>
  <c r="C268" i="54"/>
  <c r="C269" i="54"/>
  <c r="C270" i="54"/>
  <c r="C271" i="54"/>
  <c r="C272" i="54"/>
  <c r="C273" i="54"/>
  <c r="C274" i="54"/>
  <c r="C275" i="54"/>
  <c r="C276" i="54"/>
  <c r="C277" i="54"/>
  <c r="C278" i="54"/>
  <c r="C279" i="54"/>
  <c r="C280" i="54"/>
  <c r="C281" i="54"/>
  <c r="C282" i="54"/>
  <c r="C283" i="54"/>
  <c r="C284" i="54"/>
  <c r="C285" i="54"/>
  <c r="C286" i="54"/>
  <c r="C287" i="54"/>
  <c r="C288" i="54"/>
  <c r="C289" i="54"/>
  <c r="C290" i="54"/>
  <c r="C291" i="54"/>
  <c r="C292" i="54"/>
  <c r="C293" i="54"/>
  <c r="C294" i="54"/>
  <c r="C295" i="54"/>
  <c r="C296" i="54"/>
  <c r="C297" i="54"/>
  <c r="C298" i="54"/>
  <c r="C299" i="54"/>
  <c r="C300" i="54"/>
  <c r="C301" i="54"/>
  <c r="C302" i="54"/>
  <c r="C303" i="54"/>
  <c r="C304" i="54"/>
  <c r="C305" i="54"/>
  <c r="C306" i="54"/>
  <c r="C307" i="54"/>
  <c r="C308" i="54"/>
  <c r="C309" i="54"/>
  <c r="C310" i="54"/>
  <c r="C311" i="54"/>
  <c r="C312" i="54"/>
  <c r="C313" i="54"/>
  <c r="C314" i="54"/>
  <c r="C315" i="54"/>
  <c r="C316" i="54"/>
  <c r="C317" i="54"/>
  <c r="C318" i="54"/>
  <c r="C319" i="54"/>
  <c r="C320" i="54"/>
  <c r="C321" i="54"/>
  <c r="C322" i="54"/>
  <c r="C323" i="54"/>
  <c r="C324" i="54"/>
  <c r="C325" i="54"/>
  <c r="C326" i="54"/>
  <c r="C327" i="54"/>
  <c r="C328" i="54"/>
  <c r="C329" i="54"/>
  <c r="C330" i="54"/>
  <c r="C331" i="54"/>
  <c r="C332" i="54"/>
  <c r="C333" i="54"/>
  <c r="C334" i="54"/>
  <c r="C335" i="54"/>
  <c r="C336" i="54"/>
  <c r="C337" i="54"/>
  <c r="C338" i="54"/>
  <c r="C339" i="54"/>
  <c r="C340" i="54"/>
  <c r="C341" i="54"/>
  <c r="C342" i="54"/>
  <c r="C343" i="54"/>
  <c r="C344" i="54"/>
  <c r="C345" i="54"/>
  <c r="C346" i="54"/>
  <c r="C347" i="54"/>
  <c r="C348" i="54"/>
  <c r="C349" i="54"/>
  <c r="C350" i="54"/>
  <c r="C351" i="54"/>
  <c r="C352" i="54"/>
  <c r="C353" i="54"/>
  <c r="C354" i="54"/>
  <c r="C355" i="54"/>
  <c r="C356" i="54"/>
  <c r="C357" i="54"/>
  <c r="C358" i="54"/>
  <c r="C359" i="54"/>
  <c r="C360" i="54"/>
  <c r="C361" i="54"/>
  <c r="C362" i="54"/>
  <c r="C363" i="54"/>
  <c r="C364" i="54"/>
  <c r="C365" i="54"/>
  <c r="C366" i="54"/>
  <c r="C367" i="54"/>
  <c r="C368" i="54"/>
  <c r="C369" i="54"/>
  <c r="C370" i="54"/>
  <c r="C371" i="54"/>
  <c r="C372" i="54"/>
  <c r="C373" i="54"/>
  <c r="C374" i="54"/>
  <c r="C375" i="54"/>
  <c r="C376" i="54"/>
  <c r="C377" i="54"/>
  <c r="C378" i="54"/>
  <c r="C379" i="54"/>
  <c r="C380" i="54"/>
  <c r="C381" i="54"/>
  <c r="C382" i="54"/>
  <c r="C383" i="54"/>
  <c r="C384" i="54"/>
  <c r="C385" i="54"/>
  <c r="C386" i="54"/>
  <c r="C387" i="54"/>
  <c r="C388" i="54"/>
  <c r="C389" i="54"/>
  <c r="C390" i="54"/>
  <c r="C391" i="54"/>
  <c r="C392" i="54"/>
  <c r="C393" i="54"/>
  <c r="C394" i="54"/>
  <c r="C395" i="54"/>
  <c r="C396" i="54"/>
  <c r="C397" i="54"/>
  <c r="C398" i="54"/>
  <c r="C399" i="54"/>
  <c r="C400" i="54"/>
  <c r="C401" i="54"/>
  <c r="C402" i="54"/>
  <c r="C403" i="54"/>
  <c r="C404" i="54"/>
  <c r="C405" i="54"/>
  <c r="C406" i="54"/>
  <c r="C407" i="54"/>
  <c r="C408" i="54"/>
  <c r="C409" i="54"/>
  <c r="C410" i="54"/>
  <c r="C411" i="54"/>
  <c r="C412" i="54"/>
  <c r="C413" i="54"/>
  <c r="C414" i="54"/>
  <c r="C415" i="54"/>
  <c r="C416" i="54"/>
  <c r="C417" i="54"/>
  <c r="C418" i="54"/>
  <c r="C419" i="54"/>
  <c r="C420" i="54"/>
  <c r="C421" i="54"/>
  <c r="C422" i="54"/>
  <c r="C423" i="54"/>
  <c r="C424" i="54"/>
  <c r="C425" i="54"/>
  <c r="C426" i="54"/>
  <c r="C427" i="54"/>
  <c r="C428" i="54"/>
  <c r="C429" i="54"/>
  <c r="C430" i="54"/>
  <c r="C431" i="54"/>
  <c r="C432" i="54"/>
  <c r="C433" i="54"/>
  <c r="C434" i="54"/>
  <c r="C435" i="54"/>
  <c r="C436" i="54"/>
  <c r="C437" i="54"/>
  <c r="C438" i="54"/>
  <c r="C439" i="54"/>
  <c r="C440" i="54"/>
  <c r="C441" i="54"/>
  <c r="C442" i="54"/>
  <c r="C443" i="54"/>
  <c r="C444" i="54"/>
  <c r="C445" i="54"/>
  <c r="C446" i="54"/>
  <c r="C447" i="54"/>
  <c r="C448" i="54"/>
  <c r="C449" i="54"/>
  <c r="C450" i="54"/>
  <c r="C451" i="54"/>
  <c r="C452" i="54"/>
  <c r="C453" i="54"/>
  <c r="C454" i="54"/>
  <c r="C455" i="54"/>
  <c r="C456" i="54"/>
  <c r="C457" i="54"/>
  <c r="C458" i="54"/>
  <c r="C459" i="54"/>
  <c r="C460" i="54"/>
  <c r="C461" i="54"/>
  <c r="C462" i="54"/>
  <c r="C463" i="54"/>
  <c r="C464" i="54"/>
  <c r="C465" i="54"/>
  <c r="C466" i="54"/>
  <c r="C467" i="54"/>
  <c r="C468" i="54"/>
  <c r="C469" i="54"/>
  <c r="C470" i="54"/>
  <c r="C471" i="54"/>
  <c r="C472" i="54"/>
  <c r="C473" i="54"/>
  <c r="C474" i="54"/>
  <c r="C475" i="54"/>
  <c r="C476" i="54"/>
  <c r="C477" i="54"/>
  <c r="C478" i="54"/>
  <c r="C479" i="54"/>
  <c r="C480" i="54"/>
  <c r="C481" i="54"/>
  <c r="C482" i="54"/>
  <c r="C483" i="54"/>
  <c r="C484" i="54"/>
  <c r="C485" i="54"/>
  <c r="C486" i="54"/>
  <c r="C487" i="54"/>
  <c r="C488" i="54"/>
  <c r="C489" i="54"/>
  <c r="C490" i="54"/>
  <c r="C491" i="54"/>
  <c r="C492" i="54"/>
  <c r="C493" i="54"/>
  <c r="C494" i="54"/>
  <c r="C495" i="54"/>
  <c r="C496" i="54"/>
  <c r="C497" i="54"/>
  <c r="C498" i="54"/>
  <c r="C499" i="54"/>
  <c r="C500" i="54"/>
  <c r="C501" i="54"/>
  <c r="C502" i="54"/>
  <c r="C503" i="54"/>
  <c r="C504" i="54"/>
  <c r="C505" i="54"/>
  <c r="C506" i="54"/>
  <c r="C507" i="54"/>
  <c r="C508" i="54"/>
  <c r="C509" i="54"/>
  <c r="C510" i="54"/>
  <c r="C511" i="54"/>
  <c r="C512" i="54"/>
  <c r="C513" i="54"/>
  <c r="C514" i="54"/>
  <c r="C515" i="54"/>
  <c r="C516" i="54"/>
  <c r="C517" i="54"/>
  <c r="C518" i="54"/>
  <c r="C519" i="54"/>
  <c r="C520" i="54"/>
  <c r="C521" i="54"/>
  <c r="C522" i="54"/>
  <c r="C523" i="54"/>
  <c r="C524" i="54"/>
  <c r="C525" i="54"/>
  <c r="C526" i="54"/>
  <c r="C527" i="54"/>
  <c r="C528" i="54"/>
  <c r="C529" i="54"/>
  <c r="C530" i="54"/>
  <c r="C531" i="54"/>
  <c r="C532" i="54"/>
  <c r="C533" i="54"/>
  <c r="C534" i="54"/>
  <c r="C535" i="54"/>
  <c r="C536" i="54"/>
  <c r="C537" i="54"/>
  <c r="C538" i="54"/>
  <c r="C539" i="54"/>
  <c r="C540" i="54"/>
  <c r="C541" i="54"/>
  <c r="C542" i="54"/>
  <c r="C543" i="54"/>
  <c r="C544" i="54"/>
  <c r="C545" i="54"/>
  <c r="C546" i="54"/>
  <c r="C547" i="54"/>
  <c r="C548" i="54"/>
  <c r="C549" i="54"/>
  <c r="C550" i="54"/>
  <c r="C551" i="54"/>
  <c r="C552" i="54"/>
  <c r="C553" i="54"/>
  <c r="C554" i="54"/>
  <c r="C555" i="54"/>
  <c r="C556" i="54"/>
  <c r="C557" i="54"/>
  <c r="C558" i="54"/>
  <c r="C559" i="54"/>
  <c r="C560" i="54"/>
  <c r="C561" i="54"/>
  <c r="C562" i="54"/>
  <c r="C563" i="54"/>
  <c r="C564" i="54"/>
  <c r="C565" i="54"/>
  <c r="C566" i="54"/>
  <c r="C567" i="54"/>
  <c r="C568" i="54"/>
  <c r="C569" i="54"/>
  <c r="C570" i="54"/>
  <c r="C571" i="54"/>
  <c r="C572" i="54"/>
  <c r="C573" i="54"/>
  <c r="C574" i="54"/>
  <c r="C575" i="54"/>
  <c r="C576" i="54"/>
  <c r="C577" i="54"/>
  <c r="C578" i="54"/>
  <c r="C579" i="54"/>
  <c r="C580" i="54"/>
  <c r="C581" i="54"/>
  <c r="C582" i="54"/>
  <c r="C583" i="54"/>
  <c r="C584" i="54"/>
  <c r="C585" i="54"/>
  <c r="C586" i="54"/>
  <c r="C587" i="54"/>
  <c r="C588" i="54"/>
  <c r="C589" i="54"/>
  <c r="C590" i="54"/>
  <c r="C591" i="54"/>
  <c r="C592" i="54"/>
  <c r="C593" i="54"/>
  <c r="C594" i="54"/>
  <c r="C595" i="54"/>
  <c r="C596" i="54"/>
  <c r="C597" i="54"/>
  <c r="C598" i="54"/>
  <c r="C599" i="54"/>
  <c r="C600" i="54"/>
  <c r="C601" i="54"/>
  <c r="C602" i="54"/>
  <c r="C603" i="54"/>
  <c r="C604" i="54"/>
  <c r="C605" i="54"/>
  <c r="C606" i="54"/>
  <c r="C607" i="54"/>
  <c r="C608" i="54"/>
  <c r="C609" i="54"/>
  <c r="C610" i="54"/>
  <c r="C611" i="54"/>
  <c r="C612" i="54"/>
  <c r="C613" i="54"/>
  <c r="C614" i="54"/>
  <c r="C615" i="54"/>
  <c r="C616" i="54"/>
  <c r="C617" i="54"/>
  <c r="C618" i="54"/>
  <c r="C619" i="54"/>
  <c r="C620" i="54"/>
  <c r="C621" i="54"/>
  <c r="C622" i="54"/>
  <c r="C623" i="54"/>
  <c r="C624" i="54"/>
  <c r="C625" i="54"/>
  <c r="C626" i="54"/>
  <c r="C627" i="54"/>
  <c r="C628" i="54"/>
  <c r="C629" i="54"/>
  <c r="C630" i="54"/>
  <c r="C631" i="54"/>
  <c r="C632" i="54"/>
  <c r="C633" i="54"/>
  <c r="C634" i="54"/>
  <c r="C635" i="54"/>
  <c r="C636" i="54"/>
  <c r="C637" i="54"/>
  <c r="C638" i="54"/>
  <c r="C639" i="54"/>
  <c r="C640" i="54"/>
  <c r="C641" i="54"/>
  <c r="C642" i="54"/>
  <c r="C643" i="54"/>
  <c r="C644" i="54"/>
  <c r="C645" i="54"/>
  <c r="C646" i="54"/>
  <c r="C647" i="54"/>
  <c r="C648" i="54"/>
  <c r="C649" i="54"/>
  <c r="C650" i="54"/>
  <c r="C651" i="54"/>
  <c r="C652" i="54"/>
  <c r="C653" i="54"/>
  <c r="C654" i="54"/>
  <c r="C655" i="54"/>
  <c r="C656" i="54"/>
  <c r="C657" i="54"/>
  <c r="C658" i="54"/>
  <c r="C659" i="54"/>
  <c r="C660" i="54"/>
  <c r="C661" i="54"/>
  <c r="C662" i="54"/>
  <c r="C663" i="54"/>
  <c r="C664" i="54"/>
  <c r="C665" i="54"/>
  <c r="C666" i="54"/>
  <c r="C667" i="54"/>
  <c r="C668" i="54"/>
  <c r="C669" i="54"/>
  <c r="C670" i="54"/>
  <c r="C671" i="54"/>
  <c r="C672" i="54"/>
  <c r="C673" i="54"/>
  <c r="C674" i="54"/>
  <c r="C675" i="54"/>
  <c r="C676" i="54"/>
  <c r="C677" i="54"/>
  <c r="C678" i="54"/>
  <c r="C679" i="54"/>
  <c r="C680" i="54"/>
  <c r="C681" i="54"/>
  <c r="C682" i="54"/>
  <c r="C683" i="54"/>
  <c r="C684" i="54"/>
  <c r="C685" i="54"/>
  <c r="C686" i="54"/>
  <c r="C687" i="54"/>
  <c r="C688" i="54"/>
  <c r="C689" i="54"/>
  <c r="C690" i="54"/>
  <c r="C691" i="54"/>
  <c r="C692" i="54"/>
  <c r="C693" i="54"/>
  <c r="C694" i="54"/>
  <c r="C695" i="54"/>
  <c r="C696" i="54"/>
  <c r="C697" i="54"/>
  <c r="C698" i="54"/>
  <c r="C699" i="54"/>
  <c r="C700" i="54"/>
  <c r="C701" i="54"/>
  <c r="C702" i="54"/>
  <c r="C703" i="54"/>
  <c r="C704" i="54"/>
  <c r="C705" i="54"/>
  <c r="C706" i="54"/>
  <c r="C707" i="54"/>
  <c r="C708" i="54"/>
  <c r="C709" i="54"/>
  <c r="C710" i="54"/>
  <c r="C711" i="54"/>
  <c r="C712" i="54"/>
  <c r="C713" i="54"/>
  <c r="C714" i="54"/>
  <c r="C715" i="54"/>
  <c r="C716" i="54"/>
  <c r="C717" i="54"/>
  <c r="C718" i="54"/>
  <c r="C719" i="54"/>
  <c r="C720" i="54"/>
  <c r="C721" i="54"/>
  <c r="C722" i="54"/>
  <c r="C723" i="54"/>
  <c r="C724" i="54"/>
  <c r="C725" i="54"/>
  <c r="C726" i="54"/>
  <c r="C727" i="54"/>
  <c r="C728" i="54"/>
  <c r="C729" i="54"/>
  <c r="C730" i="54"/>
  <c r="C731" i="54"/>
  <c r="C732" i="54"/>
  <c r="C733" i="54"/>
  <c r="C734" i="54"/>
  <c r="C735" i="54"/>
  <c r="C736" i="54"/>
  <c r="C737" i="54"/>
  <c r="C738" i="54"/>
  <c r="C739" i="54"/>
  <c r="C740" i="54"/>
  <c r="C741" i="54"/>
  <c r="C742" i="54"/>
  <c r="C743" i="54"/>
  <c r="C744" i="54"/>
  <c r="C745" i="54"/>
  <c r="C746" i="54"/>
  <c r="C747" i="54"/>
  <c r="C748" i="54"/>
  <c r="C749" i="54"/>
  <c r="C750" i="54"/>
  <c r="C751" i="54"/>
  <c r="C752" i="54"/>
  <c r="C753" i="54"/>
  <c r="C754" i="54"/>
  <c r="C755" i="54"/>
  <c r="C756" i="54"/>
  <c r="C757" i="54"/>
  <c r="C758" i="54"/>
  <c r="C759" i="54"/>
  <c r="C760" i="54"/>
  <c r="C761" i="54"/>
  <c r="C762" i="54"/>
  <c r="C763" i="54"/>
  <c r="C764" i="54"/>
  <c r="C765" i="54"/>
  <c r="C766" i="54"/>
  <c r="C767" i="54"/>
  <c r="C768" i="54"/>
  <c r="C769" i="54"/>
  <c r="C770" i="54"/>
  <c r="C771" i="54"/>
  <c r="C772" i="54"/>
  <c r="C773" i="54"/>
  <c r="C774" i="54"/>
  <c r="C775" i="54"/>
  <c r="C776" i="54"/>
  <c r="C777" i="54"/>
  <c r="C778" i="54"/>
  <c r="C779" i="54"/>
  <c r="C780" i="54"/>
  <c r="C781" i="54"/>
  <c r="C782" i="54"/>
  <c r="C783" i="54"/>
  <c r="C784" i="54"/>
  <c r="C785" i="54"/>
  <c r="C786" i="54"/>
  <c r="C787" i="54"/>
  <c r="C788" i="54"/>
  <c r="C789" i="54"/>
  <c r="C790" i="54"/>
  <c r="C791" i="54"/>
  <c r="C792" i="54"/>
  <c r="C793" i="54"/>
  <c r="C794" i="54"/>
  <c r="C795" i="54"/>
  <c r="C796" i="54"/>
  <c r="C797" i="54"/>
  <c r="C798" i="54"/>
  <c r="C799" i="54"/>
  <c r="C800" i="54"/>
  <c r="C801" i="54"/>
  <c r="C802" i="54"/>
  <c r="C803" i="54"/>
  <c r="C804" i="54"/>
  <c r="C805" i="54"/>
  <c r="C806" i="54"/>
  <c r="C807" i="54"/>
  <c r="C808" i="54"/>
  <c r="C809" i="54"/>
  <c r="C810" i="54"/>
  <c r="C811" i="54"/>
  <c r="C812" i="54"/>
  <c r="C813" i="54"/>
  <c r="C814" i="54"/>
  <c r="C815" i="54"/>
  <c r="C816" i="54"/>
  <c r="C817" i="54"/>
  <c r="C818" i="54"/>
  <c r="C819" i="54"/>
  <c r="C820" i="54"/>
  <c r="C821" i="54"/>
  <c r="C822" i="54"/>
  <c r="C823" i="54"/>
  <c r="C824" i="54"/>
  <c r="C825" i="54"/>
  <c r="C826" i="54"/>
  <c r="C827" i="54"/>
  <c r="B23" i="54"/>
  <c r="B24" i="54"/>
  <c r="B25" i="54"/>
  <c r="B26" i="54"/>
  <c r="B27" i="54"/>
  <c r="B28"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1" i="54"/>
  <c r="B62" i="54"/>
  <c r="B63" i="54"/>
  <c r="B64" i="54"/>
  <c r="B65" i="54"/>
  <c r="B66" i="54"/>
  <c r="B67" i="54"/>
  <c r="B68" i="54"/>
  <c r="B69" i="54"/>
  <c r="B70" i="54"/>
  <c r="B71" i="54"/>
  <c r="B72"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109" i="54"/>
  <c r="B110" i="54"/>
  <c r="B111" i="54"/>
  <c r="B112" i="54"/>
  <c r="B113" i="54"/>
  <c r="B114" i="54"/>
  <c r="B115" i="54"/>
  <c r="B116" i="54"/>
  <c r="B117" i="54"/>
  <c r="B118" i="54"/>
  <c r="B119" i="54"/>
  <c r="B120" i="54"/>
  <c r="B121" i="54"/>
  <c r="B122" i="54"/>
  <c r="B123" i="54"/>
  <c r="B124" i="54"/>
  <c r="B125" i="54"/>
  <c r="B126" i="54"/>
  <c r="B127" i="54"/>
  <c r="B128" i="54"/>
  <c r="B129" i="54"/>
  <c r="B130" i="54"/>
  <c r="B131" i="54"/>
  <c r="B132" i="54"/>
  <c r="B133" i="54"/>
  <c r="B134" i="54"/>
  <c r="B135" i="54"/>
  <c r="B136" i="54"/>
  <c r="B137" i="54"/>
  <c r="B138" i="54"/>
  <c r="B139" i="54"/>
  <c r="B140" i="54"/>
  <c r="B141" i="54"/>
  <c r="B142" i="54"/>
  <c r="B143"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7" i="54"/>
  <c r="B168" i="54"/>
  <c r="B169" i="54"/>
  <c r="B170" i="54"/>
  <c r="B171" i="54"/>
  <c r="B172" i="54"/>
  <c r="B173" i="54"/>
  <c r="B174" i="54"/>
  <c r="B175" i="54"/>
  <c r="B176" i="54"/>
  <c r="B177" i="54"/>
  <c r="B178" i="54"/>
  <c r="B179" i="54"/>
  <c r="B180" i="54"/>
  <c r="B181" i="54"/>
  <c r="B182" i="54"/>
  <c r="B183" i="54"/>
  <c r="B184" i="54"/>
  <c r="B185" i="54"/>
  <c r="B186" i="54"/>
  <c r="B187" i="54"/>
  <c r="B188" i="54"/>
  <c r="B189" i="54"/>
  <c r="B190" i="54"/>
  <c r="B191" i="54"/>
  <c r="B192"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7" i="54"/>
  <c r="B218" i="54"/>
  <c r="B219" i="54"/>
  <c r="B220" i="54"/>
  <c r="B221" i="54"/>
  <c r="B222" i="54"/>
  <c r="B223" i="54"/>
  <c r="B224" i="54"/>
  <c r="B225" i="54"/>
  <c r="B226" i="54"/>
  <c r="B227" i="54"/>
  <c r="B228" i="54"/>
  <c r="B229" i="54"/>
  <c r="B230" i="54"/>
  <c r="B231" i="54"/>
  <c r="B232" i="54"/>
  <c r="B233" i="54"/>
  <c r="B234" i="54"/>
  <c r="B235" i="54"/>
  <c r="B236" i="54"/>
  <c r="B237" i="54"/>
  <c r="B238" i="54"/>
  <c r="B239" i="54"/>
  <c r="B240" i="54"/>
  <c r="B241" i="54"/>
  <c r="B242" i="54"/>
  <c r="B243" i="54"/>
  <c r="B244" i="54"/>
  <c r="B245" i="54"/>
  <c r="B246" i="54"/>
  <c r="B247" i="54"/>
  <c r="B248" i="54"/>
  <c r="B249" i="54"/>
  <c r="B250" i="54"/>
  <c r="B251" i="54"/>
  <c r="B252" i="54"/>
  <c r="B253" i="54"/>
  <c r="B254" i="54"/>
  <c r="B255" i="54"/>
  <c r="B256" i="54"/>
  <c r="B257" i="54"/>
  <c r="B258" i="54"/>
  <c r="B259" i="54"/>
  <c r="B260" i="54"/>
  <c r="B261" i="54"/>
  <c r="B262" i="54"/>
  <c r="B263" i="54"/>
  <c r="B264" i="54"/>
  <c r="B265" i="54"/>
  <c r="B266" i="54"/>
  <c r="B267" i="54"/>
  <c r="B268" i="54"/>
  <c r="B269" i="54"/>
  <c r="B270" i="54"/>
  <c r="B271" i="54"/>
  <c r="B272" i="54"/>
  <c r="B273" i="54"/>
  <c r="B274" i="54"/>
  <c r="B275" i="54"/>
  <c r="B276" i="54"/>
  <c r="B277" i="54"/>
  <c r="B278" i="54"/>
  <c r="B279" i="54"/>
  <c r="B280" i="54"/>
  <c r="B281" i="54"/>
  <c r="B282" i="54"/>
  <c r="B283" i="54"/>
  <c r="B284" i="54"/>
  <c r="B285" i="54"/>
  <c r="B286" i="54"/>
  <c r="B287" i="54"/>
  <c r="B288" i="54"/>
  <c r="B289" i="54"/>
  <c r="B290" i="54"/>
  <c r="B291" i="54"/>
  <c r="B292" i="54"/>
  <c r="B293" i="54"/>
  <c r="B294" i="54"/>
  <c r="B295" i="54"/>
  <c r="B296" i="54"/>
  <c r="B297" i="54"/>
  <c r="B298" i="54"/>
  <c r="B299" i="54"/>
  <c r="B300" i="54"/>
  <c r="B301" i="54"/>
  <c r="B302" i="54"/>
  <c r="B303" i="54"/>
  <c r="B304" i="54"/>
  <c r="B305" i="54"/>
  <c r="B306" i="54"/>
  <c r="B307" i="54"/>
  <c r="B308" i="54"/>
  <c r="B309" i="54"/>
  <c r="B310" i="54"/>
  <c r="B311" i="54"/>
  <c r="B312" i="54"/>
  <c r="B313" i="54"/>
  <c r="B314" i="54"/>
  <c r="B315" i="54"/>
  <c r="B316" i="54"/>
  <c r="B317" i="54"/>
  <c r="B318" i="54"/>
  <c r="B319" i="54"/>
  <c r="B320" i="54"/>
  <c r="B321" i="54"/>
  <c r="B322" i="54"/>
  <c r="B323" i="54"/>
  <c r="B324" i="54"/>
  <c r="B325" i="54"/>
  <c r="B326" i="54"/>
  <c r="B327" i="54"/>
  <c r="B328" i="54"/>
  <c r="B329" i="54"/>
  <c r="B330" i="54"/>
  <c r="B331" i="54"/>
  <c r="B332" i="54"/>
  <c r="B333" i="54"/>
  <c r="B334" i="54"/>
  <c r="B335" i="54"/>
  <c r="B336" i="54"/>
  <c r="B337" i="54"/>
  <c r="B338" i="54"/>
  <c r="B339" i="54"/>
  <c r="B340" i="54"/>
  <c r="B341" i="54"/>
  <c r="B342" i="54"/>
  <c r="B343" i="54"/>
  <c r="B344" i="54"/>
  <c r="B345" i="54"/>
  <c r="B346" i="54"/>
  <c r="B347" i="54"/>
  <c r="B348" i="54"/>
  <c r="B349" i="54"/>
  <c r="B350" i="54"/>
  <c r="B351" i="54"/>
  <c r="B352" i="54"/>
  <c r="B353" i="54"/>
  <c r="B354" i="54"/>
  <c r="B355" i="54"/>
  <c r="B356" i="54"/>
  <c r="B357" i="54"/>
  <c r="B358" i="54"/>
  <c r="B359" i="54"/>
  <c r="B360" i="54"/>
  <c r="B361" i="54"/>
  <c r="B362" i="54"/>
  <c r="B363" i="54"/>
  <c r="B364" i="54"/>
  <c r="B365" i="54"/>
  <c r="B366" i="54"/>
  <c r="B367" i="54"/>
  <c r="B368" i="54"/>
  <c r="B369" i="54"/>
  <c r="B370" i="54"/>
  <c r="B371" i="54"/>
  <c r="B372" i="54"/>
  <c r="B373" i="54"/>
  <c r="B374" i="54"/>
  <c r="B375" i="54"/>
  <c r="B376" i="54"/>
  <c r="B377" i="54"/>
  <c r="B378" i="54"/>
  <c r="B379" i="54"/>
  <c r="B380" i="54"/>
  <c r="B381" i="54"/>
  <c r="B382" i="54"/>
  <c r="B383" i="54"/>
  <c r="B384" i="54"/>
  <c r="B385" i="54"/>
  <c r="B386" i="54"/>
  <c r="B387" i="54"/>
  <c r="B388" i="54"/>
  <c r="B389" i="54"/>
  <c r="B390" i="54"/>
  <c r="B391" i="54"/>
  <c r="B392" i="54"/>
  <c r="B393" i="54"/>
  <c r="B394" i="54"/>
  <c r="B395" i="54"/>
  <c r="B396" i="54"/>
  <c r="B397" i="54"/>
  <c r="B398" i="54"/>
  <c r="B399" i="54"/>
  <c r="B400" i="54"/>
  <c r="B401" i="54"/>
  <c r="B402" i="54"/>
  <c r="B403" i="54"/>
  <c r="B404" i="54"/>
  <c r="B405" i="54"/>
  <c r="B406" i="54"/>
  <c r="B407" i="54"/>
  <c r="B408" i="54"/>
  <c r="B409" i="54"/>
  <c r="B410" i="54"/>
  <c r="B411" i="54"/>
  <c r="B412" i="54"/>
  <c r="B413" i="54"/>
  <c r="B414" i="54"/>
  <c r="B415" i="54"/>
  <c r="B416" i="54"/>
  <c r="B417" i="54"/>
  <c r="B418" i="54"/>
  <c r="B419" i="54"/>
  <c r="B420" i="54"/>
  <c r="B421" i="54"/>
  <c r="B422" i="54"/>
  <c r="B423" i="54"/>
  <c r="B424" i="54"/>
  <c r="B425" i="54"/>
  <c r="B426" i="54"/>
  <c r="B427" i="54"/>
  <c r="B428" i="54"/>
  <c r="B429" i="54"/>
  <c r="B430" i="54"/>
  <c r="B431" i="54"/>
  <c r="B432" i="54"/>
  <c r="B433" i="54"/>
  <c r="B434" i="54"/>
  <c r="B435" i="54"/>
  <c r="B436" i="54"/>
  <c r="B437" i="54"/>
  <c r="B438" i="54"/>
  <c r="B439" i="54"/>
  <c r="B440" i="54"/>
  <c r="B441" i="54"/>
  <c r="B442" i="54"/>
  <c r="B443" i="54"/>
  <c r="B444" i="54"/>
  <c r="B445" i="54"/>
  <c r="B446" i="54"/>
  <c r="B447" i="54"/>
  <c r="B448" i="54"/>
  <c r="B449" i="54"/>
  <c r="B450" i="54"/>
  <c r="B451" i="54"/>
  <c r="B452" i="54"/>
  <c r="B453" i="54"/>
  <c r="B454" i="54"/>
  <c r="B455" i="54"/>
  <c r="B456" i="54"/>
  <c r="B457" i="54"/>
  <c r="B458" i="54"/>
  <c r="B459" i="54"/>
  <c r="B460" i="54"/>
  <c r="B461" i="54"/>
  <c r="B462" i="54"/>
  <c r="B463" i="54"/>
  <c r="B464" i="54"/>
  <c r="B465" i="54"/>
  <c r="B466" i="54"/>
  <c r="B467" i="54"/>
  <c r="B468" i="54"/>
  <c r="B469" i="54"/>
  <c r="B470" i="54"/>
  <c r="B471" i="54"/>
  <c r="B472" i="54"/>
  <c r="B473" i="54"/>
  <c r="B474" i="54"/>
  <c r="B475" i="54"/>
  <c r="B476" i="54"/>
  <c r="B477" i="54"/>
  <c r="B478" i="54"/>
  <c r="B479" i="54"/>
  <c r="B480" i="54"/>
  <c r="B481" i="54"/>
  <c r="B482" i="54"/>
  <c r="B483" i="54"/>
  <c r="B484" i="54"/>
  <c r="B485" i="54"/>
  <c r="B486" i="54"/>
  <c r="B487" i="54"/>
  <c r="B488" i="54"/>
  <c r="B489" i="54"/>
  <c r="B490" i="54"/>
  <c r="B491" i="54"/>
  <c r="B492" i="54"/>
  <c r="B493" i="54"/>
  <c r="B494" i="54"/>
  <c r="B495" i="54"/>
  <c r="B496" i="54"/>
  <c r="B497" i="54"/>
  <c r="B498" i="54"/>
  <c r="B499" i="54"/>
  <c r="B500" i="54"/>
  <c r="B501" i="54"/>
  <c r="B502" i="54"/>
  <c r="B503" i="54"/>
  <c r="B504" i="54"/>
  <c r="B505" i="54"/>
  <c r="B506" i="54"/>
  <c r="B507" i="54"/>
  <c r="B508" i="54"/>
  <c r="B509" i="54"/>
  <c r="B510" i="54"/>
  <c r="B511" i="54"/>
  <c r="B512" i="54"/>
  <c r="B513" i="54"/>
  <c r="B514" i="54"/>
  <c r="B515" i="54"/>
  <c r="B516" i="54"/>
  <c r="B517" i="54"/>
  <c r="B518" i="54"/>
  <c r="B519" i="54"/>
  <c r="B520" i="54"/>
  <c r="B521" i="54"/>
  <c r="B522" i="54"/>
  <c r="B523" i="54"/>
  <c r="B524" i="54"/>
  <c r="B525" i="54"/>
  <c r="B526" i="54"/>
  <c r="B527" i="54"/>
  <c r="B528" i="54"/>
  <c r="B529" i="54"/>
  <c r="B530" i="54"/>
  <c r="B531" i="54"/>
  <c r="B532" i="54"/>
  <c r="B533" i="54"/>
  <c r="B534" i="54"/>
  <c r="B535" i="54"/>
  <c r="B536" i="54"/>
  <c r="B537" i="54"/>
  <c r="B538" i="54"/>
  <c r="B539" i="54"/>
  <c r="B540" i="54"/>
  <c r="B541" i="54"/>
  <c r="B542" i="54"/>
  <c r="B543" i="54"/>
  <c r="B544" i="54"/>
  <c r="B545" i="54"/>
  <c r="B546" i="54"/>
  <c r="B547" i="54"/>
  <c r="B548" i="54"/>
  <c r="B549" i="54"/>
  <c r="B550" i="54"/>
  <c r="B551" i="54"/>
  <c r="B552" i="54"/>
  <c r="B553" i="54"/>
  <c r="B554" i="54"/>
  <c r="B555" i="54"/>
  <c r="B556" i="54"/>
  <c r="B557" i="54"/>
  <c r="B558" i="54"/>
  <c r="B559" i="54"/>
  <c r="B560" i="54"/>
  <c r="B561" i="54"/>
  <c r="B562" i="54"/>
  <c r="B563" i="54"/>
  <c r="B564" i="54"/>
  <c r="B565" i="54"/>
  <c r="B566" i="54"/>
  <c r="B567" i="54"/>
  <c r="B568" i="54"/>
  <c r="B569" i="54"/>
  <c r="B570" i="54"/>
  <c r="B571" i="54"/>
  <c r="B572" i="54"/>
  <c r="B573" i="54"/>
  <c r="B574" i="54"/>
  <c r="B575" i="54"/>
  <c r="B576" i="54"/>
  <c r="B577" i="54"/>
  <c r="B578" i="54"/>
  <c r="B579" i="54"/>
  <c r="B580" i="54"/>
  <c r="B581" i="54"/>
  <c r="B582" i="54"/>
  <c r="B583" i="54"/>
  <c r="B584" i="54"/>
  <c r="B585" i="54"/>
  <c r="B586" i="54"/>
  <c r="B587" i="54"/>
  <c r="B588" i="54"/>
  <c r="B589" i="54"/>
  <c r="B590" i="54"/>
  <c r="B591" i="54"/>
  <c r="B592" i="54"/>
  <c r="B593" i="54"/>
  <c r="B594" i="54"/>
  <c r="B595" i="54"/>
  <c r="B596" i="54"/>
  <c r="B597" i="54"/>
  <c r="B598" i="54"/>
  <c r="B599" i="54"/>
  <c r="B600" i="54"/>
  <c r="B601" i="54"/>
  <c r="B602" i="54"/>
  <c r="B603" i="54"/>
  <c r="B604" i="54"/>
  <c r="B605" i="54"/>
  <c r="B606" i="54"/>
  <c r="B607" i="54"/>
  <c r="B608" i="54"/>
  <c r="B609" i="54"/>
  <c r="B610" i="54"/>
  <c r="B611" i="54"/>
  <c r="B612" i="54"/>
  <c r="B613" i="54"/>
  <c r="B614" i="54"/>
  <c r="B615" i="54"/>
  <c r="B616" i="54"/>
  <c r="B617" i="54"/>
  <c r="B618" i="54"/>
  <c r="B619" i="54"/>
  <c r="B620" i="54"/>
  <c r="B621" i="54"/>
  <c r="B622" i="54"/>
  <c r="B623" i="54"/>
  <c r="B624" i="54"/>
  <c r="B625" i="54"/>
  <c r="B626" i="54"/>
  <c r="B627" i="54"/>
  <c r="B628" i="54"/>
  <c r="B629" i="54"/>
  <c r="B630" i="54"/>
  <c r="B631" i="54"/>
  <c r="B632" i="54"/>
  <c r="B633" i="54"/>
  <c r="B634" i="54"/>
  <c r="B635" i="54"/>
  <c r="B636" i="54"/>
  <c r="B637" i="54"/>
  <c r="B638" i="54"/>
  <c r="B639" i="54"/>
  <c r="B640" i="54"/>
  <c r="B641" i="54"/>
  <c r="B642" i="54"/>
  <c r="B643" i="54"/>
  <c r="B644" i="54"/>
  <c r="B645" i="54"/>
  <c r="B646" i="54"/>
  <c r="B647" i="54"/>
  <c r="B648" i="54"/>
  <c r="B649" i="54"/>
  <c r="B650" i="54"/>
  <c r="B651" i="54"/>
  <c r="B652" i="54"/>
  <c r="B653" i="54"/>
  <c r="B654" i="54"/>
  <c r="B655" i="54"/>
  <c r="B656" i="54"/>
  <c r="B657" i="54"/>
  <c r="B658" i="54"/>
  <c r="B659" i="54"/>
  <c r="B660" i="54"/>
  <c r="B661" i="54"/>
  <c r="B662" i="54"/>
  <c r="B663" i="54"/>
  <c r="B664" i="54"/>
  <c r="B665" i="54"/>
  <c r="B666" i="54"/>
  <c r="B667" i="54"/>
  <c r="B668" i="54"/>
  <c r="B669" i="54"/>
  <c r="B670" i="54"/>
  <c r="B671" i="54"/>
  <c r="B672" i="54"/>
  <c r="B673" i="54"/>
  <c r="B674" i="54"/>
  <c r="B675" i="54"/>
  <c r="B676" i="54"/>
  <c r="B677" i="54"/>
  <c r="B678" i="54"/>
  <c r="B679" i="54"/>
  <c r="B680" i="54"/>
  <c r="B681" i="54"/>
  <c r="B682" i="54"/>
  <c r="B683" i="54"/>
  <c r="B684" i="54"/>
  <c r="B685" i="54"/>
  <c r="B686" i="54"/>
  <c r="B687" i="54"/>
  <c r="B688" i="54"/>
  <c r="B689" i="54"/>
  <c r="B690" i="54"/>
  <c r="B691" i="54"/>
  <c r="B692" i="54"/>
  <c r="B693" i="54"/>
  <c r="B694" i="54"/>
  <c r="B695" i="54"/>
  <c r="B696" i="54"/>
  <c r="B697" i="54"/>
  <c r="B698" i="54"/>
  <c r="B699" i="54"/>
  <c r="B700" i="54"/>
  <c r="B701" i="54"/>
  <c r="B702" i="54"/>
  <c r="B703" i="54"/>
  <c r="B704" i="54"/>
  <c r="B705" i="54"/>
  <c r="B706" i="54"/>
  <c r="B707" i="54"/>
  <c r="B708" i="54"/>
  <c r="B709" i="54"/>
  <c r="B710" i="54"/>
  <c r="B711" i="54"/>
  <c r="B712" i="54"/>
  <c r="B713" i="54"/>
  <c r="B714" i="54"/>
  <c r="B715" i="54"/>
  <c r="B716" i="54"/>
  <c r="B717" i="54"/>
  <c r="B718" i="54"/>
  <c r="B719" i="54"/>
  <c r="B720" i="54"/>
  <c r="B721" i="54"/>
  <c r="B722" i="54"/>
  <c r="B723" i="54"/>
  <c r="B724" i="54"/>
  <c r="B725" i="54"/>
  <c r="B726" i="54"/>
  <c r="B727" i="54"/>
  <c r="B728" i="54"/>
  <c r="B729" i="54"/>
  <c r="B730" i="54"/>
  <c r="B731" i="54"/>
  <c r="B732" i="54"/>
  <c r="B733" i="54"/>
  <c r="B734" i="54"/>
  <c r="B735" i="54"/>
  <c r="B736" i="54"/>
  <c r="B737" i="54"/>
  <c r="B738" i="54"/>
  <c r="B739" i="54"/>
  <c r="B740" i="54"/>
  <c r="B741" i="54"/>
  <c r="B742" i="54"/>
  <c r="B743" i="54"/>
  <c r="B744" i="54"/>
  <c r="B745" i="54"/>
  <c r="B746" i="54"/>
  <c r="B747" i="54"/>
  <c r="B748" i="54"/>
  <c r="B749" i="54"/>
  <c r="B750" i="54"/>
  <c r="B751" i="54"/>
  <c r="B752" i="54"/>
  <c r="B753" i="54"/>
  <c r="B754" i="54"/>
  <c r="B755" i="54"/>
  <c r="B756" i="54"/>
  <c r="B757" i="54"/>
  <c r="B758" i="54"/>
  <c r="B759" i="54"/>
  <c r="B760" i="54"/>
  <c r="B761" i="54"/>
  <c r="B762" i="54"/>
  <c r="B763" i="54"/>
  <c r="B764" i="54"/>
  <c r="B765" i="54"/>
  <c r="B766" i="54"/>
  <c r="B767" i="54"/>
  <c r="B768" i="54"/>
  <c r="B769" i="54"/>
  <c r="B770" i="54"/>
  <c r="B771" i="54"/>
  <c r="B772" i="54"/>
  <c r="B773" i="54"/>
  <c r="B774" i="54"/>
  <c r="B775" i="54"/>
  <c r="B776" i="54"/>
  <c r="B777" i="54"/>
  <c r="B778" i="54"/>
  <c r="B779" i="54"/>
  <c r="B780" i="54"/>
  <c r="B781" i="54"/>
  <c r="B782" i="54"/>
  <c r="B783" i="54"/>
  <c r="B784" i="54"/>
  <c r="B785" i="54"/>
  <c r="B786" i="54"/>
  <c r="B787" i="54"/>
  <c r="B788" i="54"/>
  <c r="B789" i="54"/>
  <c r="B790" i="54"/>
  <c r="B791" i="54"/>
  <c r="B792" i="54"/>
  <c r="B793" i="54"/>
  <c r="B794" i="54"/>
  <c r="B795" i="54"/>
  <c r="B796" i="54"/>
  <c r="B797" i="54"/>
  <c r="B798" i="54"/>
  <c r="B799" i="54"/>
  <c r="B800" i="54"/>
  <c r="B801" i="54"/>
  <c r="B802" i="54"/>
  <c r="B803" i="54"/>
  <c r="B804" i="54"/>
  <c r="B805" i="54"/>
  <c r="B806" i="54"/>
  <c r="B807" i="54"/>
  <c r="B808" i="54"/>
  <c r="B809" i="54"/>
  <c r="B810" i="54"/>
  <c r="B811" i="54"/>
  <c r="B812" i="54"/>
  <c r="B813" i="54"/>
  <c r="B814" i="54"/>
  <c r="B815" i="54"/>
  <c r="B816" i="54"/>
  <c r="B817" i="54"/>
  <c r="B818" i="54"/>
  <c r="B819" i="54"/>
  <c r="B820" i="54"/>
  <c r="B821" i="54"/>
  <c r="B822" i="54"/>
  <c r="B823" i="54"/>
  <c r="B824" i="54"/>
  <c r="B825" i="54"/>
  <c r="B826" i="54"/>
  <c r="B827"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1" i="54"/>
  <c r="A92" i="54"/>
  <c r="A93" i="54"/>
  <c r="A94" i="54"/>
  <c r="A95" i="54"/>
  <c r="A96" i="54"/>
  <c r="A97" i="54"/>
  <c r="A98" i="54"/>
  <c r="A99" i="54"/>
  <c r="A100" i="54"/>
  <c r="A101" i="54"/>
  <c r="A102" i="54"/>
  <c r="A103" i="54"/>
  <c r="A104" i="54"/>
  <c r="A105" i="54"/>
  <c r="A106" i="54"/>
  <c r="A107" i="54"/>
  <c r="A108" i="54"/>
  <c r="A109" i="54"/>
  <c r="A110" i="54"/>
  <c r="A111" i="54"/>
  <c r="A112" i="54"/>
  <c r="A113" i="54"/>
  <c r="A114" i="54"/>
  <c r="A115" i="54"/>
  <c r="A116" i="54"/>
  <c r="A117" i="54"/>
  <c r="A118" i="54"/>
  <c r="A119" i="54"/>
  <c r="A120" i="54"/>
  <c r="A121" i="54"/>
  <c r="A122" i="54"/>
  <c r="A123" i="54"/>
  <c r="A124" i="54"/>
  <c r="A125" i="54"/>
  <c r="A126" i="54"/>
  <c r="A127" i="54"/>
  <c r="A128" i="54"/>
  <c r="A129" i="54"/>
  <c r="A130" i="54"/>
  <c r="A131" i="54"/>
  <c r="A132" i="54"/>
  <c r="A133" i="54"/>
  <c r="A134" i="54"/>
  <c r="A135" i="54"/>
  <c r="A136" i="54"/>
  <c r="A137" i="54"/>
  <c r="A138" i="54"/>
  <c r="A139" i="54"/>
  <c r="A140" i="54"/>
  <c r="A141" i="54"/>
  <c r="A142" i="54"/>
  <c r="A143" i="54"/>
  <c r="A144" i="54"/>
  <c r="A145" i="54"/>
  <c r="A146" i="54"/>
  <c r="A147" i="54"/>
  <c r="A148" i="54"/>
  <c r="A149" i="54"/>
  <c r="A150" i="54"/>
  <c r="A151" i="54"/>
  <c r="A152" i="54"/>
  <c r="A153" i="54"/>
  <c r="A154" i="54"/>
  <c r="A155" i="54"/>
  <c r="A156" i="54"/>
  <c r="A157" i="54"/>
  <c r="A158" i="54"/>
  <c r="A159" i="54"/>
  <c r="A160" i="54"/>
  <c r="A161" i="54"/>
  <c r="A162" i="54"/>
  <c r="A163" i="54"/>
  <c r="A164" i="54"/>
  <c r="A165" i="54"/>
  <c r="A166" i="54"/>
  <c r="A167" i="54"/>
  <c r="A168" i="54"/>
  <c r="A169" i="54"/>
  <c r="A170" i="54"/>
  <c r="A171" i="54"/>
  <c r="A172" i="54"/>
  <c r="A173" i="54"/>
  <c r="A174" i="54"/>
  <c r="A175" i="54"/>
  <c r="A176" i="54"/>
  <c r="A177" i="54"/>
  <c r="A178" i="54"/>
  <c r="A179" i="54"/>
  <c r="A180" i="54"/>
  <c r="A181" i="54"/>
  <c r="A182" i="54"/>
  <c r="A183" i="54"/>
  <c r="A184" i="54"/>
  <c r="A185" i="54"/>
  <c r="A186" i="54"/>
  <c r="A187" i="54"/>
  <c r="A188" i="54"/>
  <c r="A189" i="54"/>
  <c r="A190" i="54"/>
  <c r="A191" i="54"/>
  <c r="A192" i="54"/>
  <c r="A193" i="54"/>
  <c r="A194" i="54"/>
  <c r="A195" i="54"/>
  <c r="A196" i="54"/>
  <c r="A197" i="54"/>
  <c r="A198" i="54"/>
  <c r="A199" i="54"/>
  <c r="A200" i="54"/>
  <c r="A201" i="54"/>
  <c r="A202" i="54"/>
  <c r="A203" i="54"/>
  <c r="A204" i="54"/>
  <c r="A205" i="54"/>
  <c r="A206" i="54"/>
  <c r="A207" i="54"/>
  <c r="A208" i="54"/>
  <c r="A209" i="54"/>
  <c r="A210" i="54"/>
  <c r="A211" i="54"/>
  <c r="A212" i="54"/>
  <c r="A213" i="54"/>
  <c r="A214" i="54"/>
  <c r="A215" i="54"/>
  <c r="A216" i="54"/>
  <c r="A217" i="54"/>
  <c r="A218" i="54"/>
  <c r="A219" i="54"/>
  <c r="A220" i="54"/>
  <c r="A221" i="54"/>
  <c r="A222" i="54"/>
  <c r="A223" i="54"/>
  <c r="A224" i="54"/>
  <c r="A225" i="54"/>
  <c r="A226" i="54"/>
  <c r="A227" i="54"/>
  <c r="A228" i="54"/>
  <c r="A229" i="54"/>
  <c r="A230" i="54"/>
  <c r="A231" i="54"/>
  <c r="A232" i="54"/>
  <c r="A233" i="54"/>
  <c r="A234" i="54"/>
  <c r="A235" i="54"/>
  <c r="A236" i="54"/>
  <c r="A237" i="54"/>
  <c r="A238" i="54"/>
  <c r="A239" i="54"/>
  <c r="A240" i="54"/>
  <c r="A241" i="54"/>
  <c r="A242" i="54"/>
  <c r="A243" i="54"/>
  <c r="A244" i="54"/>
  <c r="A245" i="54"/>
  <c r="A246" i="54"/>
  <c r="A247" i="54"/>
  <c r="A248" i="54"/>
  <c r="A249" i="54"/>
  <c r="A250" i="54"/>
  <c r="A251" i="54"/>
  <c r="A252" i="54"/>
  <c r="A253" i="54"/>
  <c r="A254" i="54"/>
  <c r="A255" i="54"/>
  <c r="A256" i="54"/>
  <c r="A257" i="54"/>
  <c r="A258" i="54"/>
  <c r="A259" i="54"/>
  <c r="A260" i="54"/>
  <c r="A261" i="54"/>
  <c r="A262" i="54"/>
  <c r="A263" i="54"/>
  <c r="A264" i="54"/>
  <c r="A265" i="54"/>
  <c r="A266" i="54"/>
  <c r="A267" i="54"/>
  <c r="A268" i="54"/>
  <c r="A269" i="54"/>
  <c r="A270" i="54"/>
  <c r="A271" i="54"/>
  <c r="A272" i="54"/>
  <c r="A273" i="54"/>
  <c r="A274" i="54"/>
  <c r="A275" i="54"/>
  <c r="A276" i="54"/>
  <c r="A277" i="54"/>
  <c r="A278" i="54"/>
  <c r="A279" i="54"/>
  <c r="A280" i="54"/>
  <c r="A281" i="54"/>
  <c r="A282" i="54"/>
  <c r="A283" i="54"/>
  <c r="A284" i="54"/>
  <c r="A285" i="54"/>
  <c r="A286" i="54"/>
  <c r="A287" i="54"/>
  <c r="A288" i="54"/>
  <c r="A289" i="54"/>
  <c r="A290" i="54"/>
  <c r="A291" i="54"/>
  <c r="A292" i="54"/>
  <c r="A293" i="54"/>
  <c r="A294" i="54"/>
  <c r="A295" i="54"/>
  <c r="A296" i="54"/>
  <c r="A297" i="54"/>
  <c r="A298" i="54"/>
  <c r="A299" i="54"/>
  <c r="A300" i="54"/>
  <c r="A301" i="54"/>
  <c r="A302" i="54"/>
  <c r="A303" i="54"/>
  <c r="A304" i="54"/>
  <c r="A305" i="54"/>
  <c r="A306" i="54"/>
  <c r="A307" i="54"/>
  <c r="A308" i="54"/>
  <c r="A309" i="54"/>
  <c r="A310" i="54"/>
  <c r="A311" i="54"/>
  <c r="A312" i="54"/>
  <c r="A313" i="54"/>
  <c r="A314" i="54"/>
  <c r="A315" i="54"/>
  <c r="A316" i="54"/>
  <c r="A317" i="54"/>
  <c r="A318" i="54"/>
  <c r="A319" i="54"/>
  <c r="A320" i="54"/>
  <c r="A321" i="54"/>
  <c r="A322" i="54"/>
  <c r="A323" i="54"/>
  <c r="A324" i="54"/>
  <c r="A325" i="54"/>
  <c r="A326" i="54"/>
  <c r="A327" i="54"/>
  <c r="A328" i="54"/>
  <c r="A329" i="54"/>
  <c r="A330" i="54"/>
  <c r="A331" i="54"/>
  <c r="A332" i="54"/>
  <c r="A333" i="54"/>
  <c r="A334" i="54"/>
  <c r="A335" i="54"/>
  <c r="A336" i="54"/>
  <c r="A337" i="54"/>
  <c r="A338" i="54"/>
  <c r="A339" i="54"/>
  <c r="A340" i="54"/>
  <c r="A341" i="54"/>
  <c r="A342" i="54"/>
  <c r="A343" i="54"/>
  <c r="A344" i="54"/>
  <c r="A345" i="54"/>
  <c r="A346" i="54"/>
  <c r="A347" i="54"/>
  <c r="A348" i="54"/>
  <c r="A349" i="54"/>
  <c r="A350" i="54"/>
  <c r="A351" i="54"/>
  <c r="A352" i="54"/>
  <c r="A353" i="54"/>
  <c r="A354" i="54"/>
  <c r="A355" i="54"/>
  <c r="A356" i="54"/>
  <c r="A357" i="54"/>
  <c r="A358" i="54"/>
  <c r="A359" i="54"/>
  <c r="A360" i="54"/>
  <c r="A361" i="54"/>
  <c r="A362" i="54"/>
  <c r="A363" i="54"/>
  <c r="A364" i="54"/>
  <c r="A365" i="54"/>
  <c r="A366" i="54"/>
  <c r="A367" i="54"/>
  <c r="A368" i="54"/>
  <c r="A369" i="54"/>
  <c r="A370" i="54"/>
  <c r="A371" i="54"/>
  <c r="A372" i="54"/>
  <c r="A373" i="54"/>
  <c r="A374" i="54"/>
  <c r="A375" i="54"/>
  <c r="A376" i="54"/>
  <c r="A377" i="54"/>
  <c r="A378" i="54"/>
  <c r="A379" i="54"/>
  <c r="A380" i="54"/>
  <c r="A381" i="54"/>
  <c r="A382" i="54"/>
  <c r="A383" i="54"/>
  <c r="A384" i="54"/>
  <c r="A385" i="54"/>
  <c r="A386" i="54"/>
  <c r="A387" i="54"/>
  <c r="A388" i="54"/>
  <c r="A389" i="54"/>
  <c r="A390" i="54"/>
  <c r="A391" i="54"/>
  <c r="A392" i="54"/>
  <c r="A393" i="54"/>
  <c r="A394" i="54"/>
  <c r="A395" i="54"/>
  <c r="A396" i="54"/>
  <c r="A397" i="54"/>
  <c r="A398" i="54"/>
  <c r="A399" i="54"/>
  <c r="A400" i="54"/>
  <c r="A401" i="54"/>
  <c r="A402" i="54"/>
  <c r="A403" i="54"/>
  <c r="A404" i="54"/>
  <c r="A405" i="54"/>
  <c r="A406" i="54"/>
  <c r="A407" i="54"/>
  <c r="A408" i="54"/>
  <c r="A409" i="54"/>
  <c r="A410" i="54"/>
  <c r="A411" i="54"/>
  <c r="A412" i="54"/>
  <c r="A413" i="54"/>
  <c r="A414" i="54"/>
  <c r="A415" i="54"/>
  <c r="A416" i="54"/>
  <c r="A417" i="54"/>
  <c r="A418" i="54"/>
  <c r="A419" i="54"/>
  <c r="A420" i="54"/>
  <c r="A421" i="54"/>
  <c r="A422" i="54"/>
  <c r="A423" i="54"/>
  <c r="A424" i="54"/>
  <c r="A425" i="54"/>
  <c r="A426" i="54"/>
  <c r="A427" i="54"/>
  <c r="A428" i="54"/>
  <c r="A429" i="54"/>
  <c r="A430" i="54"/>
  <c r="A431" i="54"/>
  <c r="A432" i="54"/>
  <c r="A433" i="54"/>
  <c r="A434" i="54"/>
  <c r="A435" i="54"/>
  <c r="A436" i="54"/>
  <c r="A437" i="54"/>
  <c r="A438" i="54"/>
  <c r="A439" i="54"/>
  <c r="A440" i="54"/>
  <c r="A441" i="54"/>
  <c r="A442" i="54"/>
  <c r="A443" i="54"/>
  <c r="A444" i="54"/>
  <c r="A445" i="54"/>
  <c r="A446" i="54"/>
  <c r="A447" i="54"/>
  <c r="A448" i="54"/>
  <c r="A449" i="54"/>
  <c r="A450" i="54"/>
  <c r="A451" i="54"/>
  <c r="A452" i="54"/>
  <c r="A453" i="54"/>
  <c r="A454" i="54"/>
  <c r="A455" i="54"/>
  <c r="A456" i="54"/>
  <c r="A457" i="54"/>
  <c r="A458" i="54"/>
  <c r="A459" i="54"/>
  <c r="A460" i="54"/>
  <c r="A461" i="54"/>
  <c r="A462" i="54"/>
  <c r="A463" i="54"/>
  <c r="A464" i="54"/>
  <c r="A465" i="54"/>
  <c r="A466" i="54"/>
  <c r="A467" i="54"/>
  <c r="A468" i="54"/>
  <c r="A469" i="54"/>
  <c r="A470" i="54"/>
  <c r="A471" i="54"/>
  <c r="A472" i="54"/>
  <c r="A473" i="54"/>
  <c r="A474" i="54"/>
  <c r="A475" i="54"/>
  <c r="A476" i="54"/>
  <c r="A477" i="54"/>
  <c r="A478" i="54"/>
  <c r="A479" i="54"/>
  <c r="A480" i="54"/>
  <c r="A481" i="54"/>
  <c r="A482" i="54"/>
  <c r="A483" i="54"/>
  <c r="A484" i="54"/>
  <c r="A485" i="54"/>
  <c r="A486" i="54"/>
  <c r="A487" i="54"/>
  <c r="A488" i="54"/>
  <c r="A489" i="54"/>
  <c r="A490" i="54"/>
  <c r="A491" i="54"/>
  <c r="A492" i="54"/>
  <c r="A493" i="54"/>
  <c r="A494" i="54"/>
  <c r="A495" i="54"/>
  <c r="A496" i="54"/>
  <c r="A497" i="54"/>
  <c r="A498" i="54"/>
  <c r="A499" i="54"/>
  <c r="A500" i="54"/>
  <c r="A501" i="54"/>
  <c r="A502" i="54"/>
  <c r="A503" i="54"/>
  <c r="A504" i="54"/>
  <c r="A505" i="54"/>
  <c r="A506" i="54"/>
  <c r="A507" i="54"/>
  <c r="A508" i="54"/>
  <c r="A509" i="54"/>
  <c r="A510" i="54"/>
  <c r="A511" i="54"/>
  <c r="A512" i="54"/>
  <c r="A513" i="54"/>
  <c r="A514" i="54"/>
  <c r="A515" i="54"/>
  <c r="A516" i="54"/>
  <c r="A517" i="54"/>
  <c r="A518" i="54"/>
  <c r="A519" i="54"/>
  <c r="A520" i="54"/>
  <c r="A521" i="54"/>
  <c r="A522" i="54"/>
  <c r="A523" i="54"/>
  <c r="A524" i="54"/>
  <c r="A525" i="54"/>
  <c r="A526" i="54"/>
  <c r="A527" i="54"/>
  <c r="A528" i="54"/>
  <c r="A529" i="54"/>
  <c r="A530" i="54"/>
  <c r="A531" i="54"/>
  <c r="A532" i="54"/>
  <c r="A533" i="54"/>
  <c r="A534" i="54"/>
  <c r="A535" i="54"/>
  <c r="A536" i="54"/>
  <c r="A537" i="54"/>
  <c r="A538" i="54"/>
  <c r="A539" i="54"/>
  <c r="A540" i="54"/>
  <c r="A541" i="54"/>
  <c r="A542" i="54"/>
  <c r="A543" i="54"/>
  <c r="A544" i="54"/>
  <c r="A545" i="54"/>
  <c r="A546" i="54"/>
  <c r="A547" i="54"/>
  <c r="A548" i="54"/>
  <c r="A549" i="54"/>
  <c r="A550" i="54"/>
  <c r="A551" i="54"/>
  <c r="A552" i="54"/>
  <c r="A553" i="54"/>
  <c r="A554" i="54"/>
  <c r="A555" i="54"/>
  <c r="A556" i="54"/>
  <c r="A557" i="54"/>
  <c r="A558" i="54"/>
  <c r="A559" i="54"/>
  <c r="A560" i="54"/>
  <c r="A561" i="54"/>
  <c r="A562" i="54"/>
  <c r="A563" i="54"/>
  <c r="A564" i="54"/>
  <c r="A565" i="54"/>
  <c r="A566" i="54"/>
  <c r="A567" i="54"/>
  <c r="A568" i="54"/>
  <c r="A569" i="54"/>
  <c r="A570" i="54"/>
  <c r="A571" i="54"/>
  <c r="A572" i="54"/>
  <c r="A573" i="54"/>
  <c r="A574" i="54"/>
  <c r="A575" i="54"/>
  <c r="A576" i="54"/>
  <c r="A577" i="54"/>
  <c r="A578" i="54"/>
  <c r="A579" i="54"/>
  <c r="A580" i="54"/>
  <c r="A581" i="54"/>
  <c r="A582" i="54"/>
  <c r="A583" i="54"/>
  <c r="A584" i="54"/>
  <c r="A585" i="54"/>
  <c r="A586" i="54"/>
  <c r="A587" i="54"/>
  <c r="A588" i="54"/>
  <c r="A589" i="54"/>
  <c r="A590" i="54"/>
  <c r="A591" i="54"/>
  <c r="A592" i="54"/>
  <c r="A593" i="54"/>
  <c r="A594" i="54"/>
  <c r="A595" i="54"/>
  <c r="A596" i="54"/>
  <c r="A597" i="54"/>
  <c r="A598" i="54"/>
  <c r="A599" i="54"/>
  <c r="A600" i="54"/>
  <c r="A601" i="54"/>
  <c r="A602" i="54"/>
  <c r="A603" i="54"/>
  <c r="A604" i="54"/>
  <c r="A605" i="54"/>
  <c r="A606" i="54"/>
  <c r="A607" i="54"/>
  <c r="A608" i="54"/>
  <c r="A609" i="54"/>
  <c r="A610" i="54"/>
  <c r="A611" i="54"/>
  <c r="A612" i="54"/>
  <c r="A613" i="54"/>
  <c r="A614" i="54"/>
  <c r="A615" i="54"/>
  <c r="A616" i="54"/>
  <c r="A617" i="54"/>
  <c r="A618" i="54"/>
  <c r="A619" i="54"/>
  <c r="A620" i="54"/>
  <c r="A621" i="54"/>
  <c r="A622" i="54"/>
  <c r="A623" i="54"/>
  <c r="A624" i="54"/>
  <c r="A625" i="54"/>
  <c r="A626" i="54"/>
  <c r="A627" i="54"/>
  <c r="A628" i="54"/>
  <c r="A629" i="54"/>
  <c r="A630" i="54"/>
  <c r="A631" i="54"/>
  <c r="A632" i="54"/>
  <c r="A633" i="54"/>
  <c r="A634" i="54"/>
  <c r="A635" i="54"/>
  <c r="A636" i="54"/>
  <c r="A637" i="54"/>
  <c r="A638" i="54"/>
  <c r="A639" i="54"/>
  <c r="A640" i="54"/>
  <c r="A641" i="54"/>
  <c r="A642" i="54"/>
  <c r="A643" i="54"/>
  <c r="A644" i="54"/>
  <c r="A645" i="54"/>
  <c r="A646" i="54"/>
  <c r="A647" i="54"/>
  <c r="A648" i="54"/>
  <c r="A649" i="54"/>
  <c r="A650" i="54"/>
  <c r="A651" i="54"/>
  <c r="A652" i="54"/>
  <c r="A653" i="54"/>
  <c r="A654" i="54"/>
  <c r="A655" i="54"/>
  <c r="A656" i="54"/>
  <c r="A657" i="54"/>
  <c r="A658" i="54"/>
  <c r="A659" i="54"/>
  <c r="A660" i="54"/>
  <c r="A661" i="54"/>
  <c r="A662" i="54"/>
  <c r="A663" i="54"/>
  <c r="A664" i="54"/>
  <c r="A665" i="54"/>
  <c r="A666" i="54"/>
  <c r="A667" i="54"/>
  <c r="A668" i="54"/>
  <c r="A669" i="54"/>
  <c r="A670" i="54"/>
  <c r="A671" i="54"/>
  <c r="A672" i="54"/>
  <c r="A673" i="54"/>
  <c r="A674" i="54"/>
  <c r="A675" i="54"/>
  <c r="A676" i="54"/>
  <c r="A677" i="54"/>
  <c r="A678" i="54"/>
  <c r="A679" i="54"/>
  <c r="A680" i="54"/>
  <c r="A681" i="54"/>
  <c r="A682" i="54"/>
  <c r="A683" i="54"/>
  <c r="A684" i="54"/>
  <c r="A685" i="54"/>
  <c r="A686" i="54"/>
  <c r="A687" i="54"/>
  <c r="A688" i="54"/>
  <c r="A689" i="54"/>
  <c r="A690" i="54"/>
  <c r="A691" i="54"/>
  <c r="A692" i="54"/>
  <c r="A693" i="54"/>
  <c r="A694" i="54"/>
  <c r="A695" i="54"/>
  <c r="A696" i="54"/>
  <c r="A697" i="54"/>
  <c r="A698" i="54"/>
  <c r="A699" i="54"/>
  <c r="A700" i="54"/>
  <c r="A701" i="54"/>
  <c r="A702" i="54"/>
  <c r="A703" i="54"/>
  <c r="A704" i="54"/>
  <c r="A705" i="54"/>
  <c r="A706" i="54"/>
  <c r="A707" i="54"/>
  <c r="A708" i="54"/>
  <c r="A709" i="54"/>
  <c r="A710" i="54"/>
  <c r="A711" i="54"/>
  <c r="A712" i="54"/>
  <c r="A713" i="54"/>
  <c r="A714" i="54"/>
  <c r="A715" i="54"/>
  <c r="A716" i="54"/>
  <c r="A717" i="54"/>
  <c r="A718" i="54"/>
  <c r="A719" i="54"/>
  <c r="A720" i="54"/>
  <c r="A721" i="54"/>
  <c r="A722" i="54"/>
  <c r="A723" i="54"/>
  <c r="A724" i="54"/>
  <c r="A725" i="54"/>
  <c r="A726" i="54"/>
  <c r="A727" i="54"/>
  <c r="A728" i="54"/>
  <c r="A729" i="54"/>
  <c r="A730" i="54"/>
  <c r="A731" i="54"/>
  <c r="A732" i="54"/>
  <c r="A733" i="54"/>
  <c r="A734" i="54"/>
  <c r="A735" i="54"/>
  <c r="A736" i="54"/>
  <c r="A737" i="54"/>
  <c r="A738" i="54"/>
  <c r="A739" i="54"/>
  <c r="A740" i="54"/>
  <c r="A741" i="54"/>
  <c r="A742" i="54"/>
  <c r="A743" i="54"/>
  <c r="A744" i="54"/>
  <c r="A745" i="54"/>
  <c r="A746" i="54"/>
  <c r="A747" i="54"/>
  <c r="A748" i="54"/>
  <c r="A749" i="54"/>
  <c r="A750" i="54"/>
  <c r="A751" i="54"/>
  <c r="A752" i="54"/>
  <c r="A753" i="54"/>
  <c r="A754" i="54"/>
  <c r="A755" i="54"/>
  <c r="A756" i="54"/>
  <c r="A757" i="54"/>
  <c r="A758" i="54"/>
  <c r="A759" i="54"/>
  <c r="A760" i="54"/>
  <c r="A761" i="54"/>
  <c r="A762" i="54"/>
  <c r="A763" i="54"/>
  <c r="A764" i="54"/>
  <c r="A765" i="54"/>
  <c r="A766" i="54"/>
  <c r="A767" i="54"/>
  <c r="A768" i="54"/>
  <c r="A769" i="54"/>
  <c r="A770" i="54"/>
  <c r="A771" i="54"/>
  <c r="A772" i="54"/>
  <c r="A773" i="54"/>
  <c r="A774" i="54"/>
  <c r="A775" i="54"/>
  <c r="A776" i="54"/>
  <c r="A777" i="54"/>
  <c r="A778" i="54"/>
  <c r="A779" i="54"/>
  <c r="A780" i="54"/>
  <c r="A781" i="54"/>
  <c r="A782" i="54"/>
  <c r="A783" i="54"/>
  <c r="A784" i="54"/>
  <c r="A785" i="54"/>
  <c r="A786" i="54"/>
  <c r="A787" i="54"/>
  <c r="A788" i="54"/>
  <c r="A789" i="54"/>
  <c r="A790" i="54"/>
  <c r="A791" i="54"/>
  <c r="A792" i="54"/>
  <c r="A793" i="54"/>
  <c r="A794" i="54"/>
  <c r="A795" i="54"/>
  <c r="A796" i="54"/>
  <c r="A797" i="54"/>
  <c r="A798" i="54"/>
  <c r="A799" i="54"/>
  <c r="A800" i="54"/>
  <c r="A801" i="54"/>
  <c r="A802" i="54"/>
  <c r="A803" i="54"/>
  <c r="A804" i="54"/>
  <c r="A805" i="54"/>
  <c r="A806" i="54"/>
  <c r="A807" i="54"/>
  <c r="A808" i="54"/>
  <c r="A809" i="54"/>
  <c r="A810" i="54"/>
  <c r="A811" i="54"/>
  <c r="A812" i="54"/>
  <c r="A813" i="54"/>
  <c r="A814" i="54"/>
  <c r="A815" i="54"/>
  <c r="A816" i="54"/>
  <c r="A817" i="54"/>
  <c r="A818" i="54"/>
  <c r="A819" i="54"/>
  <c r="A820" i="54"/>
  <c r="A821" i="54"/>
  <c r="A822" i="54"/>
  <c r="A823" i="54"/>
  <c r="A824" i="54"/>
  <c r="A825" i="54"/>
  <c r="A826" i="54"/>
  <c r="A827" i="54"/>
  <c r="K592" i="54" l="1"/>
  <c r="K576" i="54"/>
  <c r="K560" i="54"/>
  <c r="K544" i="54"/>
  <c r="K528" i="54"/>
  <c r="K512" i="54"/>
  <c r="K496" i="54"/>
  <c r="K480" i="54"/>
  <c r="K464" i="54"/>
  <c r="K448" i="54"/>
  <c r="K432" i="54"/>
  <c r="K416" i="54"/>
  <c r="K400" i="54"/>
  <c r="K384" i="54"/>
  <c r="K588" i="54"/>
  <c r="K572" i="54"/>
  <c r="K556" i="54"/>
  <c r="K540" i="54"/>
  <c r="K524" i="54"/>
  <c r="K508" i="54"/>
  <c r="K492" i="54"/>
  <c r="K476" i="54"/>
  <c r="K460" i="54"/>
  <c r="K444" i="54"/>
  <c r="K428" i="54"/>
  <c r="K412" i="54"/>
  <c r="K396" i="54"/>
  <c r="K394" i="54"/>
  <c r="K380" i="54"/>
  <c r="K600" i="54"/>
  <c r="K584" i="54"/>
  <c r="K568" i="54"/>
  <c r="K552" i="54"/>
  <c r="K536" i="54"/>
  <c r="K520" i="54"/>
  <c r="K504" i="54"/>
  <c r="K488" i="54"/>
  <c r="K472" i="54"/>
  <c r="K456" i="54"/>
  <c r="K440" i="54"/>
  <c r="K424" i="54"/>
  <c r="K408" i="54"/>
  <c r="K390" i="54"/>
  <c r="K378" i="54"/>
  <c r="K376" i="54"/>
  <c r="K374" i="54"/>
  <c r="K368" i="54"/>
  <c r="K352" i="54"/>
  <c r="K336" i="54"/>
  <c r="K320" i="54"/>
  <c r="K304" i="54"/>
  <c r="K288" i="54"/>
  <c r="K272" i="54"/>
  <c r="K256" i="54"/>
  <c r="K240" i="54"/>
  <c r="K224" i="54"/>
  <c r="K208" i="54"/>
  <c r="K192" i="54"/>
  <c r="K190" i="54"/>
  <c r="K176" i="54"/>
  <c r="K174" i="54"/>
  <c r="K160" i="54"/>
  <c r="K158" i="54"/>
  <c r="K144" i="54"/>
  <c r="K142" i="54"/>
  <c r="K128" i="54"/>
  <c r="K112" i="54"/>
  <c r="K96" i="54"/>
  <c r="K94" i="54"/>
  <c r="K80" i="54"/>
  <c r="K78" i="54"/>
  <c r="K64" i="54"/>
  <c r="K48" i="54"/>
  <c r="K360" i="54"/>
  <c r="K344" i="54"/>
  <c r="K328" i="54"/>
  <c r="K312" i="54"/>
  <c r="K296" i="54"/>
  <c r="K280" i="54"/>
  <c r="K264" i="54"/>
  <c r="K248" i="54"/>
  <c r="K232" i="54"/>
  <c r="K216" i="54"/>
  <c r="K200" i="54"/>
  <c r="K184" i="54"/>
  <c r="K182" i="54"/>
  <c r="K168" i="54"/>
  <c r="K166" i="54"/>
  <c r="K152" i="54"/>
  <c r="K136" i="54"/>
  <c r="K134" i="54"/>
  <c r="K120" i="54"/>
  <c r="K104" i="54"/>
  <c r="K102" i="54"/>
  <c r="K88" i="54"/>
  <c r="K72" i="54"/>
  <c r="K70" i="54"/>
  <c r="K56" i="54"/>
  <c r="K40" i="54"/>
  <c r="Q8" i="6"/>
  <c r="B8" i="50" l="1"/>
  <c r="B9" i="50"/>
  <c r="B10" i="50"/>
  <c r="B11" i="50"/>
  <c r="B12" i="50"/>
  <c r="B13" i="50"/>
  <c r="B14" i="50"/>
  <c r="B15" i="50"/>
  <c r="B16" i="50"/>
  <c r="B17" i="50"/>
  <c r="B18" i="50"/>
  <c r="B19" i="50"/>
  <c r="B20" i="50"/>
  <c r="B21" i="50"/>
  <c r="B22" i="50"/>
  <c r="B23" i="50"/>
  <c r="B24" i="50"/>
  <c r="B25" i="50"/>
  <c r="B26" i="50"/>
  <c r="B27" i="50"/>
  <c r="B28" i="50"/>
  <c r="B29" i="50"/>
  <c r="B30" i="50"/>
  <c r="B31" i="50"/>
  <c r="B32" i="50"/>
  <c r="B33" i="50"/>
  <c r="B34" i="50"/>
  <c r="B35" i="50"/>
  <c r="B36" i="50"/>
  <c r="B37" i="50"/>
  <c r="B38" i="50"/>
  <c r="B39" i="50"/>
  <c r="B40" i="50"/>
  <c r="B41" i="50"/>
  <c r="B42" i="50"/>
  <c r="B43" i="50"/>
  <c r="B44" i="50"/>
  <c r="B45" i="50"/>
  <c r="B46" i="50"/>
  <c r="B47" i="50"/>
  <c r="B48" i="50"/>
  <c r="B49" i="50"/>
  <c r="B50" i="50"/>
  <c r="B51" i="50"/>
  <c r="B52" i="50"/>
  <c r="B53" i="50"/>
  <c r="B54" i="50"/>
  <c r="B55" i="50"/>
  <c r="B56" i="50"/>
  <c r="B57" i="50"/>
  <c r="B58" i="50"/>
  <c r="B59" i="50"/>
  <c r="B60" i="50"/>
  <c r="B61" i="50"/>
  <c r="B62" i="50"/>
  <c r="B63" i="50"/>
  <c r="B64" i="50"/>
  <c r="B65" i="50"/>
  <c r="B66" i="50"/>
  <c r="B67" i="50"/>
  <c r="B68" i="50"/>
  <c r="B69" i="50"/>
  <c r="B70" i="50"/>
  <c r="B71" i="50"/>
  <c r="B72" i="50"/>
  <c r="B73" i="50"/>
  <c r="B74" i="50"/>
  <c r="B75" i="50"/>
  <c r="B76" i="50"/>
  <c r="B77" i="50"/>
  <c r="B78" i="50"/>
  <c r="B79" i="50"/>
  <c r="B80" i="50"/>
  <c r="B81" i="50"/>
  <c r="B82" i="50"/>
  <c r="B83" i="50"/>
  <c r="B84" i="50"/>
  <c r="B85" i="50"/>
  <c r="B86" i="50"/>
  <c r="B87" i="50"/>
  <c r="B88" i="50"/>
  <c r="B89" i="50"/>
  <c r="B90" i="50"/>
  <c r="B91" i="50"/>
  <c r="B92" i="50"/>
  <c r="B93" i="50"/>
  <c r="B94" i="50"/>
  <c r="B95" i="50"/>
  <c r="B96" i="50"/>
  <c r="B97" i="50"/>
  <c r="B98" i="50"/>
  <c r="B99" i="50"/>
  <c r="B100" i="50"/>
  <c r="B101" i="50"/>
  <c r="B102" i="50"/>
  <c r="B103" i="50"/>
  <c r="B104" i="50"/>
  <c r="B105" i="50"/>
  <c r="B106" i="50"/>
  <c r="B107" i="50"/>
  <c r="B108" i="50"/>
  <c r="B109" i="50"/>
  <c r="B110" i="50"/>
  <c r="B111" i="50"/>
  <c r="B112" i="50"/>
  <c r="B113" i="50"/>
  <c r="B114" i="50"/>
  <c r="B115" i="50"/>
  <c r="B116" i="50"/>
  <c r="B117" i="50"/>
  <c r="B118" i="50"/>
  <c r="B119" i="50"/>
  <c r="B120" i="50"/>
  <c r="B121" i="50"/>
  <c r="B122" i="50"/>
  <c r="B123" i="50"/>
  <c r="B124" i="50"/>
  <c r="B125" i="50"/>
  <c r="B126" i="50"/>
  <c r="B127" i="50"/>
  <c r="B128" i="50"/>
  <c r="B129" i="50"/>
  <c r="B130" i="50"/>
  <c r="B131" i="50"/>
  <c r="B132" i="50"/>
  <c r="B133" i="50"/>
  <c r="B134" i="50"/>
  <c r="B135" i="50"/>
  <c r="B136" i="50"/>
  <c r="B137" i="50"/>
  <c r="B138" i="50"/>
  <c r="B139" i="50"/>
  <c r="B140" i="50"/>
  <c r="B141" i="50"/>
  <c r="B142" i="50"/>
  <c r="B143" i="50"/>
  <c r="B144" i="50"/>
  <c r="B145" i="50"/>
  <c r="B146" i="50"/>
  <c r="B147" i="50"/>
  <c r="B148" i="50"/>
  <c r="B149" i="50"/>
  <c r="B150" i="50"/>
  <c r="B151" i="50"/>
  <c r="B152" i="50"/>
  <c r="B153" i="50"/>
  <c r="B154" i="50"/>
  <c r="B155" i="50"/>
  <c r="B156" i="50"/>
  <c r="B157" i="50"/>
  <c r="B158" i="50"/>
  <c r="B159" i="50"/>
  <c r="B160" i="50"/>
  <c r="B161" i="50"/>
  <c r="B162" i="50"/>
  <c r="B163" i="50"/>
  <c r="B164" i="50"/>
  <c r="B165" i="50"/>
  <c r="B166" i="50"/>
  <c r="B167" i="50"/>
  <c r="B168" i="50"/>
  <c r="B169" i="50"/>
  <c r="B170" i="50"/>
  <c r="B171" i="50"/>
  <c r="B172" i="50"/>
  <c r="B173" i="50"/>
  <c r="B174" i="50"/>
  <c r="B175" i="50"/>
  <c r="B176" i="50"/>
  <c r="B177" i="50"/>
  <c r="B178" i="50"/>
  <c r="B179" i="50"/>
  <c r="B180" i="50"/>
  <c r="B181" i="50"/>
  <c r="B182" i="50"/>
  <c r="B183" i="50"/>
  <c r="B184" i="50"/>
  <c r="B185" i="50"/>
  <c r="B186" i="50"/>
  <c r="B187" i="50"/>
  <c r="B188" i="50"/>
  <c r="B189" i="50"/>
  <c r="B190" i="50"/>
  <c r="B191" i="50"/>
  <c r="B192" i="50"/>
  <c r="B193" i="50"/>
  <c r="B194" i="50"/>
  <c r="B195" i="50"/>
  <c r="B196" i="50"/>
  <c r="B197" i="50"/>
  <c r="B198" i="50"/>
  <c r="B199" i="50"/>
  <c r="B200" i="50"/>
  <c r="B201" i="50"/>
  <c r="B202" i="50"/>
  <c r="B203" i="50"/>
  <c r="B204" i="50"/>
  <c r="B205" i="50"/>
  <c r="B206" i="50"/>
  <c r="B207" i="50"/>
  <c r="B208" i="50"/>
  <c r="B209" i="50"/>
  <c r="B210" i="50"/>
  <c r="B211" i="50"/>
  <c r="B212" i="50"/>
  <c r="B213" i="50"/>
  <c r="B214" i="50"/>
  <c r="B215" i="50"/>
  <c r="B216" i="50"/>
  <c r="B217" i="50"/>
  <c r="B218" i="50"/>
  <c r="B219" i="50"/>
  <c r="B220" i="50"/>
  <c r="B221" i="50"/>
  <c r="B222" i="50"/>
  <c r="B223" i="50"/>
  <c r="B224" i="50"/>
  <c r="B225" i="50"/>
  <c r="B226" i="50"/>
  <c r="B227" i="50"/>
  <c r="B228" i="50"/>
  <c r="B229" i="50"/>
  <c r="B230" i="50"/>
  <c r="B231" i="50"/>
  <c r="B232" i="50"/>
  <c r="B233" i="50"/>
  <c r="B234" i="50"/>
  <c r="B235" i="50"/>
  <c r="B236" i="50"/>
  <c r="B237" i="50"/>
  <c r="B238" i="50"/>
  <c r="B239" i="50"/>
  <c r="B240" i="50"/>
  <c r="B241" i="50"/>
  <c r="B242" i="50"/>
  <c r="B243" i="50"/>
  <c r="B244" i="50"/>
  <c r="B245" i="50"/>
  <c r="B246" i="50"/>
  <c r="B247" i="50"/>
  <c r="B248" i="50"/>
  <c r="B249" i="50"/>
  <c r="B250" i="50"/>
  <c r="B251" i="50"/>
  <c r="B252" i="50"/>
  <c r="B253" i="50"/>
  <c r="B254" i="50"/>
  <c r="B255" i="50"/>
  <c r="B256" i="50"/>
  <c r="B257" i="50"/>
  <c r="B258" i="50"/>
  <c r="B259" i="50"/>
  <c r="B260" i="50"/>
  <c r="B261" i="50"/>
  <c r="B262" i="50"/>
  <c r="B263" i="50"/>
  <c r="B264" i="50"/>
  <c r="B265" i="50"/>
  <c r="B266" i="50"/>
  <c r="B267" i="50"/>
  <c r="B268" i="50"/>
  <c r="B269" i="50"/>
  <c r="B270" i="50"/>
  <c r="B271" i="50"/>
  <c r="B272" i="50"/>
  <c r="B273" i="50"/>
  <c r="B274" i="50"/>
  <c r="B275" i="50"/>
  <c r="B276" i="50"/>
  <c r="B277" i="50"/>
  <c r="B278" i="50"/>
  <c r="B279" i="50"/>
  <c r="B280" i="50"/>
  <c r="B281" i="50"/>
  <c r="B282" i="50"/>
  <c r="B283" i="50"/>
  <c r="B284" i="50"/>
  <c r="B285" i="50"/>
  <c r="B286" i="50"/>
  <c r="B287" i="50"/>
  <c r="B288" i="50"/>
  <c r="B289" i="50"/>
  <c r="B290" i="50"/>
  <c r="B291" i="50"/>
  <c r="B292" i="50"/>
  <c r="B293" i="50"/>
  <c r="B294" i="50"/>
  <c r="B295" i="50"/>
  <c r="B296" i="50"/>
  <c r="B297" i="50"/>
  <c r="B298" i="50"/>
  <c r="B299" i="50"/>
  <c r="B300" i="50"/>
  <c r="B301" i="50"/>
  <c r="B302" i="50"/>
  <c r="B303" i="50"/>
  <c r="B304" i="50"/>
  <c r="B305" i="50"/>
  <c r="B306" i="50"/>
  <c r="B307" i="50"/>
  <c r="B308" i="50"/>
  <c r="B309" i="50"/>
  <c r="B310" i="50"/>
  <c r="B311" i="50"/>
  <c r="B312" i="50"/>
  <c r="B313" i="50"/>
  <c r="B314" i="50"/>
  <c r="B315" i="50"/>
  <c r="B316" i="50"/>
  <c r="B317" i="50"/>
  <c r="B318" i="50"/>
  <c r="B319" i="50"/>
  <c r="B320" i="50"/>
  <c r="B321" i="50"/>
  <c r="B322" i="50"/>
  <c r="B323" i="50"/>
  <c r="B324" i="50"/>
  <c r="B325" i="50"/>
  <c r="B326" i="50"/>
  <c r="B327" i="50"/>
  <c r="B328" i="50"/>
  <c r="B329" i="50"/>
  <c r="B330" i="50"/>
  <c r="B331" i="50"/>
  <c r="B332" i="50"/>
  <c r="B333" i="50"/>
  <c r="B334" i="50"/>
  <c r="B335" i="50"/>
  <c r="B336" i="50"/>
  <c r="B337" i="50"/>
  <c r="B338" i="50"/>
  <c r="B339" i="50"/>
  <c r="B340" i="50"/>
  <c r="B341" i="50"/>
  <c r="B342" i="50"/>
  <c r="B343" i="50"/>
  <c r="B344" i="50"/>
  <c r="B345" i="50"/>
  <c r="B346" i="50"/>
  <c r="B347" i="50"/>
  <c r="B348" i="50"/>
  <c r="B349" i="50"/>
  <c r="B350" i="50"/>
  <c r="B351" i="50"/>
  <c r="B352" i="50"/>
  <c r="B353" i="50"/>
  <c r="B354" i="50"/>
  <c r="B355" i="50"/>
  <c r="B356" i="50"/>
  <c r="B357" i="50"/>
  <c r="B358" i="50"/>
  <c r="B359" i="50"/>
  <c r="B360" i="50"/>
  <c r="B361" i="50"/>
  <c r="B362" i="50"/>
  <c r="B363" i="50"/>
  <c r="B364" i="50"/>
  <c r="B365" i="50"/>
  <c r="B366" i="50"/>
  <c r="B367" i="50"/>
  <c r="B368" i="50"/>
  <c r="B369" i="50"/>
  <c r="B370" i="50"/>
  <c r="B371" i="50"/>
  <c r="B372" i="50"/>
  <c r="B373" i="50"/>
  <c r="B374" i="50"/>
  <c r="B375" i="50"/>
  <c r="B376" i="50"/>
  <c r="B377" i="50"/>
  <c r="B378" i="50"/>
  <c r="B379" i="50"/>
  <c r="B380" i="50"/>
  <c r="B381" i="50"/>
  <c r="B382" i="50"/>
  <c r="B383" i="50"/>
  <c r="B384" i="50"/>
  <c r="B385" i="50"/>
  <c r="B386" i="50"/>
  <c r="B387" i="50"/>
  <c r="B388" i="50"/>
  <c r="B389" i="50"/>
  <c r="B390" i="50"/>
  <c r="B391" i="50"/>
  <c r="B392" i="50"/>
  <c r="B393" i="50"/>
  <c r="B394" i="50"/>
  <c r="B395" i="50"/>
  <c r="B396" i="50"/>
  <c r="B397" i="50"/>
  <c r="B398" i="50"/>
  <c r="B399" i="50"/>
  <c r="B400" i="50"/>
  <c r="B401" i="50"/>
  <c r="B402" i="50"/>
  <c r="B403" i="50"/>
  <c r="B404" i="50"/>
  <c r="B405" i="50"/>
  <c r="B406" i="50"/>
  <c r="B407" i="50"/>
  <c r="B408" i="50"/>
  <c r="B409" i="50"/>
  <c r="B410" i="50"/>
  <c r="B411" i="50"/>
  <c r="B412" i="50"/>
  <c r="B413" i="50"/>
  <c r="B414" i="50"/>
  <c r="B415" i="50"/>
  <c r="B416" i="50"/>
  <c r="B417" i="50"/>
  <c r="B418" i="50"/>
  <c r="B419" i="50"/>
  <c r="B420" i="50"/>
  <c r="B421" i="50"/>
  <c r="B422" i="50"/>
  <c r="B423" i="50"/>
  <c r="B424" i="50"/>
  <c r="B425" i="50"/>
  <c r="B426" i="50"/>
  <c r="B427" i="50"/>
  <c r="B428" i="50"/>
  <c r="B429" i="50"/>
  <c r="B430" i="50"/>
  <c r="B431" i="50"/>
  <c r="B432" i="50"/>
  <c r="B433" i="50"/>
  <c r="B434" i="50"/>
  <c r="B435" i="50"/>
  <c r="B436" i="50"/>
  <c r="B437" i="50"/>
  <c r="B438" i="50"/>
  <c r="B439" i="50"/>
  <c r="B440" i="50"/>
  <c r="B441" i="50"/>
  <c r="B442" i="50"/>
  <c r="B443" i="50"/>
  <c r="B444" i="50"/>
  <c r="B445" i="50"/>
  <c r="B446" i="50"/>
  <c r="B447" i="50"/>
  <c r="B448" i="50"/>
  <c r="B449" i="50"/>
  <c r="B450" i="50"/>
  <c r="B451" i="50"/>
  <c r="B452" i="50"/>
  <c r="B453" i="50"/>
  <c r="B454" i="50"/>
  <c r="B455" i="50"/>
  <c r="B456" i="50"/>
  <c r="B457" i="50"/>
  <c r="B458" i="50"/>
  <c r="B459" i="50"/>
  <c r="B460" i="50"/>
  <c r="B461" i="50"/>
  <c r="B462" i="50"/>
  <c r="B463" i="50"/>
  <c r="B464" i="50"/>
  <c r="B465" i="50"/>
  <c r="B466" i="50"/>
  <c r="B467" i="50"/>
  <c r="B468" i="50"/>
  <c r="B469" i="50"/>
  <c r="B470" i="50"/>
  <c r="B471" i="50"/>
  <c r="B472" i="50"/>
  <c r="B473" i="50"/>
  <c r="B474" i="50"/>
  <c r="B475" i="50"/>
  <c r="B476" i="50"/>
  <c r="B477" i="50"/>
  <c r="B478" i="50"/>
  <c r="B479" i="50"/>
  <c r="B480" i="50"/>
  <c r="B481" i="50"/>
  <c r="B482" i="50"/>
  <c r="B483" i="50"/>
  <c r="B484" i="50"/>
  <c r="B485" i="50"/>
  <c r="B486" i="50"/>
  <c r="B487" i="50"/>
  <c r="B488" i="50"/>
  <c r="B489" i="50"/>
  <c r="B490" i="50"/>
  <c r="B491" i="50"/>
  <c r="B492" i="50"/>
  <c r="B493" i="50"/>
  <c r="B494" i="50"/>
  <c r="B495" i="50"/>
  <c r="B496" i="50"/>
  <c r="B497" i="50"/>
  <c r="B498" i="50"/>
  <c r="B499" i="50"/>
  <c r="B500" i="50"/>
  <c r="B501" i="50"/>
  <c r="B502" i="50"/>
  <c r="B503" i="50"/>
  <c r="B504" i="50"/>
  <c r="B505" i="50"/>
  <c r="B506" i="50"/>
  <c r="B507" i="50"/>
  <c r="B508" i="50"/>
  <c r="B509" i="50"/>
  <c r="B510" i="50"/>
  <c r="B511" i="50"/>
  <c r="B512" i="50"/>
  <c r="B513" i="50"/>
  <c r="B514" i="50"/>
  <c r="B515" i="50"/>
  <c r="B516" i="50"/>
  <c r="B517" i="50"/>
  <c r="B518" i="50"/>
  <c r="B519" i="50"/>
  <c r="B520" i="50"/>
  <c r="B521" i="50"/>
  <c r="B522" i="50"/>
  <c r="B523" i="50"/>
  <c r="B524" i="50"/>
  <c r="B525" i="50"/>
  <c r="B526" i="50"/>
  <c r="B527" i="50"/>
  <c r="B528" i="50"/>
  <c r="B529" i="50"/>
  <c r="B530" i="50"/>
  <c r="B531" i="50"/>
  <c r="B532" i="50"/>
  <c r="B533" i="50"/>
  <c r="B534" i="50"/>
  <c r="B535" i="50"/>
  <c r="B536" i="50"/>
  <c r="B537" i="50"/>
  <c r="B538" i="50"/>
  <c r="B539" i="50"/>
  <c r="B540" i="50"/>
  <c r="B541" i="50"/>
  <c r="B542" i="50"/>
  <c r="B543" i="50"/>
  <c r="B544" i="50"/>
  <c r="B545" i="50"/>
  <c r="B546" i="50"/>
  <c r="B547" i="50"/>
  <c r="B548" i="50"/>
  <c r="B549" i="50"/>
  <c r="B550" i="50"/>
  <c r="B551" i="50"/>
  <c r="B552" i="50"/>
  <c r="B553" i="50"/>
  <c r="B554" i="50"/>
  <c r="B555" i="50"/>
  <c r="B556" i="50"/>
  <c r="B557" i="50"/>
  <c r="B558" i="50"/>
  <c r="B559" i="50"/>
  <c r="B560" i="50"/>
  <c r="B561" i="50"/>
  <c r="B562" i="50"/>
  <c r="B563" i="50"/>
  <c r="B564" i="50"/>
  <c r="B565" i="50"/>
  <c r="B566" i="50"/>
  <c r="B567" i="50"/>
  <c r="B568" i="50"/>
  <c r="B569" i="50"/>
  <c r="B570" i="50"/>
  <c r="B571" i="50"/>
  <c r="B572" i="50"/>
  <c r="B573" i="50"/>
  <c r="B574" i="50"/>
  <c r="B575" i="50"/>
  <c r="B576" i="50"/>
  <c r="B577" i="50"/>
  <c r="B578" i="50"/>
  <c r="B579" i="50"/>
  <c r="B580" i="50"/>
  <c r="B581" i="50"/>
  <c r="B582" i="50"/>
  <c r="B583" i="50"/>
  <c r="B584" i="50"/>
  <c r="B585" i="50"/>
  <c r="B586" i="50"/>
  <c r="B587" i="50"/>
  <c r="B588" i="50"/>
  <c r="B589" i="50"/>
  <c r="B590" i="50"/>
  <c r="B591" i="50"/>
  <c r="B592" i="50"/>
  <c r="B593" i="50"/>
  <c r="B594" i="50"/>
  <c r="B595" i="50"/>
  <c r="B596" i="50"/>
  <c r="B597" i="50"/>
  <c r="B598" i="50"/>
  <c r="B599" i="50"/>
  <c r="B600" i="50"/>
  <c r="B601" i="50"/>
  <c r="B602" i="50"/>
  <c r="B603" i="50"/>
  <c r="B604" i="50"/>
  <c r="B605" i="50"/>
  <c r="B606" i="50"/>
  <c r="B607" i="50"/>
  <c r="B608" i="50"/>
  <c r="B609" i="50"/>
  <c r="B610" i="50"/>
  <c r="B611" i="50"/>
  <c r="B612" i="50"/>
  <c r="B613" i="50"/>
  <c r="B614" i="50"/>
  <c r="B615" i="50"/>
  <c r="B616" i="50"/>
  <c r="B617" i="50"/>
  <c r="B618" i="50"/>
  <c r="B619" i="50"/>
  <c r="B620" i="50"/>
  <c r="B621" i="50"/>
  <c r="B622" i="50"/>
  <c r="B623" i="50"/>
  <c r="B624" i="50"/>
  <c r="B625" i="50"/>
  <c r="B626" i="50"/>
  <c r="B627" i="50"/>
  <c r="B628" i="50"/>
  <c r="B629" i="50"/>
  <c r="B630" i="50"/>
  <c r="B631" i="50"/>
  <c r="B632" i="50"/>
  <c r="B633" i="50"/>
  <c r="B634" i="50"/>
  <c r="B635" i="50"/>
  <c r="B636" i="50"/>
  <c r="B637" i="50"/>
  <c r="B638" i="50"/>
  <c r="B639" i="50"/>
  <c r="B640" i="50"/>
  <c r="B641" i="50"/>
  <c r="B642" i="50"/>
  <c r="B643" i="50"/>
  <c r="B644" i="50"/>
  <c r="B645" i="50"/>
  <c r="B646" i="50"/>
  <c r="B647" i="50"/>
  <c r="B648" i="50"/>
  <c r="B649" i="50"/>
  <c r="B650" i="50"/>
  <c r="B651" i="50"/>
  <c r="B652" i="50"/>
  <c r="B653" i="50"/>
  <c r="B654" i="50"/>
  <c r="B655" i="50"/>
  <c r="B656" i="50"/>
  <c r="B657" i="50"/>
  <c r="B658" i="50"/>
  <c r="B659" i="50"/>
  <c r="B660" i="50"/>
  <c r="B661" i="50"/>
  <c r="B662" i="50"/>
  <c r="B663" i="50"/>
  <c r="B664" i="50"/>
  <c r="B665" i="50"/>
  <c r="B666" i="50"/>
  <c r="B667" i="50"/>
  <c r="B668" i="50"/>
  <c r="B669" i="50"/>
  <c r="B670" i="50"/>
  <c r="B671" i="50"/>
  <c r="B672" i="50"/>
  <c r="B673" i="50"/>
  <c r="B674" i="50"/>
  <c r="B675" i="50"/>
  <c r="B676" i="50"/>
  <c r="B677" i="50"/>
  <c r="B678" i="50"/>
  <c r="B679" i="50"/>
  <c r="B680" i="50"/>
  <c r="B681" i="50"/>
  <c r="B682" i="50"/>
  <c r="B683" i="50"/>
  <c r="B684" i="50"/>
  <c r="B685" i="50"/>
  <c r="B686" i="50"/>
  <c r="B687" i="50"/>
  <c r="B688" i="50"/>
  <c r="B689" i="50"/>
  <c r="B690" i="50"/>
  <c r="B691" i="50"/>
  <c r="B692" i="50"/>
  <c r="B693" i="50"/>
  <c r="B694" i="50"/>
  <c r="B695" i="50"/>
  <c r="B696" i="50"/>
  <c r="B697" i="50"/>
  <c r="B698" i="50"/>
  <c r="B699" i="50"/>
  <c r="B700" i="50"/>
  <c r="B701" i="50"/>
  <c r="B702" i="50"/>
  <c r="B703" i="50"/>
  <c r="B704" i="50"/>
  <c r="B705" i="50"/>
  <c r="B706" i="50"/>
  <c r="B707" i="50"/>
  <c r="B708" i="50"/>
  <c r="B709" i="50"/>
  <c r="B710" i="50"/>
  <c r="B711" i="50"/>
  <c r="B712" i="50"/>
  <c r="B713" i="50"/>
  <c r="B714" i="50"/>
  <c r="B715" i="50"/>
  <c r="B716" i="50"/>
  <c r="B717" i="50"/>
  <c r="B718" i="50"/>
  <c r="B719" i="50"/>
  <c r="B720" i="50"/>
  <c r="B721" i="50"/>
  <c r="B722" i="50"/>
  <c r="B723" i="50"/>
  <c r="B724" i="50"/>
  <c r="B725" i="50"/>
  <c r="B726" i="50"/>
  <c r="B727" i="50"/>
  <c r="B728" i="50"/>
  <c r="B729" i="50"/>
  <c r="B730" i="50"/>
  <c r="B731" i="50"/>
  <c r="B732" i="50"/>
  <c r="B733" i="50"/>
  <c r="B734" i="50"/>
  <c r="B735" i="50"/>
  <c r="B736" i="50"/>
  <c r="B737" i="50"/>
  <c r="B738" i="50"/>
  <c r="B739" i="50"/>
  <c r="B740" i="50"/>
  <c r="B741" i="50"/>
  <c r="B742" i="50"/>
  <c r="B743" i="50"/>
  <c r="B744" i="50"/>
  <c r="B745" i="50"/>
  <c r="B746" i="50"/>
  <c r="B747" i="50"/>
  <c r="B748" i="50"/>
  <c r="B749" i="50"/>
  <c r="B750" i="50"/>
  <c r="B751" i="50"/>
  <c r="B752" i="50"/>
  <c r="B753" i="50"/>
  <c r="B754" i="50"/>
  <c r="B755" i="50"/>
  <c r="B756" i="50"/>
  <c r="B757" i="50"/>
  <c r="B758" i="50"/>
  <c r="B759" i="50"/>
  <c r="B760" i="50"/>
  <c r="B761" i="50"/>
  <c r="B762" i="50"/>
  <c r="B763" i="50"/>
  <c r="B764" i="50"/>
  <c r="B765" i="50"/>
  <c r="B766" i="50"/>
  <c r="B767" i="50"/>
  <c r="B768" i="50"/>
  <c r="B769" i="50"/>
  <c r="B770" i="50"/>
  <c r="B771" i="50"/>
  <c r="B772" i="50"/>
  <c r="B773" i="50"/>
  <c r="B774" i="50"/>
  <c r="B775" i="50"/>
  <c r="B776" i="50"/>
  <c r="B777" i="50"/>
  <c r="B778" i="50"/>
  <c r="B779" i="50"/>
  <c r="B780" i="50"/>
  <c r="B781" i="50"/>
  <c r="B782" i="50"/>
  <c r="B783" i="50"/>
  <c r="B784" i="50"/>
  <c r="B785" i="50"/>
  <c r="B786" i="50"/>
  <c r="B787" i="50"/>
  <c r="B788" i="50"/>
  <c r="B789" i="50"/>
  <c r="B790" i="50"/>
  <c r="B791" i="50"/>
  <c r="B792" i="50"/>
  <c r="B793" i="50"/>
  <c r="B794" i="50"/>
  <c r="B795" i="50"/>
  <c r="B796" i="50"/>
  <c r="B797" i="50"/>
  <c r="B798" i="50"/>
  <c r="B799" i="50"/>
  <c r="B800" i="50"/>
  <c r="B801" i="50"/>
  <c r="B802" i="50"/>
  <c r="B803" i="50"/>
  <c r="B804" i="50"/>
  <c r="B805" i="50"/>
  <c r="B806" i="50"/>
  <c r="B807" i="50"/>
  <c r="B808" i="50"/>
  <c r="B809" i="50"/>
  <c r="B810" i="50"/>
  <c r="B811" i="50"/>
  <c r="B812" i="50"/>
  <c r="B813" i="50"/>
  <c r="B814" i="50"/>
  <c r="B815" i="50"/>
  <c r="B816" i="50"/>
  <c r="B817" i="50"/>
  <c r="B818" i="50"/>
  <c r="B819" i="50"/>
  <c r="B820" i="50"/>
  <c r="B821" i="50"/>
  <c r="B822" i="50"/>
  <c r="B823" i="50"/>
  <c r="B824" i="50"/>
  <c r="B825" i="50"/>
  <c r="B826" i="50"/>
  <c r="B827" i="50"/>
  <c r="B828" i="50"/>
  <c r="B829" i="50"/>
  <c r="B830" i="50"/>
  <c r="B831" i="50"/>
  <c r="B832" i="50"/>
  <c r="B833" i="50"/>
  <c r="B834" i="50"/>
  <c r="B835" i="50"/>
  <c r="B836" i="50"/>
  <c r="B837" i="50"/>
  <c r="B838" i="50"/>
  <c r="B839" i="50"/>
  <c r="B840" i="50"/>
  <c r="B841" i="50"/>
  <c r="B842" i="50"/>
  <c r="B843" i="50"/>
  <c r="B844" i="50"/>
  <c r="B845" i="50"/>
  <c r="B846" i="50"/>
  <c r="B847" i="50"/>
  <c r="B848" i="50"/>
  <c r="B849" i="50"/>
  <c r="B850" i="50"/>
  <c r="B851" i="50"/>
  <c r="B852" i="50"/>
  <c r="B853" i="50"/>
  <c r="B854" i="50"/>
  <c r="B855" i="50"/>
  <c r="B856" i="50"/>
  <c r="B857" i="50"/>
  <c r="B858" i="50"/>
  <c r="B859" i="50"/>
  <c r="B860" i="50"/>
  <c r="B861" i="50"/>
  <c r="B862" i="50"/>
  <c r="B863" i="50"/>
  <c r="B864" i="50"/>
  <c r="B865" i="50"/>
  <c r="B866" i="50"/>
  <c r="B867" i="50"/>
  <c r="B868" i="50"/>
  <c r="B869" i="50"/>
  <c r="B870" i="50"/>
  <c r="B871" i="50"/>
  <c r="B872" i="50"/>
  <c r="B873" i="50"/>
  <c r="B874" i="50"/>
  <c r="B875" i="50"/>
  <c r="B876" i="50"/>
  <c r="B877" i="50"/>
  <c r="B878" i="50"/>
  <c r="B879" i="50"/>
  <c r="B880" i="50"/>
  <c r="B881" i="50"/>
  <c r="B882" i="50"/>
  <c r="B883" i="50"/>
  <c r="B884" i="50"/>
  <c r="B885" i="50"/>
  <c r="B886" i="50"/>
  <c r="B887" i="50"/>
  <c r="B888" i="50"/>
  <c r="B889" i="50"/>
  <c r="B890" i="50"/>
  <c r="B891" i="50"/>
  <c r="B892" i="50"/>
  <c r="B893" i="50"/>
  <c r="B894" i="50"/>
  <c r="B895" i="50"/>
  <c r="B896" i="50"/>
  <c r="B897" i="50"/>
  <c r="B898" i="50"/>
  <c r="B899" i="50"/>
  <c r="B900" i="50"/>
  <c r="B901" i="50"/>
  <c r="B902" i="50"/>
  <c r="B903" i="50"/>
  <c r="B904" i="50"/>
  <c r="B905" i="50"/>
  <c r="B906" i="50"/>
  <c r="B907" i="50"/>
  <c r="B908" i="50"/>
  <c r="B909" i="50"/>
  <c r="B910" i="50"/>
  <c r="B911" i="50"/>
  <c r="B912" i="50"/>
  <c r="B913" i="50"/>
  <c r="B914" i="50"/>
  <c r="B915" i="50"/>
  <c r="B916" i="50"/>
  <c r="B917" i="50"/>
  <c r="B918" i="50"/>
  <c r="B919" i="50"/>
  <c r="B920" i="50"/>
  <c r="B921" i="50"/>
  <c r="B922" i="50"/>
  <c r="B923" i="50"/>
  <c r="B924" i="50"/>
  <c r="B925" i="50"/>
  <c r="B926" i="50"/>
  <c r="B927" i="50"/>
  <c r="B928" i="50"/>
  <c r="B929" i="50"/>
  <c r="B930" i="50"/>
  <c r="B931" i="50"/>
  <c r="B932" i="50"/>
  <c r="B933" i="50"/>
  <c r="B934" i="50"/>
  <c r="B935" i="50"/>
  <c r="B936" i="50"/>
  <c r="B937" i="50"/>
  <c r="B938" i="50"/>
  <c r="B939" i="50"/>
  <c r="B940" i="50"/>
  <c r="B941" i="50"/>
  <c r="B942" i="50"/>
  <c r="B943" i="50"/>
  <c r="B944" i="50"/>
  <c r="B945" i="50"/>
  <c r="B946" i="50"/>
  <c r="B947" i="50"/>
  <c r="B948" i="50"/>
  <c r="B949" i="50"/>
  <c r="B950" i="50"/>
  <c r="B951" i="50"/>
  <c r="B952" i="50"/>
  <c r="B953" i="50"/>
  <c r="B954" i="50"/>
  <c r="B955" i="50"/>
  <c r="B956" i="50"/>
  <c r="B957" i="50"/>
  <c r="B958" i="50"/>
  <c r="B959" i="50"/>
  <c r="B960" i="50"/>
  <c r="B961" i="50"/>
  <c r="B962" i="50"/>
  <c r="B963" i="50"/>
  <c r="B964" i="50"/>
  <c r="B965" i="50"/>
  <c r="B966" i="50"/>
  <c r="B967" i="50"/>
  <c r="B968" i="50"/>
  <c r="B969" i="50"/>
  <c r="B970" i="50"/>
  <c r="B971" i="50"/>
  <c r="B972" i="50"/>
  <c r="B973" i="50"/>
  <c r="B974" i="50"/>
  <c r="B975" i="50"/>
  <c r="B976" i="50"/>
  <c r="B977" i="50"/>
  <c r="B978" i="50"/>
  <c r="B979" i="50"/>
  <c r="B980" i="50"/>
  <c r="B981" i="50"/>
  <c r="B982" i="50"/>
  <c r="B983" i="50"/>
  <c r="B984" i="50"/>
  <c r="B985" i="50"/>
  <c r="B986" i="50"/>
  <c r="B987" i="50"/>
  <c r="B988" i="50"/>
  <c r="B989" i="50"/>
  <c r="B990" i="50"/>
  <c r="B991" i="50"/>
  <c r="B992" i="50"/>
  <c r="B993" i="50"/>
  <c r="B994" i="50"/>
  <c r="B995" i="50"/>
  <c r="B996" i="50"/>
  <c r="B997" i="50"/>
  <c r="B998" i="50"/>
  <c r="B999" i="50"/>
  <c r="B1000" i="50"/>
  <c r="B7" i="50"/>
  <c r="M22" i="17" l="1"/>
  <c r="M22" i="4" s="1"/>
  <c r="L22" i="17"/>
  <c r="L22" i="4" s="1"/>
  <c r="K22" i="17"/>
  <c r="K22" i="4" s="1"/>
  <c r="J22" i="17"/>
  <c r="J22" i="4" s="1"/>
  <c r="N22" i="4" s="1"/>
  <c r="I22" i="17"/>
  <c r="I22" i="4" s="1"/>
  <c r="H22" i="17"/>
  <c r="H22" i="4" s="1"/>
  <c r="E22" i="17"/>
  <c r="E22" i="4" s="1"/>
  <c r="D22" i="17"/>
  <c r="D22" i="4" s="1"/>
  <c r="C22" i="17"/>
  <c r="C22" i="4" s="1"/>
  <c r="B22" i="17"/>
  <c r="B22" i="4" s="1"/>
  <c r="M21" i="17"/>
  <c r="M21" i="4" s="1"/>
  <c r="O21" i="4" s="1"/>
  <c r="L21" i="17"/>
  <c r="L21" i="4" s="1"/>
  <c r="L20" i="4" s="1"/>
  <c r="K21" i="17"/>
  <c r="K21" i="4" s="1"/>
  <c r="J21" i="17"/>
  <c r="J21" i="4" s="1"/>
  <c r="I21" i="17"/>
  <c r="I21" i="4" s="1"/>
  <c r="H21" i="17"/>
  <c r="H21" i="4" s="1"/>
  <c r="E21" i="17"/>
  <c r="E21" i="4" s="1"/>
  <c r="D21" i="17"/>
  <c r="D21" i="4" s="1"/>
  <c r="C21" i="17"/>
  <c r="C21" i="4" s="1"/>
  <c r="B21" i="17"/>
  <c r="B21" i="4" s="1"/>
  <c r="Z43" i="20"/>
  <c r="P43" i="20"/>
  <c r="T42" i="20"/>
  <c r="T42" i="9" s="1"/>
  <c r="S42" i="20"/>
  <c r="S42" i="9" s="1"/>
  <c r="P42" i="20"/>
  <c r="P42" i="9" s="1"/>
  <c r="O42" i="20"/>
  <c r="O42" i="9" s="1"/>
  <c r="Q42" i="20"/>
  <c r="M42" i="20"/>
  <c r="M42" i="9" s="1"/>
  <c r="L42" i="20"/>
  <c r="L42" i="9" s="1"/>
  <c r="I42" i="20"/>
  <c r="I42" i="9" s="1"/>
  <c r="H42" i="20"/>
  <c r="H42" i="9" s="1"/>
  <c r="J42" i="20"/>
  <c r="F42" i="20"/>
  <c r="F42" i="9" s="1"/>
  <c r="E42" i="20"/>
  <c r="E42" i="9" s="1"/>
  <c r="C42" i="20"/>
  <c r="C42" i="9" s="1"/>
  <c r="B42" i="20"/>
  <c r="B42" i="9" s="1"/>
  <c r="D42" i="20"/>
  <c r="U41" i="20"/>
  <c r="T41" i="20"/>
  <c r="T41" i="9" s="1"/>
  <c r="S41" i="20"/>
  <c r="S41" i="9" s="1"/>
  <c r="P41" i="20"/>
  <c r="P41" i="9" s="1"/>
  <c r="O41" i="20"/>
  <c r="O41" i="9" s="1"/>
  <c r="M41" i="20"/>
  <c r="M41" i="9" s="1"/>
  <c r="M43" i="20"/>
  <c r="L41" i="20"/>
  <c r="L41" i="9" s="1"/>
  <c r="I41" i="20"/>
  <c r="I41" i="9" s="1"/>
  <c r="I43" i="20"/>
  <c r="H41" i="20"/>
  <c r="H41" i="9" s="1"/>
  <c r="F41" i="20"/>
  <c r="F41" i="9" s="1"/>
  <c r="F43" i="20"/>
  <c r="E41" i="20"/>
  <c r="E41" i="9" s="1"/>
  <c r="E43" i="20"/>
  <c r="B41" i="20"/>
  <c r="B41" i="9" s="1"/>
  <c r="B43" i="20"/>
  <c r="Z40" i="20"/>
  <c r="Z44" i="20"/>
  <c r="T39" i="20"/>
  <c r="T39" i="9" s="1"/>
  <c r="S39" i="20"/>
  <c r="S39" i="9" s="1"/>
  <c r="Q39" i="20"/>
  <c r="P39" i="20"/>
  <c r="P39" i="9" s="1"/>
  <c r="O39" i="20"/>
  <c r="O39" i="9" s="1"/>
  <c r="M39" i="20"/>
  <c r="M39" i="9" s="1"/>
  <c r="L39" i="20"/>
  <c r="L39" i="9" s="1"/>
  <c r="N39" i="20"/>
  <c r="R39" i="20"/>
  <c r="I39" i="20"/>
  <c r="I39" i="9" s="1"/>
  <c r="H39" i="20"/>
  <c r="H39" i="9" s="1"/>
  <c r="J39" i="20"/>
  <c r="F39" i="20"/>
  <c r="F39" i="9" s="1"/>
  <c r="E39" i="20"/>
  <c r="E39" i="9" s="1"/>
  <c r="G39" i="20"/>
  <c r="K39" i="20" s="1"/>
  <c r="C39" i="20"/>
  <c r="C39" i="9" s="1"/>
  <c r="B39" i="20"/>
  <c r="B39" i="9" s="1"/>
  <c r="T38" i="20"/>
  <c r="T38" i="9" s="1"/>
  <c r="S38" i="20"/>
  <c r="P38" i="20"/>
  <c r="P38" i="9" s="1"/>
  <c r="O38" i="20"/>
  <c r="O38" i="9" s="1"/>
  <c r="Q38" i="20"/>
  <c r="M38" i="20"/>
  <c r="L38" i="20"/>
  <c r="I38" i="20"/>
  <c r="I38" i="9" s="1"/>
  <c r="H38" i="20"/>
  <c r="F38" i="20"/>
  <c r="F38" i="9" s="1"/>
  <c r="E38" i="20"/>
  <c r="E38" i="9" s="1"/>
  <c r="C38" i="20"/>
  <c r="C38" i="9" s="1"/>
  <c r="B38" i="20"/>
  <c r="B38" i="9" s="1"/>
  <c r="T37" i="20"/>
  <c r="T37" i="9" s="1"/>
  <c r="S37" i="20"/>
  <c r="S37" i="9" s="1"/>
  <c r="P37" i="20"/>
  <c r="P37" i="9" s="1"/>
  <c r="O37" i="20"/>
  <c r="O37" i="9" s="1"/>
  <c r="Q37" i="20"/>
  <c r="N37" i="20"/>
  <c r="R37" i="20" s="1"/>
  <c r="M37" i="20"/>
  <c r="M37" i="9" s="1"/>
  <c r="L37" i="20"/>
  <c r="L37" i="9" s="1"/>
  <c r="I37" i="20"/>
  <c r="I37" i="9" s="1"/>
  <c r="H37" i="20"/>
  <c r="H37" i="9" s="1"/>
  <c r="F37" i="20"/>
  <c r="F37" i="9" s="1"/>
  <c r="E37" i="20"/>
  <c r="E37" i="9" s="1"/>
  <c r="B37" i="20"/>
  <c r="B37" i="9" s="1"/>
  <c r="T36" i="20"/>
  <c r="S36" i="20"/>
  <c r="S36" i="9" s="1"/>
  <c r="P36" i="20"/>
  <c r="P36" i="9" s="1"/>
  <c r="O36" i="20"/>
  <c r="O40" i="20"/>
  <c r="M36" i="20"/>
  <c r="M36" i="9" s="1"/>
  <c r="L36" i="20"/>
  <c r="L40" i="20"/>
  <c r="I36" i="20"/>
  <c r="I36" i="9" s="1"/>
  <c r="I40" i="20"/>
  <c r="I44" i="20" s="1"/>
  <c r="H36" i="20"/>
  <c r="F36" i="20"/>
  <c r="E36" i="20"/>
  <c r="E36" i="9" s="1"/>
  <c r="E40" i="20"/>
  <c r="E44" i="20" s="1"/>
  <c r="C36" i="20"/>
  <c r="C36" i="9" s="1"/>
  <c r="B36" i="20"/>
  <c r="B36" i="9" s="1"/>
  <c r="B40" i="20"/>
  <c r="B44" i="20" s="1"/>
  <c r="G41" i="20"/>
  <c r="D36" i="20"/>
  <c r="N34" i="54"/>
  <c r="N33" i="54"/>
  <c r="N32" i="54"/>
  <c r="N31" i="54"/>
  <c r="N30" i="54"/>
  <c r="N29" i="54"/>
  <c r="N28" i="54"/>
  <c r="N27" i="54"/>
  <c r="N26" i="54"/>
  <c r="N25" i="54"/>
  <c r="N24" i="54"/>
  <c r="N23" i="54"/>
  <c r="N22" i="54"/>
  <c r="N21" i="54"/>
  <c r="N20" i="54"/>
  <c r="N19" i="54"/>
  <c r="N18" i="54"/>
  <c r="N17" i="54"/>
  <c r="N16" i="54"/>
  <c r="N15" i="54"/>
  <c r="N14" i="54"/>
  <c r="N13" i="54"/>
  <c r="N12" i="54"/>
  <c r="N11" i="54"/>
  <c r="N10" i="54"/>
  <c r="N9" i="54"/>
  <c r="N8" i="54"/>
  <c r="N7" i="54"/>
  <c r="E33" i="54"/>
  <c r="E32" i="54"/>
  <c r="E31" i="54"/>
  <c r="E30" i="54"/>
  <c r="E29" i="54"/>
  <c r="E28" i="54"/>
  <c r="E27" i="54"/>
  <c r="E26" i="54"/>
  <c r="E25" i="54"/>
  <c r="E24" i="54"/>
  <c r="E23" i="54"/>
  <c r="E22" i="54"/>
  <c r="E21" i="54"/>
  <c r="E20" i="54"/>
  <c r="E19" i="54"/>
  <c r="E18" i="54"/>
  <c r="E17" i="54"/>
  <c r="E16" i="54"/>
  <c r="E15" i="54"/>
  <c r="E14" i="54"/>
  <c r="E13" i="54"/>
  <c r="E12" i="54"/>
  <c r="E11" i="54"/>
  <c r="E10" i="54"/>
  <c r="E9" i="54"/>
  <c r="E8" i="54"/>
  <c r="E7" i="54"/>
  <c r="C33" i="54"/>
  <c r="C32" i="54"/>
  <c r="C31" i="54"/>
  <c r="C30" i="54"/>
  <c r="C29" i="54"/>
  <c r="C28" i="54"/>
  <c r="C27" i="54"/>
  <c r="C26" i="54"/>
  <c r="C25" i="54"/>
  <c r="C24" i="54"/>
  <c r="A24" i="54"/>
  <c r="C23" i="54"/>
  <c r="A23" i="54"/>
  <c r="C22" i="54"/>
  <c r="B22" i="54"/>
  <c r="A22" i="54"/>
  <c r="C21" i="54"/>
  <c r="B21" i="54"/>
  <c r="A21" i="54"/>
  <c r="C20" i="54"/>
  <c r="B20" i="54"/>
  <c r="A20" i="54"/>
  <c r="C19" i="54"/>
  <c r="B19" i="54"/>
  <c r="A19" i="54"/>
  <c r="C18" i="54"/>
  <c r="B18" i="54"/>
  <c r="A18" i="54"/>
  <c r="C17" i="54"/>
  <c r="B17" i="54"/>
  <c r="A17" i="54"/>
  <c r="C16" i="54"/>
  <c r="B16" i="54"/>
  <c r="A16" i="54"/>
  <c r="C15" i="54"/>
  <c r="B15" i="54"/>
  <c r="A15" i="54"/>
  <c r="C14" i="54"/>
  <c r="B14" i="54"/>
  <c r="A14" i="54"/>
  <c r="C13" i="54"/>
  <c r="B13" i="54"/>
  <c r="A13" i="54"/>
  <c r="C12" i="54"/>
  <c r="B12" i="54"/>
  <c r="A12" i="54"/>
  <c r="C11" i="54"/>
  <c r="B11" i="54"/>
  <c r="A11" i="54"/>
  <c r="C10" i="54"/>
  <c r="B10" i="54"/>
  <c r="A10" i="54"/>
  <c r="C9" i="54"/>
  <c r="B9" i="54"/>
  <c r="A9" i="54"/>
  <c r="C8" i="54"/>
  <c r="B8" i="54"/>
  <c r="A8" i="54"/>
  <c r="C7" i="54"/>
  <c r="B7" i="54"/>
  <c r="A7" i="54"/>
  <c r="E121" i="52"/>
  <c r="E119" i="52"/>
  <c r="E117" i="52"/>
  <c r="E115" i="52"/>
  <c r="E114" i="52"/>
  <c r="E113" i="52"/>
  <c r="E112" i="52"/>
  <c r="E111" i="52"/>
  <c r="E110" i="52"/>
  <c r="E109" i="52"/>
  <c r="E108" i="52"/>
  <c r="E107" i="52"/>
  <c r="E106" i="52"/>
  <c r="E105" i="52"/>
  <c r="E104" i="52"/>
  <c r="E103" i="52"/>
  <c r="E102" i="52"/>
  <c r="E101" i="52"/>
  <c r="E100" i="52"/>
  <c r="E99" i="52"/>
  <c r="E98" i="52"/>
  <c r="E97" i="52"/>
  <c r="E96" i="52"/>
  <c r="E95" i="52"/>
  <c r="E94" i="52"/>
  <c r="E93" i="52"/>
  <c r="E92" i="52"/>
  <c r="E91" i="52"/>
  <c r="E90" i="52"/>
  <c r="E89" i="52"/>
  <c r="E88" i="52"/>
  <c r="E87" i="52"/>
  <c r="E86" i="52"/>
  <c r="E39" i="52"/>
  <c r="A121" i="52"/>
  <c r="A119" i="52"/>
  <c r="A117" i="52"/>
  <c r="A115" i="52"/>
  <c r="A114" i="52"/>
  <c r="A113" i="52"/>
  <c r="A112" i="52"/>
  <c r="A111" i="52"/>
  <c r="A110" i="52"/>
  <c r="A109" i="52"/>
  <c r="A108" i="52"/>
  <c r="A107" i="52"/>
  <c r="A106" i="52"/>
  <c r="A105" i="52"/>
  <c r="A104" i="52"/>
  <c r="A103" i="52"/>
  <c r="A102" i="52"/>
  <c r="A101" i="52"/>
  <c r="A100" i="52"/>
  <c r="A99" i="52"/>
  <c r="A98" i="52"/>
  <c r="A97" i="52"/>
  <c r="A96" i="52"/>
  <c r="A95" i="52"/>
  <c r="A94" i="52"/>
  <c r="A93" i="52"/>
  <c r="A92" i="52"/>
  <c r="A91" i="52"/>
  <c r="A90" i="52"/>
  <c r="A89" i="52"/>
  <c r="A88" i="52"/>
  <c r="A87" i="52"/>
  <c r="A86" i="52"/>
  <c r="A39" i="52"/>
  <c r="E37" i="52"/>
  <c r="E36" i="52"/>
  <c r="E35" i="52"/>
  <c r="E34" i="52"/>
  <c r="E33" i="52"/>
  <c r="E32" i="52"/>
  <c r="E31" i="52"/>
  <c r="E30" i="52"/>
  <c r="E29" i="52"/>
  <c r="E28" i="52"/>
  <c r="E27" i="52"/>
  <c r="E26" i="52"/>
  <c r="E25" i="52"/>
  <c r="E24" i="52"/>
  <c r="E23" i="52"/>
  <c r="E22" i="52"/>
  <c r="E21" i="52"/>
  <c r="E20" i="52"/>
  <c r="E19" i="52"/>
  <c r="E18" i="52"/>
  <c r="E17" i="52"/>
  <c r="E16" i="52"/>
  <c r="E15" i="52"/>
  <c r="E14" i="52"/>
  <c r="E13" i="52"/>
  <c r="E12" i="52"/>
  <c r="E11" i="52"/>
  <c r="E10" i="52"/>
  <c r="E9" i="52"/>
  <c r="E8" i="52"/>
  <c r="A38" i="52"/>
  <c r="A37" i="52"/>
  <c r="A36" i="52"/>
  <c r="A35" i="52"/>
  <c r="A34" i="52"/>
  <c r="A33" i="52"/>
  <c r="A32" i="52"/>
  <c r="A31" i="52"/>
  <c r="A30" i="52"/>
  <c r="A29" i="52"/>
  <c r="A28" i="52"/>
  <c r="A27" i="52"/>
  <c r="A26" i="52"/>
  <c r="A25" i="52"/>
  <c r="A24" i="52"/>
  <c r="A23" i="52"/>
  <c r="A22" i="52"/>
  <c r="A21" i="52"/>
  <c r="A20" i="52"/>
  <c r="A19" i="52"/>
  <c r="A18" i="52"/>
  <c r="A17" i="52"/>
  <c r="A16" i="52"/>
  <c r="A15" i="52"/>
  <c r="A14" i="52"/>
  <c r="A13" i="52"/>
  <c r="A12" i="52"/>
  <c r="A11" i="52"/>
  <c r="A10" i="52"/>
  <c r="A9" i="52"/>
  <c r="A8" i="52"/>
  <c r="J1000" i="50"/>
  <c r="J999" i="50"/>
  <c r="J998" i="50"/>
  <c r="J997" i="50"/>
  <c r="J996" i="50"/>
  <c r="J995" i="50"/>
  <c r="J994" i="50"/>
  <c r="J993" i="50"/>
  <c r="J992" i="50"/>
  <c r="J991" i="50"/>
  <c r="J990" i="50"/>
  <c r="J989" i="50"/>
  <c r="J988" i="50"/>
  <c r="J987" i="50"/>
  <c r="J986" i="50"/>
  <c r="J985" i="50"/>
  <c r="J984" i="50"/>
  <c r="J983" i="50"/>
  <c r="J982" i="50"/>
  <c r="J981" i="50"/>
  <c r="J980" i="50"/>
  <c r="J979" i="50"/>
  <c r="J978" i="50"/>
  <c r="J977" i="50"/>
  <c r="J976" i="50"/>
  <c r="J975" i="50"/>
  <c r="J974" i="50"/>
  <c r="J973" i="50"/>
  <c r="J972" i="50"/>
  <c r="J971" i="50"/>
  <c r="J970" i="50"/>
  <c r="J969" i="50"/>
  <c r="J968" i="50"/>
  <c r="J967" i="50"/>
  <c r="J966" i="50"/>
  <c r="J965" i="50"/>
  <c r="J964" i="50"/>
  <c r="J963" i="50"/>
  <c r="J962" i="50"/>
  <c r="J961" i="50"/>
  <c r="J960" i="50"/>
  <c r="J959" i="50"/>
  <c r="J958" i="50"/>
  <c r="J957" i="50"/>
  <c r="J956" i="50"/>
  <c r="J955" i="50"/>
  <c r="J954" i="50"/>
  <c r="J953" i="50"/>
  <c r="J952" i="50"/>
  <c r="J951" i="50"/>
  <c r="J950" i="50"/>
  <c r="J949" i="50"/>
  <c r="J948" i="50"/>
  <c r="J947" i="50"/>
  <c r="J946" i="50"/>
  <c r="J945" i="50"/>
  <c r="J944" i="50"/>
  <c r="J943" i="50"/>
  <c r="J942" i="50"/>
  <c r="J941" i="50"/>
  <c r="J940" i="50"/>
  <c r="J939" i="50"/>
  <c r="J938" i="50"/>
  <c r="J937" i="50"/>
  <c r="J936" i="50"/>
  <c r="J935" i="50"/>
  <c r="J934" i="50"/>
  <c r="J933" i="50"/>
  <c r="J932" i="50"/>
  <c r="J931" i="50"/>
  <c r="J930" i="50"/>
  <c r="J929" i="50"/>
  <c r="J928" i="50"/>
  <c r="J927" i="50"/>
  <c r="J926" i="50"/>
  <c r="J925" i="50"/>
  <c r="J924" i="50"/>
  <c r="J923" i="50"/>
  <c r="J922" i="50"/>
  <c r="J921" i="50"/>
  <c r="J920" i="50"/>
  <c r="J919" i="50"/>
  <c r="J918" i="50"/>
  <c r="J917" i="50"/>
  <c r="J916" i="50"/>
  <c r="J915" i="50"/>
  <c r="J914" i="50"/>
  <c r="J913" i="50"/>
  <c r="J912" i="50"/>
  <c r="J911" i="50"/>
  <c r="J910" i="50"/>
  <c r="J909" i="50"/>
  <c r="J908" i="50"/>
  <c r="J907" i="50"/>
  <c r="J906" i="50"/>
  <c r="J905" i="50"/>
  <c r="J904" i="50"/>
  <c r="J903" i="50"/>
  <c r="J902" i="50"/>
  <c r="J901" i="50"/>
  <c r="J900" i="50"/>
  <c r="J899" i="50"/>
  <c r="J898" i="50"/>
  <c r="J897" i="50"/>
  <c r="J896" i="50"/>
  <c r="J895" i="50"/>
  <c r="J894" i="50"/>
  <c r="J893" i="50"/>
  <c r="J892" i="50"/>
  <c r="J891" i="50"/>
  <c r="J890" i="50"/>
  <c r="J889" i="50"/>
  <c r="J888" i="50"/>
  <c r="J887" i="50"/>
  <c r="J886" i="50"/>
  <c r="J885" i="50"/>
  <c r="J884" i="50"/>
  <c r="J883" i="50"/>
  <c r="J882" i="50"/>
  <c r="J881" i="50"/>
  <c r="J880" i="50"/>
  <c r="J879" i="50"/>
  <c r="J878" i="50"/>
  <c r="J877" i="50"/>
  <c r="J876" i="50"/>
  <c r="J875" i="50"/>
  <c r="J874" i="50"/>
  <c r="J873" i="50"/>
  <c r="J872" i="50"/>
  <c r="J871" i="50"/>
  <c r="J870" i="50"/>
  <c r="J869" i="50"/>
  <c r="J868" i="50"/>
  <c r="J867" i="50"/>
  <c r="J866" i="50"/>
  <c r="J865" i="50"/>
  <c r="J864" i="50"/>
  <c r="J863" i="50"/>
  <c r="J862" i="50"/>
  <c r="J861" i="50"/>
  <c r="J860" i="50"/>
  <c r="J859" i="50"/>
  <c r="J858" i="50"/>
  <c r="J857" i="50"/>
  <c r="J856" i="50"/>
  <c r="J855" i="50"/>
  <c r="J854" i="50"/>
  <c r="J853" i="50"/>
  <c r="J852" i="50"/>
  <c r="J851" i="50"/>
  <c r="J850" i="50"/>
  <c r="J849" i="50"/>
  <c r="J848" i="50"/>
  <c r="J847" i="50"/>
  <c r="J846" i="50"/>
  <c r="J845" i="50"/>
  <c r="J844" i="50"/>
  <c r="J843" i="50"/>
  <c r="J842" i="50"/>
  <c r="J841" i="50"/>
  <c r="J840" i="50"/>
  <c r="J839" i="50"/>
  <c r="J838" i="50"/>
  <c r="J837" i="50"/>
  <c r="J836" i="50"/>
  <c r="J835" i="50"/>
  <c r="J834" i="50"/>
  <c r="J833" i="50"/>
  <c r="J832" i="50"/>
  <c r="J831" i="50"/>
  <c r="J830" i="50"/>
  <c r="J829" i="50"/>
  <c r="J828" i="50"/>
  <c r="J827" i="50"/>
  <c r="J826" i="50"/>
  <c r="J825" i="50"/>
  <c r="J824" i="50"/>
  <c r="J823" i="50"/>
  <c r="J822" i="50"/>
  <c r="J821" i="50"/>
  <c r="J820" i="50"/>
  <c r="J819" i="50"/>
  <c r="J818" i="50"/>
  <c r="J817" i="50"/>
  <c r="J816" i="50"/>
  <c r="J815" i="50"/>
  <c r="J814" i="50"/>
  <c r="J813" i="50"/>
  <c r="J812" i="50"/>
  <c r="J811" i="50"/>
  <c r="J810" i="50"/>
  <c r="J809" i="50"/>
  <c r="J808" i="50"/>
  <c r="J807" i="50"/>
  <c r="J806" i="50"/>
  <c r="J805" i="50"/>
  <c r="J804" i="50"/>
  <c r="J803" i="50"/>
  <c r="J802" i="50"/>
  <c r="J801" i="50"/>
  <c r="J800" i="50"/>
  <c r="J799" i="50"/>
  <c r="J798" i="50"/>
  <c r="J797" i="50"/>
  <c r="J796" i="50"/>
  <c r="J795" i="50"/>
  <c r="J794" i="50"/>
  <c r="J793" i="50"/>
  <c r="J792" i="50"/>
  <c r="J791" i="50"/>
  <c r="J790" i="50"/>
  <c r="J789" i="50"/>
  <c r="J788" i="50"/>
  <c r="J787" i="50"/>
  <c r="J786" i="50"/>
  <c r="J785" i="50"/>
  <c r="J784" i="50"/>
  <c r="J783" i="50"/>
  <c r="J782" i="50"/>
  <c r="J781" i="50"/>
  <c r="J780" i="50"/>
  <c r="J779" i="50"/>
  <c r="J778" i="50"/>
  <c r="J777" i="50"/>
  <c r="J776" i="50"/>
  <c r="J775" i="50"/>
  <c r="J774" i="50"/>
  <c r="J773" i="50"/>
  <c r="J772" i="50"/>
  <c r="J771" i="50"/>
  <c r="J770" i="50"/>
  <c r="J769" i="50"/>
  <c r="J768" i="50"/>
  <c r="J767" i="50"/>
  <c r="J766" i="50"/>
  <c r="J765" i="50"/>
  <c r="J764" i="50"/>
  <c r="J763" i="50"/>
  <c r="J762" i="50"/>
  <c r="J761" i="50"/>
  <c r="J760" i="50"/>
  <c r="J759" i="50"/>
  <c r="J758" i="50"/>
  <c r="J757" i="50"/>
  <c r="J756" i="50"/>
  <c r="J755" i="50"/>
  <c r="J754" i="50"/>
  <c r="J753" i="50"/>
  <c r="J752" i="50"/>
  <c r="J751" i="50"/>
  <c r="J750" i="50"/>
  <c r="J749" i="50"/>
  <c r="J748" i="50"/>
  <c r="J747" i="50"/>
  <c r="J746" i="50"/>
  <c r="J745" i="50"/>
  <c r="J744" i="50"/>
  <c r="J743" i="50"/>
  <c r="J742" i="50"/>
  <c r="J741" i="50"/>
  <c r="J740" i="50"/>
  <c r="J739" i="50"/>
  <c r="J738" i="50"/>
  <c r="J737" i="50"/>
  <c r="J736" i="50"/>
  <c r="J735" i="50"/>
  <c r="J734" i="50"/>
  <c r="J733" i="50"/>
  <c r="J732" i="50"/>
  <c r="J731" i="50"/>
  <c r="J730" i="50"/>
  <c r="J729" i="50"/>
  <c r="J728" i="50"/>
  <c r="J727" i="50"/>
  <c r="J726" i="50"/>
  <c r="J725" i="50"/>
  <c r="J724" i="50"/>
  <c r="J723" i="50"/>
  <c r="J722" i="50"/>
  <c r="J721" i="50"/>
  <c r="J720" i="50"/>
  <c r="J719" i="50"/>
  <c r="J718" i="50"/>
  <c r="J717" i="50"/>
  <c r="J716" i="50"/>
  <c r="J715" i="50"/>
  <c r="J714" i="50"/>
  <c r="J713" i="50"/>
  <c r="J712" i="50"/>
  <c r="J711" i="50"/>
  <c r="J710" i="50"/>
  <c r="J709" i="50"/>
  <c r="J708" i="50"/>
  <c r="J707" i="50"/>
  <c r="J706" i="50"/>
  <c r="J705" i="50"/>
  <c r="J704" i="50"/>
  <c r="J703" i="50"/>
  <c r="J702" i="50"/>
  <c r="J701" i="50"/>
  <c r="J700" i="50"/>
  <c r="J699" i="50"/>
  <c r="J698" i="50"/>
  <c r="J697" i="50"/>
  <c r="J696" i="50"/>
  <c r="J695" i="50"/>
  <c r="J694" i="50"/>
  <c r="J693" i="50"/>
  <c r="J692" i="50"/>
  <c r="J691" i="50"/>
  <c r="J690" i="50"/>
  <c r="J689" i="50"/>
  <c r="J688" i="50"/>
  <c r="J687" i="50"/>
  <c r="J686" i="50"/>
  <c r="J685" i="50"/>
  <c r="J684" i="50"/>
  <c r="J683" i="50"/>
  <c r="J682" i="50"/>
  <c r="J681" i="50"/>
  <c r="J680" i="50"/>
  <c r="J679" i="50"/>
  <c r="J678" i="50"/>
  <c r="J677" i="50"/>
  <c r="J676" i="50"/>
  <c r="J675" i="50"/>
  <c r="J674" i="50"/>
  <c r="J673" i="50"/>
  <c r="J672" i="50"/>
  <c r="J671" i="50"/>
  <c r="J670" i="50"/>
  <c r="J669" i="50"/>
  <c r="J668" i="50"/>
  <c r="J667" i="50"/>
  <c r="J666" i="50"/>
  <c r="J665" i="50"/>
  <c r="J664" i="50"/>
  <c r="J663" i="50"/>
  <c r="J662" i="50"/>
  <c r="J661" i="50"/>
  <c r="J660" i="50"/>
  <c r="J659" i="50"/>
  <c r="J658" i="50"/>
  <c r="J657" i="50"/>
  <c r="J656" i="50"/>
  <c r="J655" i="50"/>
  <c r="J654" i="50"/>
  <c r="J653" i="50"/>
  <c r="J652" i="50"/>
  <c r="J651" i="50"/>
  <c r="J650" i="50"/>
  <c r="J649" i="50"/>
  <c r="J648" i="50"/>
  <c r="J647" i="50"/>
  <c r="J646" i="50"/>
  <c r="J645" i="50"/>
  <c r="J644" i="50"/>
  <c r="J643" i="50"/>
  <c r="J642" i="50"/>
  <c r="J641" i="50"/>
  <c r="J640" i="50"/>
  <c r="J639" i="50"/>
  <c r="J638" i="50"/>
  <c r="J637" i="50"/>
  <c r="J636" i="50"/>
  <c r="J635" i="50"/>
  <c r="J634" i="50"/>
  <c r="J633" i="50"/>
  <c r="J632" i="50"/>
  <c r="J631" i="50"/>
  <c r="J630" i="50"/>
  <c r="J629" i="50"/>
  <c r="J628" i="50"/>
  <c r="J627" i="50"/>
  <c r="J626" i="50"/>
  <c r="J625" i="50"/>
  <c r="J624" i="50"/>
  <c r="J623" i="50"/>
  <c r="J622" i="50"/>
  <c r="J621" i="50"/>
  <c r="J620" i="50"/>
  <c r="J619" i="50"/>
  <c r="J618" i="50"/>
  <c r="J617" i="50"/>
  <c r="J616" i="50"/>
  <c r="J615" i="50"/>
  <c r="J614" i="50"/>
  <c r="J613" i="50"/>
  <c r="J612" i="50"/>
  <c r="J611" i="50"/>
  <c r="J610" i="50"/>
  <c r="J609" i="50"/>
  <c r="J608" i="50"/>
  <c r="J607" i="50"/>
  <c r="J606" i="50"/>
  <c r="J605" i="50"/>
  <c r="J604" i="50"/>
  <c r="J603" i="50"/>
  <c r="J602" i="50"/>
  <c r="J601" i="50"/>
  <c r="J600" i="50"/>
  <c r="J599" i="50"/>
  <c r="J598" i="50"/>
  <c r="J597" i="50"/>
  <c r="J596" i="50"/>
  <c r="J595" i="50"/>
  <c r="J594" i="50"/>
  <c r="J593" i="50"/>
  <c r="J592" i="50"/>
  <c r="J591" i="50"/>
  <c r="J590" i="50"/>
  <c r="J589" i="50"/>
  <c r="J588" i="50"/>
  <c r="J587" i="50"/>
  <c r="J586" i="50"/>
  <c r="J585" i="50"/>
  <c r="J584" i="50"/>
  <c r="J583" i="50"/>
  <c r="J582" i="50"/>
  <c r="J581" i="50"/>
  <c r="J580" i="50"/>
  <c r="J579" i="50"/>
  <c r="J578" i="50"/>
  <c r="J577" i="50"/>
  <c r="J576" i="50"/>
  <c r="J575" i="50"/>
  <c r="J574" i="50"/>
  <c r="J573" i="50"/>
  <c r="J572" i="50"/>
  <c r="J571" i="50"/>
  <c r="J570" i="50"/>
  <c r="J569" i="50"/>
  <c r="J568" i="50"/>
  <c r="J567" i="50"/>
  <c r="J566" i="50"/>
  <c r="J565" i="50"/>
  <c r="J564" i="50"/>
  <c r="J563" i="50"/>
  <c r="J562" i="50"/>
  <c r="J561" i="50"/>
  <c r="J560" i="50"/>
  <c r="J559" i="50"/>
  <c r="J558" i="50"/>
  <c r="J557" i="50"/>
  <c r="J556" i="50"/>
  <c r="J555" i="50"/>
  <c r="J554" i="50"/>
  <c r="J553" i="50"/>
  <c r="J552" i="50"/>
  <c r="J551" i="50"/>
  <c r="J550" i="50"/>
  <c r="J549" i="50"/>
  <c r="J548" i="50"/>
  <c r="J547" i="50"/>
  <c r="J546" i="50"/>
  <c r="J545" i="50"/>
  <c r="J544" i="50"/>
  <c r="J543" i="50"/>
  <c r="J542" i="50"/>
  <c r="J541" i="50"/>
  <c r="J540" i="50"/>
  <c r="J539" i="50"/>
  <c r="J538" i="50"/>
  <c r="J537" i="50"/>
  <c r="J536" i="50"/>
  <c r="J535" i="50"/>
  <c r="J534" i="50"/>
  <c r="J533" i="50"/>
  <c r="J532" i="50"/>
  <c r="J531" i="50"/>
  <c r="J530" i="50"/>
  <c r="J529" i="50"/>
  <c r="J528" i="50"/>
  <c r="J527" i="50"/>
  <c r="J526" i="50"/>
  <c r="J525" i="50"/>
  <c r="J524" i="50"/>
  <c r="J523" i="50"/>
  <c r="J522" i="50"/>
  <c r="J521" i="50"/>
  <c r="J520" i="50"/>
  <c r="J519" i="50"/>
  <c r="J518" i="50"/>
  <c r="J517" i="50"/>
  <c r="J516" i="50"/>
  <c r="J515" i="50"/>
  <c r="J514" i="50"/>
  <c r="J513" i="50"/>
  <c r="J512" i="50"/>
  <c r="J511" i="50"/>
  <c r="J510" i="50"/>
  <c r="J509" i="50"/>
  <c r="J508" i="50"/>
  <c r="J507" i="50"/>
  <c r="J506" i="50"/>
  <c r="J505" i="50"/>
  <c r="J504" i="50"/>
  <c r="J503" i="50"/>
  <c r="J502" i="50"/>
  <c r="J501" i="50"/>
  <c r="J500" i="50"/>
  <c r="J499" i="50"/>
  <c r="J498" i="50"/>
  <c r="J497" i="50"/>
  <c r="J496" i="50"/>
  <c r="J495" i="50"/>
  <c r="J494" i="50"/>
  <c r="J493" i="50"/>
  <c r="J492" i="50"/>
  <c r="J491" i="50"/>
  <c r="J490" i="50"/>
  <c r="J489" i="50"/>
  <c r="J488" i="50"/>
  <c r="J487" i="50"/>
  <c r="J486" i="50"/>
  <c r="J485" i="50"/>
  <c r="J484" i="50"/>
  <c r="J483" i="50"/>
  <c r="J482" i="50"/>
  <c r="J481" i="50"/>
  <c r="J480" i="50"/>
  <c r="J479" i="50"/>
  <c r="J478" i="50"/>
  <c r="J477" i="50"/>
  <c r="J476" i="50"/>
  <c r="J475" i="50"/>
  <c r="J474" i="50"/>
  <c r="J473" i="50"/>
  <c r="J472" i="50"/>
  <c r="J471" i="50"/>
  <c r="J470" i="50"/>
  <c r="J469" i="50"/>
  <c r="J468" i="50"/>
  <c r="J467" i="50"/>
  <c r="J466" i="50"/>
  <c r="J465" i="50"/>
  <c r="J464" i="50"/>
  <c r="J463" i="50"/>
  <c r="J462" i="50"/>
  <c r="J461" i="50"/>
  <c r="J460" i="50"/>
  <c r="J459" i="50"/>
  <c r="J458" i="50"/>
  <c r="J457" i="50"/>
  <c r="J456" i="50"/>
  <c r="J455" i="50"/>
  <c r="J454" i="50"/>
  <c r="J453" i="50"/>
  <c r="J452" i="50"/>
  <c r="J451" i="50"/>
  <c r="J450" i="50"/>
  <c r="J449" i="50"/>
  <c r="J448" i="50"/>
  <c r="J447" i="50"/>
  <c r="J446" i="50"/>
  <c r="J445" i="50"/>
  <c r="J444" i="50"/>
  <c r="J443" i="50"/>
  <c r="J442" i="50"/>
  <c r="J441" i="50"/>
  <c r="J440" i="50"/>
  <c r="J439" i="50"/>
  <c r="J438" i="50"/>
  <c r="J437" i="50"/>
  <c r="J436" i="50"/>
  <c r="J435" i="50"/>
  <c r="J434" i="50"/>
  <c r="J433" i="50"/>
  <c r="J432" i="50"/>
  <c r="J431" i="50"/>
  <c r="J430" i="50"/>
  <c r="J429" i="50"/>
  <c r="J428" i="50"/>
  <c r="J427" i="50"/>
  <c r="J426" i="50"/>
  <c r="J425" i="50"/>
  <c r="J424" i="50"/>
  <c r="J423" i="50"/>
  <c r="J422" i="50"/>
  <c r="J421" i="50"/>
  <c r="J420" i="50"/>
  <c r="J419" i="50"/>
  <c r="J418" i="50"/>
  <c r="J417" i="50"/>
  <c r="J416" i="50"/>
  <c r="J415" i="50"/>
  <c r="J414" i="50"/>
  <c r="J413" i="50"/>
  <c r="J412" i="50"/>
  <c r="J411" i="50"/>
  <c r="J410" i="50"/>
  <c r="J409" i="50"/>
  <c r="J408" i="50"/>
  <c r="J407" i="50"/>
  <c r="J406" i="50"/>
  <c r="J405" i="50"/>
  <c r="J404" i="50"/>
  <c r="J403" i="50"/>
  <c r="J402" i="50"/>
  <c r="J401" i="50"/>
  <c r="J400" i="50"/>
  <c r="J399" i="50"/>
  <c r="J398" i="50"/>
  <c r="J397" i="50"/>
  <c r="J396" i="50"/>
  <c r="J395" i="50"/>
  <c r="J394" i="50"/>
  <c r="J393" i="50"/>
  <c r="J392" i="50"/>
  <c r="J391" i="50"/>
  <c r="J390" i="50"/>
  <c r="J389" i="50"/>
  <c r="J388" i="50"/>
  <c r="J387" i="50"/>
  <c r="J386" i="50"/>
  <c r="J385" i="50"/>
  <c r="J384" i="50"/>
  <c r="J383" i="50"/>
  <c r="J382" i="50"/>
  <c r="J381" i="50"/>
  <c r="J380" i="50"/>
  <c r="J379" i="50"/>
  <c r="J378" i="50"/>
  <c r="J377" i="50"/>
  <c r="J376" i="50"/>
  <c r="J375" i="50"/>
  <c r="J374" i="50"/>
  <c r="J373" i="50"/>
  <c r="J372" i="50"/>
  <c r="J371" i="50"/>
  <c r="J370" i="50"/>
  <c r="J369" i="50"/>
  <c r="J368" i="50"/>
  <c r="J367" i="50"/>
  <c r="J366" i="50"/>
  <c r="J365" i="50"/>
  <c r="J364" i="50"/>
  <c r="J363" i="50"/>
  <c r="J362" i="50"/>
  <c r="J361" i="50"/>
  <c r="J360" i="50"/>
  <c r="J359" i="50"/>
  <c r="J358" i="50"/>
  <c r="J357" i="50"/>
  <c r="J356" i="50"/>
  <c r="J355" i="50"/>
  <c r="J354" i="50"/>
  <c r="J353" i="50"/>
  <c r="J352" i="50"/>
  <c r="J351" i="50"/>
  <c r="J350" i="50"/>
  <c r="J349" i="50"/>
  <c r="J348" i="50"/>
  <c r="J347" i="50"/>
  <c r="J346" i="50"/>
  <c r="J345" i="50"/>
  <c r="J344" i="50"/>
  <c r="J343" i="50"/>
  <c r="J342" i="50"/>
  <c r="J341" i="50"/>
  <c r="J340" i="50"/>
  <c r="J339" i="50"/>
  <c r="J338" i="50"/>
  <c r="J337" i="50"/>
  <c r="J336" i="50"/>
  <c r="J335" i="50"/>
  <c r="J334" i="50"/>
  <c r="J333" i="50"/>
  <c r="J332" i="50"/>
  <c r="J331" i="50"/>
  <c r="J330" i="50"/>
  <c r="J329" i="50"/>
  <c r="J328" i="50"/>
  <c r="J327" i="50"/>
  <c r="J326" i="50"/>
  <c r="J325" i="50"/>
  <c r="J324" i="50"/>
  <c r="J323" i="50"/>
  <c r="J322" i="50"/>
  <c r="J321" i="50"/>
  <c r="J320" i="50"/>
  <c r="J319" i="50"/>
  <c r="J318" i="50"/>
  <c r="J317" i="50"/>
  <c r="J316" i="50"/>
  <c r="J315" i="50"/>
  <c r="J314" i="50"/>
  <c r="J313" i="50"/>
  <c r="J312" i="50"/>
  <c r="J311" i="50"/>
  <c r="J310" i="50"/>
  <c r="J309" i="50"/>
  <c r="J308" i="50"/>
  <c r="J307" i="50"/>
  <c r="J306" i="50"/>
  <c r="J305" i="50"/>
  <c r="J304" i="50"/>
  <c r="J303" i="50"/>
  <c r="J302" i="50"/>
  <c r="J301" i="50"/>
  <c r="J300" i="50"/>
  <c r="J299" i="50"/>
  <c r="J298" i="50"/>
  <c r="J297" i="50"/>
  <c r="J296" i="50"/>
  <c r="J295" i="50"/>
  <c r="J294" i="50"/>
  <c r="J293" i="50"/>
  <c r="J292" i="50"/>
  <c r="J291" i="50"/>
  <c r="J290" i="50"/>
  <c r="J289" i="50"/>
  <c r="J288" i="50"/>
  <c r="J287" i="50"/>
  <c r="J286" i="50"/>
  <c r="J285" i="50"/>
  <c r="J284" i="50"/>
  <c r="J283" i="50"/>
  <c r="J282" i="50"/>
  <c r="J281" i="50"/>
  <c r="J280" i="50"/>
  <c r="J279" i="50"/>
  <c r="J278" i="50"/>
  <c r="J277" i="50"/>
  <c r="J276" i="50"/>
  <c r="J275" i="50"/>
  <c r="J274" i="50"/>
  <c r="J273" i="50"/>
  <c r="J272" i="50"/>
  <c r="J271" i="50"/>
  <c r="J270" i="50"/>
  <c r="J269" i="50"/>
  <c r="J268" i="50"/>
  <c r="J267" i="50"/>
  <c r="J266" i="50"/>
  <c r="J265" i="50"/>
  <c r="J264" i="50"/>
  <c r="J263" i="50"/>
  <c r="J262" i="50"/>
  <c r="J261" i="50"/>
  <c r="J260" i="50"/>
  <c r="J259" i="50"/>
  <c r="J258" i="50"/>
  <c r="J257" i="50"/>
  <c r="J256" i="50"/>
  <c r="J255" i="50"/>
  <c r="J254" i="50"/>
  <c r="J253" i="50"/>
  <c r="J252" i="50"/>
  <c r="J251" i="50"/>
  <c r="J250" i="50"/>
  <c r="J249" i="50"/>
  <c r="J248" i="50"/>
  <c r="J247" i="50"/>
  <c r="J246" i="50"/>
  <c r="J245" i="50"/>
  <c r="J244" i="50"/>
  <c r="J243" i="50"/>
  <c r="J242" i="50"/>
  <c r="J241" i="50"/>
  <c r="J240" i="50"/>
  <c r="J239" i="50"/>
  <c r="J238" i="50"/>
  <c r="J237" i="50"/>
  <c r="J236" i="50"/>
  <c r="J235" i="50"/>
  <c r="J234" i="50"/>
  <c r="J233" i="50"/>
  <c r="J232" i="50"/>
  <c r="J231" i="50"/>
  <c r="J230" i="50"/>
  <c r="J229" i="50"/>
  <c r="J228" i="50"/>
  <c r="J227" i="50"/>
  <c r="J226" i="50"/>
  <c r="J225" i="50"/>
  <c r="J224" i="50"/>
  <c r="J223" i="50"/>
  <c r="J222" i="50"/>
  <c r="J221" i="50"/>
  <c r="J220" i="50"/>
  <c r="J219" i="50"/>
  <c r="J218" i="50"/>
  <c r="J217" i="50"/>
  <c r="J216" i="50"/>
  <c r="J215" i="50"/>
  <c r="J214" i="50"/>
  <c r="J213" i="50"/>
  <c r="J212" i="50"/>
  <c r="J211" i="50"/>
  <c r="J210" i="50"/>
  <c r="J209" i="50"/>
  <c r="J208" i="50"/>
  <c r="J207" i="50"/>
  <c r="J206" i="50"/>
  <c r="J205" i="50"/>
  <c r="J204" i="50"/>
  <c r="J203" i="50"/>
  <c r="J202" i="50"/>
  <c r="J201" i="50"/>
  <c r="J200" i="50"/>
  <c r="J199" i="50"/>
  <c r="J198" i="50"/>
  <c r="J197" i="50"/>
  <c r="J196" i="50"/>
  <c r="J195" i="50"/>
  <c r="J194" i="50"/>
  <c r="J193" i="50"/>
  <c r="J192" i="50"/>
  <c r="J191" i="50"/>
  <c r="J190" i="50"/>
  <c r="J189" i="50"/>
  <c r="J188" i="50"/>
  <c r="J187" i="50"/>
  <c r="J186" i="50"/>
  <c r="J185" i="50"/>
  <c r="J184" i="50"/>
  <c r="J183" i="50"/>
  <c r="J182" i="50"/>
  <c r="J181" i="50"/>
  <c r="J180" i="50"/>
  <c r="J179" i="50"/>
  <c r="J178" i="50"/>
  <c r="J177" i="50"/>
  <c r="J176" i="50"/>
  <c r="J175" i="50"/>
  <c r="J174" i="50"/>
  <c r="J173" i="50"/>
  <c r="J172" i="50"/>
  <c r="J171" i="50"/>
  <c r="J170" i="50"/>
  <c r="J169" i="50"/>
  <c r="J168" i="50"/>
  <c r="J167" i="50"/>
  <c r="J166" i="50"/>
  <c r="J165" i="50"/>
  <c r="J164" i="50"/>
  <c r="J163" i="50"/>
  <c r="J162" i="50"/>
  <c r="J161" i="50"/>
  <c r="J160" i="50"/>
  <c r="J159" i="50"/>
  <c r="J158" i="50"/>
  <c r="J157" i="50"/>
  <c r="J156" i="50"/>
  <c r="J155" i="50"/>
  <c r="J154" i="50"/>
  <c r="J153" i="50"/>
  <c r="J152" i="50"/>
  <c r="J151" i="50"/>
  <c r="J150" i="50"/>
  <c r="J149" i="50"/>
  <c r="J148" i="50"/>
  <c r="J147" i="50"/>
  <c r="J146" i="50"/>
  <c r="J145" i="50"/>
  <c r="J144" i="50"/>
  <c r="J143" i="50"/>
  <c r="J142" i="50"/>
  <c r="J141" i="50"/>
  <c r="J140" i="50"/>
  <c r="J139" i="50"/>
  <c r="J138" i="50"/>
  <c r="J137" i="50"/>
  <c r="J136" i="50"/>
  <c r="J135" i="50"/>
  <c r="J134" i="50"/>
  <c r="J133" i="50"/>
  <c r="J132" i="50"/>
  <c r="J131" i="50"/>
  <c r="J130" i="50"/>
  <c r="J129" i="50"/>
  <c r="J128" i="50"/>
  <c r="J127" i="50"/>
  <c r="J126" i="50"/>
  <c r="J125" i="50"/>
  <c r="J124" i="50"/>
  <c r="J123" i="50"/>
  <c r="J122" i="50"/>
  <c r="J121" i="50"/>
  <c r="J120" i="50"/>
  <c r="J119" i="50"/>
  <c r="J118" i="50"/>
  <c r="J117" i="50"/>
  <c r="J116" i="50"/>
  <c r="J115" i="50"/>
  <c r="J114" i="50"/>
  <c r="J113" i="50"/>
  <c r="J112" i="50"/>
  <c r="J111" i="50"/>
  <c r="J110" i="50"/>
  <c r="J109" i="50"/>
  <c r="J108" i="50"/>
  <c r="J107" i="50"/>
  <c r="J106" i="50"/>
  <c r="J105" i="50"/>
  <c r="J104" i="50"/>
  <c r="J103" i="50"/>
  <c r="J102" i="50"/>
  <c r="J101" i="50"/>
  <c r="J100" i="50"/>
  <c r="J99" i="50"/>
  <c r="J98" i="50"/>
  <c r="J97" i="50"/>
  <c r="J96" i="50"/>
  <c r="J95" i="50"/>
  <c r="J94" i="50"/>
  <c r="J93" i="50"/>
  <c r="J92" i="50"/>
  <c r="J91" i="50"/>
  <c r="J90" i="50"/>
  <c r="J89" i="50"/>
  <c r="J88" i="50"/>
  <c r="J87" i="50"/>
  <c r="J86" i="50"/>
  <c r="J85" i="50"/>
  <c r="J84" i="50"/>
  <c r="J83" i="50"/>
  <c r="J82" i="50"/>
  <c r="J81" i="50"/>
  <c r="J80" i="50"/>
  <c r="J79" i="50"/>
  <c r="J78" i="50"/>
  <c r="J77" i="50"/>
  <c r="J76" i="50"/>
  <c r="J75" i="50"/>
  <c r="J74" i="50"/>
  <c r="J73" i="50"/>
  <c r="J72" i="50"/>
  <c r="J71" i="50"/>
  <c r="J70" i="50"/>
  <c r="J69" i="50"/>
  <c r="J68" i="50"/>
  <c r="J67" i="50"/>
  <c r="J66" i="50"/>
  <c r="J65" i="50"/>
  <c r="J64" i="50"/>
  <c r="J63" i="50"/>
  <c r="J62" i="50"/>
  <c r="J61" i="50"/>
  <c r="J60" i="50"/>
  <c r="J59" i="50"/>
  <c r="J58" i="50"/>
  <c r="J57" i="50"/>
  <c r="J56" i="50"/>
  <c r="J55" i="50"/>
  <c r="J54" i="50"/>
  <c r="J53" i="50"/>
  <c r="J52" i="50"/>
  <c r="J51" i="50"/>
  <c r="J50" i="50"/>
  <c r="J49" i="50"/>
  <c r="J48" i="50"/>
  <c r="J47" i="50"/>
  <c r="J46" i="50"/>
  <c r="J45" i="50"/>
  <c r="J44" i="50"/>
  <c r="J43" i="50"/>
  <c r="J42" i="50"/>
  <c r="J41" i="50"/>
  <c r="J40" i="50"/>
  <c r="J39" i="50"/>
  <c r="J38" i="50"/>
  <c r="J37" i="50"/>
  <c r="J36" i="50"/>
  <c r="J35" i="50"/>
  <c r="J34" i="50"/>
  <c r="J33" i="50"/>
  <c r="J32" i="50"/>
  <c r="J31" i="50"/>
  <c r="J30" i="50"/>
  <c r="J29" i="50"/>
  <c r="J28" i="50"/>
  <c r="J27" i="50"/>
  <c r="J26" i="50"/>
  <c r="J25" i="50"/>
  <c r="J24" i="50"/>
  <c r="J23" i="50"/>
  <c r="J22" i="50"/>
  <c r="J21" i="50"/>
  <c r="J20" i="50"/>
  <c r="J19" i="50"/>
  <c r="J18" i="50"/>
  <c r="J17" i="50"/>
  <c r="J16" i="50"/>
  <c r="J15" i="50"/>
  <c r="J14" i="50"/>
  <c r="J13" i="50"/>
  <c r="J12" i="50"/>
  <c r="J11" i="50"/>
  <c r="J10" i="50"/>
  <c r="J9" i="50"/>
  <c r="J8" i="50"/>
  <c r="J7" i="50"/>
  <c r="A1000" i="50"/>
  <c r="A999" i="50"/>
  <c r="A998" i="50"/>
  <c r="A997" i="50"/>
  <c r="A996" i="50"/>
  <c r="A995" i="50"/>
  <c r="A994" i="50"/>
  <c r="A993" i="50"/>
  <c r="A992" i="50"/>
  <c r="A991" i="50"/>
  <c r="A990" i="50"/>
  <c r="A989" i="50"/>
  <c r="A988" i="50"/>
  <c r="A987" i="50"/>
  <c r="A986" i="50"/>
  <c r="A985" i="50"/>
  <c r="A984" i="50"/>
  <c r="A983" i="50"/>
  <c r="A982" i="50"/>
  <c r="A981" i="50"/>
  <c r="A980" i="50"/>
  <c r="A979" i="50"/>
  <c r="A978" i="50"/>
  <c r="A977" i="50"/>
  <c r="A976" i="50"/>
  <c r="A975" i="50"/>
  <c r="A974" i="50"/>
  <c r="A973" i="50"/>
  <c r="A972" i="50"/>
  <c r="A971" i="50"/>
  <c r="A970" i="50"/>
  <c r="A969" i="50"/>
  <c r="A968" i="50"/>
  <c r="A967" i="50"/>
  <c r="A966" i="50"/>
  <c r="A965" i="50"/>
  <c r="A964" i="50"/>
  <c r="A963" i="50"/>
  <c r="A962" i="50"/>
  <c r="A961" i="50"/>
  <c r="A960" i="50"/>
  <c r="A959" i="50"/>
  <c r="A958" i="50"/>
  <c r="A957" i="50"/>
  <c r="A956" i="50"/>
  <c r="A955" i="50"/>
  <c r="A954" i="50"/>
  <c r="A953" i="50"/>
  <c r="A952" i="50"/>
  <c r="A951" i="50"/>
  <c r="A950" i="50"/>
  <c r="A949" i="50"/>
  <c r="A948" i="50"/>
  <c r="A947" i="50"/>
  <c r="A946" i="50"/>
  <c r="A945" i="50"/>
  <c r="A944" i="50"/>
  <c r="A943" i="50"/>
  <c r="A942" i="50"/>
  <c r="A941" i="50"/>
  <c r="A940" i="50"/>
  <c r="A939" i="50"/>
  <c r="A938" i="50"/>
  <c r="A937" i="50"/>
  <c r="A936" i="50"/>
  <c r="A935" i="50"/>
  <c r="A934" i="50"/>
  <c r="A933" i="50"/>
  <c r="A932" i="50"/>
  <c r="A931" i="50"/>
  <c r="A930" i="50"/>
  <c r="A929" i="50"/>
  <c r="A928" i="50"/>
  <c r="A927" i="50"/>
  <c r="A926" i="50"/>
  <c r="A925" i="50"/>
  <c r="A924" i="50"/>
  <c r="A923" i="50"/>
  <c r="A922" i="50"/>
  <c r="A921" i="50"/>
  <c r="A920" i="50"/>
  <c r="A919" i="50"/>
  <c r="A918" i="50"/>
  <c r="A917" i="50"/>
  <c r="A916" i="50"/>
  <c r="A915" i="50"/>
  <c r="A914" i="50"/>
  <c r="A913" i="50"/>
  <c r="A912" i="50"/>
  <c r="A911" i="50"/>
  <c r="A910" i="50"/>
  <c r="A909" i="50"/>
  <c r="A908" i="50"/>
  <c r="A907" i="50"/>
  <c r="A906" i="50"/>
  <c r="A905" i="50"/>
  <c r="A904" i="50"/>
  <c r="A903" i="50"/>
  <c r="A902" i="50"/>
  <c r="A901" i="50"/>
  <c r="A900" i="50"/>
  <c r="A899" i="50"/>
  <c r="A898" i="50"/>
  <c r="A897" i="50"/>
  <c r="A896" i="50"/>
  <c r="A895" i="50"/>
  <c r="A894" i="50"/>
  <c r="A893" i="50"/>
  <c r="A892" i="50"/>
  <c r="A891" i="50"/>
  <c r="A890" i="50"/>
  <c r="A889" i="50"/>
  <c r="A888" i="50"/>
  <c r="A887" i="50"/>
  <c r="A886" i="50"/>
  <c r="A885" i="50"/>
  <c r="A884" i="50"/>
  <c r="A883" i="50"/>
  <c r="A882" i="50"/>
  <c r="A881" i="50"/>
  <c r="A880" i="50"/>
  <c r="A879" i="50"/>
  <c r="A878" i="50"/>
  <c r="A877" i="50"/>
  <c r="A876" i="50"/>
  <c r="A875" i="50"/>
  <c r="A874" i="50"/>
  <c r="A873" i="50"/>
  <c r="A872" i="50"/>
  <c r="A871" i="50"/>
  <c r="A870" i="50"/>
  <c r="A869" i="50"/>
  <c r="A868" i="50"/>
  <c r="A867" i="50"/>
  <c r="A866" i="50"/>
  <c r="A865" i="50"/>
  <c r="A864" i="50"/>
  <c r="A863" i="50"/>
  <c r="A862" i="50"/>
  <c r="A861" i="50"/>
  <c r="A860" i="50"/>
  <c r="A859" i="50"/>
  <c r="A858" i="50"/>
  <c r="A857" i="50"/>
  <c r="A856" i="50"/>
  <c r="A855" i="50"/>
  <c r="A854" i="50"/>
  <c r="A853" i="50"/>
  <c r="A852" i="50"/>
  <c r="A851" i="50"/>
  <c r="A850" i="50"/>
  <c r="A849" i="50"/>
  <c r="A848" i="50"/>
  <c r="A847" i="50"/>
  <c r="A846" i="50"/>
  <c r="A845" i="50"/>
  <c r="A844" i="50"/>
  <c r="A843" i="50"/>
  <c r="A842" i="50"/>
  <c r="A841" i="50"/>
  <c r="A840" i="50"/>
  <c r="A839" i="50"/>
  <c r="A838" i="50"/>
  <c r="A837" i="50"/>
  <c r="A836" i="50"/>
  <c r="A835" i="50"/>
  <c r="A834" i="50"/>
  <c r="A833" i="50"/>
  <c r="A832" i="50"/>
  <c r="A831" i="50"/>
  <c r="A830" i="50"/>
  <c r="A829" i="50"/>
  <c r="A828" i="50"/>
  <c r="A827" i="50"/>
  <c r="A826" i="50"/>
  <c r="A825" i="50"/>
  <c r="A824" i="50"/>
  <c r="A823" i="50"/>
  <c r="A822" i="50"/>
  <c r="A821" i="50"/>
  <c r="A820" i="50"/>
  <c r="A819" i="50"/>
  <c r="A818" i="50"/>
  <c r="A817" i="50"/>
  <c r="A816" i="50"/>
  <c r="A815" i="50"/>
  <c r="A814" i="50"/>
  <c r="A813" i="50"/>
  <c r="A812" i="50"/>
  <c r="A811" i="50"/>
  <c r="A810" i="50"/>
  <c r="A809" i="50"/>
  <c r="A808" i="50"/>
  <c r="A807" i="50"/>
  <c r="A806" i="50"/>
  <c r="A805" i="50"/>
  <c r="A804" i="50"/>
  <c r="A803" i="50"/>
  <c r="A802" i="50"/>
  <c r="A801" i="50"/>
  <c r="A800" i="50"/>
  <c r="A799" i="50"/>
  <c r="A798" i="50"/>
  <c r="A797" i="50"/>
  <c r="A796" i="50"/>
  <c r="A795" i="50"/>
  <c r="A794" i="50"/>
  <c r="A793" i="50"/>
  <c r="A792" i="50"/>
  <c r="A791" i="50"/>
  <c r="A790" i="50"/>
  <c r="A789" i="50"/>
  <c r="A788" i="50"/>
  <c r="A787" i="50"/>
  <c r="A786" i="50"/>
  <c r="A785" i="50"/>
  <c r="A784" i="50"/>
  <c r="A783" i="50"/>
  <c r="A782" i="50"/>
  <c r="A781" i="50"/>
  <c r="A780" i="50"/>
  <c r="A779" i="50"/>
  <c r="A778" i="50"/>
  <c r="A777" i="50"/>
  <c r="A776" i="50"/>
  <c r="A775" i="50"/>
  <c r="A774" i="50"/>
  <c r="A773" i="50"/>
  <c r="A772" i="50"/>
  <c r="A771" i="50"/>
  <c r="A770" i="50"/>
  <c r="A769" i="50"/>
  <c r="A768" i="50"/>
  <c r="A767" i="50"/>
  <c r="A766" i="50"/>
  <c r="A765" i="50"/>
  <c r="A764" i="50"/>
  <c r="A763" i="50"/>
  <c r="A762" i="50"/>
  <c r="A761" i="50"/>
  <c r="A760" i="50"/>
  <c r="A759" i="50"/>
  <c r="A758" i="50"/>
  <c r="A757" i="50"/>
  <c r="A756" i="50"/>
  <c r="A755" i="50"/>
  <c r="A754" i="50"/>
  <c r="A753" i="50"/>
  <c r="A752" i="50"/>
  <c r="A751" i="50"/>
  <c r="A750" i="50"/>
  <c r="A749" i="50"/>
  <c r="A748" i="50"/>
  <c r="A747" i="50"/>
  <c r="A746" i="50"/>
  <c r="A745" i="50"/>
  <c r="A744" i="50"/>
  <c r="A743" i="50"/>
  <c r="A742" i="50"/>
  <c r="A741" i="50"/>
  <c r="A740" i="50"/>
  <c r="A739" i="50"/>
  <c r="A738" i="50"/>
  <c r="A737" i="50"/>
  <c r="A736" i="50"/>
  <c r="A735" i="50"/>
  <c r="A734" i="50"/>
  <c r="A733" i="50"/>
  <c r="A732" i="50"/>
  <c r="A731" i="50"/>
  <c r="A730" i="50"/>
  <c r="A729" i="50"/>
  <c r="A728" i="50"/>
  <c r="A727" i="50"/>
  <c r="A726" i="50"/>
  <c r="A725" i="50"/>
  <c r="A724" i="50"/>
  <c r="A723" i="50"/>
  <c r="A722" i="50"/>
  <c r="A721" i="50"/>
  <c r="A720" i="50"/>
  <c r="A719" i="50"/>
  <c r="A718" i="50"/>
  <c r="A717" i="50"/>
  <c r="A716" i="50"/>
  <c r="A715" i="50"/>
  <c r="A714" i="50"/>
  <c r="A713" i="50"/>
  <c r="A712" i="50"/>
  <c r="A711" i="50"/>
  <c r="A710" i="50"/>
  <c r="A709" i="50"/>
  <c r="A708" i="50"/>
  <c r="A707" i="50"/>
  <c r="A706" i="50"/>
  <c r="A705" i="50"/>
  <c r="A704" i="50"/>
  <c r="A703" i="50"/>
  <c r="A702" i="50"/>
  <c r="A701" i="50"/>
  <c r="A700" i="50"/>
  <c r="A699" i="50"/>
  <c r="A698" i="50"/>
  <c r="A697" i="50"/>
  <c r="A696" i="50"/>
  <c r="A695" i="50"/>
  <c r="A694" i="50"/>
  <c r="A693" i="50"/>
  <c r="A692" i="50"/>
  <c r="A691" i="50"/>
  <c r="A690" i="50"/>
  <c r="A689" i="50"/>
  <c r="A688" i="50"/>
  <c r="A687" i="50"/>
  <c r="A686" i="50"/>
  <c r="A685" i="50"/>
  <c r="A684" i="50"/>
  <c r="A683" i="50"/>
  <c r="A682" i="50"/>
  <c r="A681" i="50"/>
  <c r="A680" i="50"/>
  <c r="A679" i="50"/>
  <c r="A678" i="50"/>
  <c r="A677" i="50"/>
  <c r="A676" i="50"/>
  <c r="A675" i="50"/>
  <c r="A674" i="50"/>
  <c r="A673" i="50"/>
  <c r="A672" i="50"/>
  <c r="A671" i="50"/>
  <c r="A670" i="50"/>
  <c r="A669" i="50"/>
  <c r="A668" i="50"/>
  <c r="A667" i="50"/>
  <c r="A666" i="50"/>
  <c r="A665" i="50"/>
  <c r="A664" i="50"/>
  <c r="A663" i="50"/>
  <c r="A662" i="50"/>
  <c r="A661" i="50"/>
  <c r="A660" i="50"/>
  <c r="A659" i="50"/>
  <c r="A658" i="50"/>
  <c r="A657" i="50"/>
  <c r="A656" i="50"/>
  <c r="A655" i="50"/>
  <c r="A654" i="50"/>
  <c r="A653" i="50"/>
  <c r="A652" i="50"/>
  <c r="A651" i="50"/>
  <c r="A650" i="50"/>
  <c r="A649" i="50"/>
  <c r="A648" i="50"/>
  <c r="A647" i="50"/>
  <c r="A646" i="50"/>
  <c r="A645" i="50"/>
  <c r="A644" i="50"/>
  <c r="A643" i="50"/>
  <c r="A642" i="50"/>
  <c r="A641" i="50"/>
  <c r="A640" i="50"/>
  <c r="A639" i="50"/>
  <c r="A638" i="50"/>
  <c r="A637" i="50"/>
  <c r="A636" i="50"/>
  <c r="A635" i="50"/>
  <c r="A634" i="50"/>
  <c r="A633" i="50"/>
  <c r="A632" i="50"/>
  <c r="A631" i="50"/>
  <c r="A630" i="50"/>
  <c r="A629" i="50"/>
  <c r="A628" i="50"/>
  <c r="A627" i="50"/>
  <c r="A626" i="50"/>
  <c r="A625" i="50"/>
  <c r="A624" i="50"/>
  <c r="A623" i="50"/>
  <c r="A622" i="50"/>
  <c r="A621" i="50"/>
  <c r="A620" i="50"/>
  <c r="A619" i="50"/>
  <c r="A618" i="50"/>
  <c r="A617" i="50"/>
  <c r="A616" i="50"/>
  <c r="A615" i="50"/>
  <c r="A614" i="50"/>
  <c r="A613" i="50"/>
  <c r="A612" i="50"/>
  <c r="A611" i="50"/>
  <c r="A610" i="50"/>
  <c r="A609" i="50"/>
  <c r="A608" i="50"/>
  <c r="A607" i="50"/>
  <c r="A606" i="50"/>
  <c r="A605" i="50"/>
  <c r="A604" i="50"/>
  <c r="A603" i="50"/>
  <c r="A602" i="50"/>
  <c r="A601" i="50"/>
  <c r="A600" i="50"/>
  <c r="A599" i="50"/>
  <c r="A598" i="50"/>
  <c r="A597" i="50"/>
  <c r="A596" i="50"/>
  <c r="A595" i="50"/>
  <c r="A594" i="50"/>
  <c r="A593" i="50"/>
  <c r="A592" i="50"/>
  <c r="A591" i="50"/>
  <c r="A590" i="50"/>
  <c r="A589" i="50"/>
  <c r="A588" i="50"/>
  <c r="A587" i="50"/>
  <c r="A586" i="50"/>
  <c r="A585" i="50"/>
  <c r="A584" i="50"/>
  <c r="A583" i="50"/>
  <c r="A582" i="50"/>
  <c r="A581" i="50"/>
  <c r="A580" i="50"/>
  <c r="A579" i="50"/>
  <c r="A578" i="50"/>
  <c r="A577" i="50"/>
  <c r="A576" i="50"/>
  <c r="A575" i="50"/>
  <c r="A574" i="50"/>
  <c r="A573" i="50"/>
  <c r="A572" i="50"/>
  <c r="A571" i="50"/>
  <c r="A570" i="50"/>
  <c r="A569" i="50"/>
  <c r="A568" i="50"/>
  <c r="A567" i="50"/>
  <c r="A566" i="50"/>
  <c r="A565" i="50"/>
  <c r="A564" i="50"/>
  <c r="A563" i="50"/>
  <c r="A562" i="50"/>
  <c r="A561" i="50"/>
  <c r="A560" i="50"/>
  <c r="A559" i="50"/>
  <c r="A558" i="50"/>
  <c r="A557" i="50"/>
  <c r="A556" i="50"/>
  <c r="A555" i="50"/>
  <c r="A554" i="50"/>
  <c r="A553" i="50"/>
  <c r="A552" i="50"/>
  <c r="A551" i="50"/>
  <c r="A550" i="50"/>
  <c r="A549" i="50"/>
  <c r="A548" i="50"/>
  <c r="A547" i="50"/>
  <c r="A546" i="50"/>
  <c r="A545" i="50"/>
  <c r="A544" i="50"/>
  <c r="A543" i="50"/>
  <c r="A542" i="50"/>
  <c r="A541" i="50"/>
  <c r="A540" i="50"/>
  <c r="A539" i="50"/>
  <c r="A538" i="50"/>
  <c r="A537" i="50"/>
  <c r="A536" i="50"/>
  <c r="A535" i="50"/>
  <c r="A534" i="50"/>
  <c r="A533" i="50"/>
  <c r="A532" i="50"/>
  <c r="A531" i="50"/>
  <c r="A530" i="50"/>
  <c r="A529" i="50"/>
  <c r="A528" i="50"/>
  <c r="A527" i="50"/>
  <c r="A526" i="50"/>
  <c r="A525" i="50"/>
  <c r="A524" i="50"/>
  <c r="A523" i="50"/>
  <c r="A522" i="50"/>
  <c r="A521" i="50"/>
  <c r="A520" i="50"/>
  <c r="A519" i="50"/>
  <c r="A518" i="50"/>
  <c r="A517" i="50"/>
  <c r="A516" i="50"/>
  <c r="A515" i="50"/>
  <c r="A514" i="50"/>
  <c r="A513" i="50"/>
  <c r="A512" i="50"/>
  <c r="A511" i="50"/>
  <c r="A510" i="50"/>
  <c r="A509" i="50"/>
  <c r="A508" i="50"/>
  <c r="A507" i="50"/>
  <c r="A506" i="50"/>
  <c r="A505" i="50"/>
  <c r="A504" i="50"/>
  <c r="A503" i="50"/>
  <c r="A502" i="50"/>
  <c r="A501" i="50"/>
  <c r="A500" i="50"/>
  <c r="A499" i="50"/>
  <c r="A498" i="50"/>
  <c r="A497" i="50"/>
  <c r="A496" i="50"/>
  <c r="A495" i="50"/>
  <c r="A494" i="50"/>
  <c r="A493" i="50"/>
  <c r="A492" i="50"/>
  <c r="A491" i="50"/>
  <c r="A490" i="50"/>
  <c r="A489" i="50"/>
  <c r="A488" i="50"/>
  <c r="A487" i="50"/>
  <c r="A486" i="50"/>
  <c r="A485" i="50"/>
  <c r="A484" i="50"/>
  <c r="A483" i="50"/>
  <c r="A482" i="50"/>
  <c r="A481" i="50"/>
  <c r="A480" i="50"/>
  <c r="A479" i="50"/>
  <c r="A478" i="50"/>
  <c r="A477" i="50"/>
  <c r="A476" i="50"/>
  <c r="A475" i="50"/>
  <c r="A474" i="50"/>
  <c r="A473" i="50"/>
  <c r="A472" i="50"/>
  <c r="A471" i="50"/>
  <c r="A470" i="50"/>
  <c r="A469" i="50"/>
  <c r="A468" i="50"/>
  <c r="A467" i="50"/>
  <c r="A466" i="50"/>
  <c r="A465" i="50"/>
  <c r="A464" i="50"/>
  <c r="A463" i="50"/>
  <c r="A462" i="50"/>
  <c r="A461" i="50"/>
  <c r="A460" i="50"/>
  <c r="A459" i="50"/>
  <c r="A458" i="50"/>
  <c r="A457" i="50"/>
  <c r="A456" i="50"/>
  <c r="A455" i="50"/>
  <c r="A454" i="50"/>
  <c r="A453" i="50"/>
  <c r="A452" i="50"/>
  <c r="A451" i="50"/>
  <c r="A450" i="50"/>
  <c r="A449" i="50"/>
  <c r="A448" i="50"/>
  <c r="A447" i="50"/>
  <c r="A446" i="50"/>
  <c r="A445" i="50"/>
  <c r="A444" i="50"/>
  <c r="A443" i="50"/>
  <c r="A442" i="50"/>
  <c r="A441" i="50"/>
  <c r="A440" i="50"/>
  <c r="A439" i="50"/>
  <c r="A438" i="50"/>
  <c r="A437" i="50"/>
  <c r="A436" i="50"/>
  <c r="A435" i="50"/>
  <c r="A434" i="50"/>
  <c r="A433" i="50"/>
  <c r="A432" i="50"/>
  <c r="A431" i="50"/>
  <c r="A430" i="50"/>
  <c r="A429" i="50"/>
  <c r="A428" i="50"/>
  <c r="A427" i="50"/>
  <c r="A426" i="50"/>
  <c r="A425" i="50"/>
  <c r="A424" i="50"/>
  <c r="A423" i="50"/>
  <c r="A422" i="50"/>
  <c r="A421" i="50"/>
  <c r="A420" i="50"/>
  <c r="A419" i="50"/>
  <c r="A418" i="50"/>
  <c r="A417" i="50"/>
  <c r="A416" i="50"/>
  <c r="A415" i="50"/>
  <c r="A414" i="50"/>
  <c r="A413" i="50"/>
  <c r="A412" i="50"/>
  <c r="A411" i="50"/>
  <c r="A410" i="50"/>
  <c r="A409" i="50"/>
  <c r="A408" i="50"/>
  <c r="A407" i="50"/>
  <c r="A406" i="50"/>
  <c r="A405" i="50"/>
  <c r="A404" i="50"/>
  <c r="A403" i="50"/>
  <c r="A402" i="50"/>
  <c r="A401" i="50"/>
  <c r="A400" i="50"/>
  <c r="A399" i="50"/>
  <c r="A398" i="50"/>
  <c r="A397" i="50"/>
  <c r="A396" i="50"/>
  <c r="A395" i="50"/>
  <c r="A394" i="50"/>
  <c r="A393" i="50"/>
  <c r="A392" i="50"/>
  <c r="A391" i="50"/>
  <c r="A390" i="50"/>
  <c r="A389" i="50"/>
  <c r="A388" i="50"/>
  <c r="A387" i="50"/>
  <c r="A386" i="50"/>
  <c r="A385" i="50"/>
  <c r="A384" i="50"/>
  <c r="A383" i="50"/>
  <c r="A382" i="50"/>
  <c r="A381" i="50"/>
  <c r="A380" i="50"/>
  <c r="A379" i="50"/>
  <c r="A378" i="50"/>
  <c r="A377" i="50"/>
  <c r="A376" i="50"/>
  <c r="A375" i="50"/>
  <c r="A374" i="50"/>
  <c r="A373" i="50"/>
  <c r="A372" i="50"/>
  <c r="A371" i="50"/>
  <c r="A370" i="50"/>
  <c r="A369" i="50"/>
  <c r="A368" i="50"/>
  <c r="A367" i="50"/>
  <c r="A366" i="50"/>
  <c r="A365" i="50"/>
  <c r="A364" i="50"/>
  <c r="A363" i="50"/>
  <c r="A362" i="50"/>
  <c r="A361" i="50"/>
  <c r="A360" i="50"/>
  <c r="A359" i="50"/>
  <c r="A358" i="50"/>
  <c r="A357" i="50"/>
  <c r="A356" i="50"/>
  <c r="A355" i="50"/>
  <c r="A354" i="50"/>
  <c r="A353" i="50"/>
  <c r="A352" i="50"/>
  <c r="A351" i="50"/>
  <c r="A350" i="50"/>
  <c r="A349" i="50"/>
  <c r="A348" i="50"/>
  <c r="A347" i="50"/>
  <c r="A346" i="50"/>
  <c r="A345" i="50"/>
  <c r="A344" i="50"/>
  <c r="A343" i="50"/>
  <c r="A342" i="50"/>
  <c r="A341" i="50"/>
  <c r="A340" i="50"/>
  <c r="A339" i="50"/>
  <c r="A338" i="50"/>
  <c r="A337" i="50"/>
  <c r="A336" i="50"/>
  <c r="A335" i="50"/>
  <c r="A334" i="50"/>
  <c r="A333" i="50"/>
  <c r="A332" i="50"/>
  <c r="A331" i="50"/>
  <c r="A330" i="50"/>
  <c r="A329" i="50"/>
  <c r="A328" i="50"/>
  <c r="A327" i="50"/>
  <c r="A326" i="50"/>
  <c r="A325" i="50"/>
  <c r="A324" i="50"/>
  <c r="A323" i="50"/>
  <c r="A322" i="50"/>
  <c r="A321" i="50"/>
  <c r="A320" i="50"/>
  <c r="A319" i="50"/>
  <c r="A318" i="50"/>
  <c r="A317" i="50"/>
  <c r="A316" i="50"/>
  <c r="A315" i="50"/>
  <c r="A314" i="50"/>
  <c r="A313" i="50"/>
  <c r="A312" i="50"/>
  <c r="A311" i="50"/>
  <c r="A310" i="50"/>
  <c r="A309" i="50"/>
  <c r="A308" i="50"/>
  <c r="A307" i="50"/>
  <c r="A306" i="50"/>
  <c r="A305" i="50"/>
  <c r="A304" i="50"/>
  <c r="A303" i="50"/>
  <c r="A302" i="50"/>
  <c r="A301" i="50"/>
  <c r="A300" i="50"/>
  <c r="A299" i="50"/>
  <c r="A298" i="50"/>
  <c r="A297" i="50"/>
  <c r="A296" i="50"/>
  <c r="A295" i="50"/>
  <c r="A294" i="50"/>
  <c r="A293" i="50"/>
  <c r="A292" i="50"/>
  <c r="A291" i="50"/>
  <c r="A290" i="50"/>
  <c r="A289" i="50"/>
  <c r="A288" i="50"/>
  <c r="A287" i="50"/>
  <c r="A286" i="50"/>
  <c r="A285" i="50"/>
  <c r="A284" i="50"/>
  <c r="A283" i="50"/>
  <c r="A282" i="50"/>
  <c r="A281" i="50"/>
  <c r="A280" i="50"/>
  <c r="A279" i="50"/>
  <c r="A278" i="50"/>
  <c r="A277" i="50"/>
  <c r="A276" i="50"/>
  <c r="A275" i="50"/>
  <c r="A274" i="50"/>
  <c r="A273" i="50"/>
  <c r="A272" i="50"/>
  <c r="A271" i="50"/>
  <c r="A270" i="50"/>
  <c r="A269" i="50"/>
  <c r="A268" i="50"/>
  <c r="A267" i="50"/>
  <c r="A266" i="50"/>
  <c r="A265" i="50"/>
  <c r="A264" i="50"/>
  <c r="A263" i="50"/>
  <c r="A262" i="50"/>
  <c r="A261" i="50"/>
  <c r="A260" i="50"/>
  <c r="A259" i="50"/>
  <c r="A258" i="50"/>
  <c r="A257" i="50"/>
  <c r="A256" i="50"/>
  <c r="A255" i="50"/>
  <c r="A254" i="50"/>
  <c r="A253" i="50"/>
  <c r="A252" i="50"/>
  <c r="A251" i="50"/>
  <c r="A250" i="50"/>
  <c r="A249" i="50"/>
  <c r="A248" i="50"/>
  <c r="A247" i="50"/>
  <c r="A246" i="50"/>
  <c r="A245" i="50"/>
  <c r="A244" i="50"/>
  <c r="A243" i="50"/>
  <c r="A242" i="50"/>
  <c r="A241" i="50"/>
  <c r="A240" i="50"/>
  <c r="A239" i="50"/>
  <c r="A238" i="50"/>
  <c r="A237" i="50"/>
  <c r="A236" i="50"/>
  <c r="A235" i="50"/>
  <c r="A234" i="50"/>
  <c r="A233" i="50"/>
  <c r="A232" i="50"/>
  <c r="A231" i="50"/>
  <c r="A230" i="50"/>
  <c r="A229" i="50"/>
  <c r="A228" i="50"/>
  <c r="A227" i="50"/>
  <c r="A226" i="50"/>
  <c r="A225" i="50"/>
  <c r="A224" i="50"/>
  <c r="A223" i="50"/>
  <c r="A222" i="50"/>
  <c r="A221" i="50"/>
  <c r="A220" i="50"/>
  <c r="A219" i="50"/>
  <c r="A218" i="50"/>
  <c r="A217" i="50"/>
  <c r="A216" i="50"/>
  <c r="A215" i="50"/>
  <c r="A214" i="50"/>
  <c r="A213" i="50"/>
  <c r="A212" i="50"/>
  <c r="A211" i="50"/>
  <c r="A210" i="50"/>
  <c r="A209" i="50"/>
  <c r="A208" i="50"/>
  <c r="A207" i="50"/>
  <c r="A206" i="50"/>
  <c r="A205" i="50"/>
  <c r="A204" i="50"/>
  <c r="A203" i="50"/>
  <c r="A202" i="50"/>
  <c r="A201" i="50"/>
  <c r="A200" i="50"/>
  <c r="A199" i="50"/>
  <c r="A198" i="50"/>
  <c r="A197" i="50"/>
  <c r="A196" i="50"/>
  <c r="A195" i="50"/>
  <c r="A194" i="50"/>
  <c r="A193" i="50"/>
  <c r="A192" i="50"/>
  <c r="A191" i="50"/>
  <c r="A190" i="50"/>
  <c r="A189" i="50"/>
  <c r="A188" i="50"/>
  <c r="A187" i="50"/>
  <c r="A186" i="50"/>
  <c r="A185" i="50"/>
  <c r="A184" i="50"/>
  <c r="A183" i="50"/>
  <c r="A182" i="50"/>
  <c r="A181" i="50"/>
  <c r="A180" i="50"/>
  <c r="A179" i="50"/>
  <c r="A178" i="50"/>
  <c r="A177" i="50"/>
  <c r="A176" i="50"/>
  <c r="A175" i="50"/>
  <c r="A174" i="50"/>
  <c r="A173" i="50"/>
  <c r="A172" i="50"/>
  <c r="A171" i="50"/>
  <c r="A170" i="50"/>
  <c r="A169" i="50"/>
  <c r="A168" i="50"/>
  <c r="A167" i="50"/>
  <c r="A166" i="50"/>
  <c r="A165" i="50"/>
  <c r="A164" i="50"/>
  <c r="A163" i="50"/>
  <c r="A162" i="50"/>
  <c r="A161" i="50"/>
  <c r="A160" i="50"/>
  <c r="A159" i="50"/>
  <c r="A158" i="50"/>
  <c r="A157" i="50"/>
  <c r="A156" i="50"/>
  <c r="A155" i="50"/>
  <c r="A154" i="50"/>
  <c r="A153" i="50"/>
  <c r="A152" i="50"/>
  <c r="A151" i="50"/>
  <c r="A150" i="50"/>
  <c r="A149" i="50"/>
  <c r="A148" i="50"/>
  <c r="A147" i="50"/>
  <c r="A146" i="50"/>
  <c r="A145" i="50"/>
  <c r="A144" i="50"/>
  <c r="A143" i="50"/>
  <c r="A142" i="50"/>
  <c r="A141" i="50"/>
  <c r="A140" i="50"/>
  <c r="A139" i="50"/>
  <c r="A138" i="50"/>
  <c r="A137" i="50"/>
  <c r="A136" i="50"/>
  <c r="A135" i="50"/>
  <c r="A134" i="50"/>
  <c r="A133" i="50"/>
  <c r="A132" i="50"/>
  <c r="A131" i="50"/>
  <c r="A130" i="50"/>
  <c r="A129" i="50"/>
  <c r="A128" i="50"/>
  <c r="A127" i="50"/>
  <c r="A126" i="50"/>
  <c r="A125" i="50"/>
  <c r="A124" i="50"/>
  <c r="A123" i="50"/>
  <c r="A122" i="50"/>
  <c r="A121" i="50"/>
  <c r="A120" i="50"/>
  <c r="A119" i="50"/>
  <c r="A118" i="50"/>
  <c r="A117" i="50"/>
  <c r="A116" i="50"/>
  <c r="A115" i="50"/>
  <c r="A114" i="50"/>
  <c r="A113" i="50"/>
  <c r="A112" i="50"/>
  <c r="A111" i="50"/>
  <c r="A110" i="50"/>
  <c r="A109" i="50"/>
  <c r="A108" i="50"/>
  <c r="A107" i="50"/>
  <c r="A106" i="50"/>
  <c r="A105" i="50"/>
  <c r="A104" i="50"/>
  <c r="A103" i="50"/>
  <c r="A102" i="50"/>
  <c r="A101" i="50"/>
  <c r="A100" i="50"/>
  <c r="A99" i="50"/>
  <c r="A98" i="50"/>
  <c r="A97" i="50"/>
  <c r="A96" i="50"/>
  <c r="A95" i="50"/>
  <c r="A94" i="50"/>
  <c r="A93" i="50"/>
  <c r="A92" i="50"/>
  <c r="A91" i="50"/>
  <c r="A90" i="50"/>
  <c r="A89" i="50"/>
  <c r="A88" i="50"/>
  <c r="A87" i="50"/>
  <c r="A86" i="50"/>
  <c r="A85" i="50"/>
  <c r="A84" i="50"/>
  <c r="A83" i="50"/>
  <c r="A82" i="50"/>
  <c r="A81" i="50"/>
  <c r="A80" i="50"/>
  <c r="A79" i="50"/>
  <c r="A78" i="50"/>
  <c r="A77" i="50"/>
  <c r="A76" i="50"/>
  <c r="A75" i="50"/>
  <c r="A74" i="50"/>
  <c r="A73" i="50"/>
  <c r="A72" i="50"/>
  <c r="A71" i="50"/>
  <c r="A70" i="50"/>
  <c r="A69" i="50"/>
  <c r="A68" i="50"/>
  <c r="A67" i="50"/>
  <c r="A66" i="50"/>
  <c r="A65" i="50"/>
  <c r="A64" i="50"/>
  <c r="A63" i="50"/>
  <c r="A62" i="50"/>
  <c r="A61" i="50"/>
  <c r="A60" i="50"/>
  <c r="A59" i="50"/>
  <c r="A58" i="50"/>
  <c r="A57" i="50"/>
  <c r="A56" i="50"/>
  <c r="A55" i="50"/>
  <c r="A54" i="50"/>
  <c r="A53" i="50"/>
  <c r="A52" i="50"/>
  <c r="A51" i="50"/>
  <c r="A50" i="50"/>
  <c r="A49" i="50"/>
  <c r="A48" i="50"/>
  <c r="A47" i="50"/>
  <c r="A46" i="50"/>
  <c r="A45" i="50"/>
  <c r="A44" i="50"/>
  <c r="A43" i="50"/>
  <c r="A42" i="50"/>
  <c r="A41" i="50"/>
  <c r="A40" i="50"/>
  <c r="A39" i="50"/>
  <c r="A38" i="50"/>
  <c r="A37" i="50"/>
  <c r="A36" i="50"/>
  <c r="A35" i="50"/>
  <c r="A34" i="50"/>
  <c r="A33" i="50"/>
  <c r="A32" i="50"/>
  <c r="A31" i="50"/>
  <c r="A30" i="50"/>
  <c r="A29" i="50"/>
  <c r="A28" i="50"/>
  <c r="A27" i="50"/>
  <c r="A26" i="50"/>
  <c r="A25" i="50"/>
  <c r="A24" i="50"/>
  <c r="A23" i="50"/>
  <c r="A22" i="50"/>
  <c r="A21" i="50"/>
  <c r="A20" i="50"/>
  <c r="A19" i="50"/>
  <c r="A18" i="50"/>
  <c r="A17" i="50"/>
  <c r="A16" i="50"/>
  <c r="A15" i="50"/>
  <c r="A14" i="50"/>
  <c r="A13" i="50"/>
  <c r="A12" i="50"/>
  <c r="A11" i="50"/>
  <c r="A10" i="50"/>
  <c r="A9" i="50"/>
  <c r="A8" i="50"/>
  <c r="A7" i="50"/>
  <c r="I35" i="48"/>
  <c r="H35" i="48"/>
  <c r="I34" i="48"/>
  <c r="H34" i="48"/>
  <c r="I33" i="48"/>
  <c r="H33" i="48"/>
  <c r="I32" i="48"/>
  <c r="H32" i="48"/>
  <c r="I31" i="48"/>
  <c r="H31" i="48"/>
  <c r="I30" i="48"/>
  <c r="H30" i="48"/>
  <c r="I29" i="48"/>
  <c r="H29" i="48"/>
  <c r="I28" i="48"/>
  <c r="H28" i="48"/>
  <c r="I27" i="48"/>
  <c r="H27" i="48"/>
  <c r="I26" i="48"/>
  <c r="H26" i="48"/>
  <c r="I25" i="48"/>
  <c r="H25" i="48"/>
  <c r="I24" i="48"/>
  <c r="H24" i="48"/>
  <c r="I23" i="48"/>
  <c r="H23" i="48"/>
  <c r="I22" i="48"/>
  <c r="H22" i="48"/>
  <c r="I21" i="48"/>
  <c r="H21" i="48"/>
  <c r="I20" i="48"/>
  <c r="H20" i="48"/>
  <c r="I19" i="48"/>
  <c r="H19" i="48"/>
  <c r="I18" i="48"/>
  <c r="H18" i="48"/>
  <c r="I17" i="48"/>
  <c r="H17" i="48"/>
  <c r="I16" i="48"/>
  <c r="H16" i="48"/>
  <c r="I15" i="48"/>
  <c r="H15" i="48"/>
  <c r="I14" i="48"/>
  <c r="H14" i="48"/>
  <c r="I13" i="48"/>
  <c r="H13" i="48"/>
  <c r="I12" i="48"/>
  <c r="H12" i="48"/>
  <c r="I11" i="48"/>
  <c r="H11" i="48"/>
  <c r="I10" i="48"/>
  <c r="H10" i="48"/>
  <c r="I9" i="48"/>
  <c r="H9" i="48"/>
  <c r="I8" i="48"/>
  <c r="H8" i="48"/>
  <c r="I7" i="48"/>
  <c r="H7" i="48"/>
  <c r="I6" i="48"/>
  <c r="H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A6" i="48"/>
  <c r="C36" i="44"/>
  <c r="C35" i="44"/>
  <c r="C34" i="44"/>
  <c r="C33" i="44"/>
  <c r="C32" i="44"/>
  <c r="C31" i="44"/>
  <c r="C30" i="44"/>
  <c r="C29" i="44"/>
  <c r="C28" i="44"/>
  <c r="C27" i="44"/>
  <c r="C26" i="44"/>
  <c r="C25" i="44"/>
  <c r="C24" i="44"/>
  <c r="C23" i="44"/>
  <c r="C22" i="44"/>
  <c r="C21" i="44"/>
  <c r="C20" i="44"/>
  <c r="C19" i="44"/>
  <c r="C18" i="44"/>
  <c r="C17" i="44"/>
  <c r="C16" i="44"/>
  <c r="C15" i="44"/>
  <c r="C14" i="44"/>
  <c r="C13" i="44"/>
  <c r="C12" i="44"/>
  <c r="C11" i="44"/>
  <c r="C10" i="44"/>
  <c r="C9" i="44"/>
  <c r="C8" i="44"/>
  <c r="C7" i="44"/>
  <c r="A36" i="44"/>
  <c r="A35" i="44"/>
  <c r="A34" i="44"/>
  <c r="A33" i="44"/>
  <c r="A32" i="44"/>
  <c r="A31" i="44"/>
  <c r="A30" i="44"/>
  <c r="A29" i="44"/>
  <c r="A28" i="44"/>
  <c r="A27" i="44"/>
  <c r="A26" i="44"/>
  <c r="A25" i="44"/>
  <c r="A24" i="44"/>
  <c r="A23" i="44"/>
  <c r="A22" i="44"/>
  <c r="A21" i="44"/>
  <c r="A20" i="44"/>
  <c r="A19" i="44"/>
  <c r="A18" i="44"/>
  <c r="A17" i="44"/>
  <c r="A16" i="44"/>
  <c r="A15" i="44"/>
  <c r="A14" i="44"/>
  <c r="A13" i="44"/>
  <c r="A12" i="44"/>
  <c r="A11" i="44"/>
  <c r="A10" i="44"/>
  <c r="A9" i="44"/>
  <c r="A8" i="44"/>
  <c r="A7" i="44"/>
  <c r="J37" i="42"/>
  <c r="J36" i="42"/>
  <c r="J35" i="42"/>
  <c r="J34" i="42"/>
  <c r="J33" i="42"/>
  <c r="J32" i="42"/>
  <c r="J31" i="42"/>
  <c r="J30" i="42"/>
  <c r="J29" i="42"/>
  <c r="J28" i="42"/>
  <c r="J27" i="42"/>
  <c r="J26" i="42"/>
  <c r="J25" i="42"/>
  <c r="J24" i="42"/>
  <c r="J23" i="42"/>
  <c r="J22" i="42"/>
  <c r="J21" i="42"/>
  <c r="J20" i="42"/>
  <c r="J19" i="42"/>
  <c r="J18" i="42"/>
  <c r="J17" i="42"/>
  <c r="J16" i="42"/>
  <c r="J15" i="42"/>
  <c r="J14" i="42"/>
  <c r="J13" i="42"/>
  <c r="J12" i="42"/>
  <c r="J11" i="42"/>
  <c r="J10" i="42"/>
  <c r="J9" i="42"/>
  <c r="J8" i="42"/>
  <c r="B37" i="42"/>
  <c r="A37" i="42"/>
  <c r="B36" i="42"/>
  <c r="A36" i="42"/>
  <c r="B35" i="42"/>
  <c r="A35" i="42"/>
  <c r="B34" i="42"/>
  <c r="A34" i="42"/>
  <c r="B33" i="42"/>
  <c r="A33" i="42"/>
  <c r="B32" i="42"/>
  <c r="A32" i="42"/>
  <c r="B31" i="42"/>
  <c r="A31" i="42"/>
  <c r="B30" i="42"/>
  <c r="A30" i="42"/>
  <c r="B29" i="42"/>
  <c r="A29" i="42"/>
  <c r="B28" i="42"/>
  <c r="A28" i="42"/>
  <c r="B27" i="42"/>
  <c r="A27" i="42"/>
  <c r="B26" i="42"/>
  <c r="A26" i="42"/>
  <c r="B25" i="42"/>
  <c r="A25" i="42"/>
  <c r="B24" i="42"/>
  <c r="A24" i="42"/>
  <c r="B23" i="42"/>
  <c r="A23" i="42"/>
  <c r="B22" i="42"/>
  <c r="A22" i="42"/>
  <c r="B21" i="42"/>
  <c r="A21" i="42"/>
  <c r="B20" i="42"/>
  <c r="A20" i="42"/>
  <c r="B19" i="42"/>
  <c r="A19" i="42"/>
  <c r="B18" i="42"/>
  <c r="A18" i="42"/>
  <c r="B17" i="42"/>
  <c r="A17" i="42"/>
  <c r="B16" i="42"/>
  <c r="A16" i="42"/>
  <c r="B15" i="42"/>
  <c r="A15" i="42"/>
  <c r="B14" i="42"/>
  <c r="A14" i="42"/>
  <c r="B13" i="42"/>
  <c r="A13" i="42"/>
  <c r="B12" i="42"/>
  <c r="A12" i="42"/>
  <c r="B11" i="42"/>
  <c r="A11" i="42"/>
  <c r="B10" i="42"/>
  <c r="A10" i="42"/>
  <c r="B9" i="42"/>
  <c r="A9" i="42"/>
  <c r="B8" i="42"/>
  <c r="A8" i="42"/>
  <c r="K11" i="40"/>
  <c r="K10" i="40"/>
  <c r="K9" i="40"/>
  <c r="K8" i="40"/>
  <c r="K7" i="40"/>
  <c r="F17" i="38"/>
  <c r="F16" i="38"/>
  <c r="F15" i="38"/>
  <c r="F14" i="38"/>
  <c r="F13" i="38"/>
  <c r="F12" i="38"/>
  <c r="F11" i="38"/>
  <c r="F10" i="38"/>
  <c r="F9" i="38"/>
  <c r="F8" i="38"/>
  <c r="F7" i="38"/>
  <c r="K34" i="36"/>
  <c r="K33" i="36"/>
  <c r="K32" i="36"/>
  <c r="K31" i="36"/>
  <c r="K30" i="36"/>
  <c r="K29" i="36"/>
  <c r="K28" i="36"/>
  <c r="K27" i="36"/>
  <c r="K26" i="36"/>
  <c r="K25" i="36"/>
  <c r="K24" i="36"/>
  <c r="K23" i="36"/>
  <c r="K22" i="36"/>
  <c r="K21" i="36"/>
  <c r="K20" i="36"/>
  <c r="K19" i="36"/>
  <c r="K18" i="36"/>
  <c r="K17" i="36"/>
  <c r="K16" i="36"/>
  <c r="K15" i="36"/>
  <c r="K14" i="36"/>
  <c r="K13" i="36"/>
  <c r="K12" i="36"/>
  <c r="K11" i="36"/>
  <c r="K9" i="36"/>
  <c r="K8" i="36"/>
  <c r="K7" i="36"/>
  <c r="D285" i="32"/>
  <c r="D284" i="32"/>
  <c r="D282" i="32"/>
  <c r="D281" i="32"/>
  <c r="D280" i="32"/>
  <c r="D279" i="32"/>
  <c r="D278" i="32"/>
  <c r="D277" i="32"/>
  <c r="D276" i="32"/>
  <c r="D275" i="32"/>
  <c r="D274" i="32"/>
  <c r="D273" i="32"/>
  <c r="D272" i="32"/>
  <c r="D271" i="32"/>
  <c r="D270" i="32"/>
  <c r="D269" i="32"/>
  <c r="D268" i="32"/>
  <c r="D267" i="32"/>
  <c r="D266" i="32"/>
  <c r="D265" i="32"/>
  <c r="D264" i="32"/>
  <c r="D263" i="32"/>
  <c r="D262" i="32"/>
  <c r="D261" i="32"/>
  <c r="D260" i="32"/>
  <c r="D259" i="32"/>
  <c r="D258" i="32"/>
  <c r="D257" i="32"/>
  <c r="D256" i="32"/>
  <c r="D255" i="32"/>
  <c r="D254" i="32"/>
  <c r="D253" i="32"/>
  <c r="A282" i="32"/>
  <c r="A281" i="32"/>
  <c r="A280" i="32"/>
  <c r="A279" i="32"/>
  <c r="A278" i="32"/>
  <c r="A277" i="32"/>
  <c r="A276" i="32"/>
  <c r="A275" i="32"/>
  <c r="A274" i="32"/>
  <c r="A273" i="32"/>
  <c r="A272" i="32"/>
  <c r="A271" i="32"/>
  <c r="A270" i="32"/>
  <c r="A269" i="32"/>
  <c r="A268" i="32"/>
  <c r="A267" i="32"/>
  <c r="A266" i="32"/>
  <c r="A265" i="32"/>
  <c r="A264" i="32"/>
  <c r="A263" i="32"/>
  <c r="A262" i="32"/>
  <c r="A261" i="32"/>
  <c r="A260" i="32"/>
  <c r="A259" i="32"/>
  <c r="A258" i="32"/>
  <c r="A257" i="32"/>
  <c r="A256" i="32"/>
  <c r="A255" i="32"/>
  <c r="A254" i="32"/>
  <c r="A253" i="32"/>
  <c r="D251" i="32"/>
  <c r="D250" i="32"/>
  <c r="D249" i="32"/>
  <c r="D248" i="32"/>
  <c r="D247" i="32"/>
  <c r="D246" i="32"/>
  <c r="D245" i="32"/>
  <c r="D244" i="32"/>
  <c r="D243" i="32"/>
  <c r="D242" i="32"/>
  <c r="D241" i="32"/>
  <c r="D240" i="32"/>
  <c r="D239" i="32"/>
  <c r="D238" i="32"/>
  <c r="D237" i="32"/>
  <c r="D236" i="32"/>
  <c r="D235" i="32"/>
  <c r="D234" i="32"/>
  <c r="D233" i="32"/>
  <c r="D232" i="32"/>
  <c r="D231" i="32"/>
  <c r="D230" i="32"/>
  <c r="D229" i="32"/>
  <c r="D228" i="32"/>
  <c r="D227" i="32"/>
  <c r="D226" i="32"/>
  <c r="D225" i="32"/>
  <c r="D224" i="32"/>
  <c r="A251" i="32"/>
  <c r="A250" i="32"/>
  <c r="A249" i="32"/>
  <c r="A248" i="32"/>
  <c r="A247" i="32"/>
  <c r="A246" i="32"/>
  <c r="A245" i="32"/>
  <c r="A244" i="32"/>
  <c r="A243" i="32"/>
  <c r="A242" i="32"/>
  <c r="A241" i="32"/>
  <c r="A240" i="32"/>
  <c r="A239" i="32"/>
  <c r="A238" i="32"/>
  <c r="A237" i="32"/>
  <c r="A236" i="32"/>
  <c r="A235" i="32"/>
  <c r="A234" i="32"/>
  <c r="A233" i="32"/>
  <c r="A232" i="32"/>
  <c r="A231" i="32"/>
  <c r="A230" i="32"/>
  <c r="A229" i="32"/>
  <c r="A228" i="32"/>
  <c r="A227" i="32"/>
  <c r="A226" i="32"/>
  <c r="A225" i="32"/>
  <c r="A224" i="32"/>
  <c r="D9" i="32"/>
  <c r="A9" i="32"/>
  <c r="K7" i="56"/>
  <c r="C14" i="56"/>
  <c r="D14" i="56"/>
  <c r="G14" i="56"/>
  <c r="I8" i="56"/>
  <c r="I9" i="56"/>
  <c r="I10" i="56"/>
  <c r="I11" i="56"/>
  <c r="H14" i="56"/>
  <c r="B14" i="56"/>
  <c r="F14" i="56"/>
  <c r="K16" i="56"/>
  <c r="C23" i="56"/>
  <c r="D23" i="56"/>
  <c r="G23" i="56"/>
  <c r="I17" i="56"/>
  <c r="I18" i="56"/>
  <c r="I19" i="56"/>
  <c r="I23" i="56" s="1"/>
  <c r="J23" i="56" s="1"/>
  <c r="I20" i="56"/>
  <c r="H23" i="56"/>
  <c r="B23" i="56"/>
  <c r="F23" i="56"/>
  <c r="K25" i="56"/>
  <c r="C32" i="56"/>
  <c r="D32" i="56"/>
  <c r="G32" i="56"/>
  <c r="I26" i="56"/>
  <c r="I27" i="56"/>
  <c r="I28" i="56"/>
  <c r="I29" i="56"/>
  <c r="H32" i="56"/>
  <c r="B32" i="56"/>
  <c r="F32" i="56"/>
  <c r="K34" i="56"/>
  <c r="C41" i="56"/>
  <c r="I35" i="56"/>
  <c r="G41" i="56"/>
  <c r="E41" i="56"/>
  <c r="I37" i="56"/>
  <c r="I38" i="56"/>
  <c r="H41" i="56"/>
  <c r="B41" i="56"/>
  <c r="F41" i="56"/>
  <c r="K43" i="56"/>
  <c r="C50" i="56"/>
  <c r="D50" i="56"/>
  <c r="G50" i="56"/>
  <c r="I44" i="56"/>
  <c r="I45" i="56"/>
  <c r="E50" i="56"/>
  <c r="I46" i="56"/>
  <c r="I50" i="56" s="1"/>
  <c r="J50" i="56" s="1"/>
  <c r="I47" i="56"/>
  <c r="H50" i="56"/>
  <c r="B50" i="56"/>
  <c r="F50" i="56"/>
  <c r="K7" i="55"/>
  <c r="I8" i="55"/>
  <c r="I9" i="55"/>
  <c r="I10" i="55"/>
  <c r="I11" i="55"/>
  <c r="B14" i="55"/>
  <c r="C14" i="55"/>
  <c r="D14" i="55"/>
  <c r="E14" i="55"/>
  <c r="F14" i="55"/>
  <c r="G14" i="55"/>
  <c r="H14" i="55"/>
  <c r="K16" i="55"/>
  <c r="I17" i="55"/>
  <c r="I23" i="55" s="1"/>
  <c r="I18" i="55"/>
  <c r="I19" i="55"/>
  <c r="I20" i="55"/>
  <c r="B23" i="55"/>
  <c r="C23" i="55"/>
  <c r="D23" i="55"/>
  <c r="E23" i="55"/>
  <c r="F23" i="55"/>
  <c r="G23" i="55"/>
  <c r="H23" i="55"/>
  <c r="J23" i="55" s="1"/>
  <c r="K25" i="55"/>
  <c r="I26" i="55"/>
  <c r="I27" i="55"/>
  <c r="I28" i="55"/>
  <c r="I29" i="55"/>
  <c r="I32" i="55" s="1"/>
  <c r="J32" i="55" s="1"/>
  <c r="B32" i="55"/>
  <c r="C32" i="55"/>
  <c r="D32" i="55"/>
  <c r="E32" i="55"/>
  <c r="F32" i="55"/>
  <c r="G32" i="55"/>
  <c r="H32" i="55"/>
  <c r="K34" i="55"/>
  <c r="I35" i="55"/>
  <c r="I36" i="55"/>
  <c r="I37" i="55"/>
  <c r="I41" i="55" s="1"/>
  <c r="J41" i="55" s="1"/>
  <c r="I38" i="55"/>
  <c r="B41" i="55"/>
  <c r="C41" i="55"/>
  <c r="D41" i="55"/>
  <c r="E41" i="55"/>
  <c r="F41" i="55"/>
  <c r="G41" i="55"/>
  <c r="H41" i="55"/>
  <c r="K43" i="55"/>
  <c r="I44" i="55"/>
  <c r="I50" i="55" s="1"/>
  <c r="J50" i="55" s="1"/>
  <c r="I45" i="55"/>
  <c r="I46" i="55"/>
  <c r="I47" i="55"/>
  <c r="B50" i="55"/>
  <c r="C50" i="55"/>
  <c r="D50" i="55"/>
  <c r="E50" i="55"/>
  <c r="F50" i="55"/>
  <c r="G50" i="55"/>
  <c r="H50" i="55"/>
  <c r="K7" i="54"/>
  <c r="K8" i="54"/>
  <c r="K9" i="54"/>
  <c r="K10" i="54"/>
  <c r="K11" i="54"/>
  <c r="K12" i="54"/>
  <c r="K13" i="54"/>
  <c r="K14" i="54"/>
  <c r="K15" i="54"/>
  <c r="K16" i="54"/>
  <c r="K17" i="54"/>
  <c r="K18" i="54"/>
  <c r="K19" i="54"/>
  <c r="K20" i="54"/>
  <c r="K21" i="54"/>
  <c r="K22" i="54"/>
  <c r="K23" i="54"/>
  <c r="K24" i="54"/>
  <c r="K25" i="54"/>
  <c r="K26" i="54"/>
  <c r="K27" i="54"/>
  <c r="K28" i="54"/>
  <c r="K29" i="54"/>
  <c r="K30" i="54"/>
  <c r="K31" i="54"/>
  <c r="K32" i="54"/>
  <c r="K33" i="54"/>
  <c r="K34" i="54"/>
  <c r="K7" i="53"/>
  <c r="K8" i="53"/>
  <c r="K9" i="53"/>
  <c r="K10" i="53"/>
  <c r="K11" i="53"/>
  <c r="K12" i="53"/>
  <c r="K13" i="53"/>
  <c r="K14" i="53"/>
  <c r="K15" i="53"/>
  <c r="K16" i="53"/>
  <c r="K17" i="53"/>
  <c r="K18" i="53"/>
  <c r="K19" i="53"/>
  <c r="K20" i="53"/>
  <c r="K21" i="53"/>
  <c r="K22" i="53"/>
  <c r="K23" i="53"/>
  <c r="K24" i="53"/>
  <c r="K25" i="53"/>
  <c r="K26" i="53"/>
  <c r="K27" i="53"/>
  <c r="K28" i="53"/>
  <c r="K29" i="53"/>
  <c r="K30" i="53"/>
  <c r="K31" i="53"/>
  <c r="K32" i="53"/>
  <c r="K33" i="53"/>
  <c r="K34" i="53"/>
  <c r="K35" i="53"/>
  <c r="K36" i="53"/>
  <c r="H9" i="50"/>
  <c r="H10" i="50"/>
  <c r="H11" i="50"/>
  <c r="H13" i="50"/>
  <c r="H14" i="50"/>
  <c r="H16" i="50"/>
  <c r="H17" i="50"/>
  <c r="H18" i="50"/>
  <c r="H19" i="50"/>
  <c r="H20" i="50"/>
  <c r="H21" i="50"/>
  <c r="H22" i="50"/>
  <c r="H23" i="50"/>
  <c r="H24" i="50"/>
  <c r="H25" i="50"/>
  <c r="H26" i="50"/>
  <c r="H27" i="50"/>
  <c r="H29" i="50"/>
  <c r="H30" i="50"/>
  <c r="H31" i="50"/>
  <c r="H32" i="50"/>
  <c r="H33" i="50"/>
  <c r="H34" i="50"/>
  <c r="H35" i="50"/>
  <c r="H36" i="50"/>
  <c r="H37" i="50"/>
  <c r="H38" i="50"/>
  <c r="H39" i="50"/>
  <c r="H41" i="50"/>
  <c r="H42" i="50"/>
  <c r="H43" i="50"/>
  <c r="H45" i="50"/>
  <c r="H46" i="50"/>
  <c r="H49" i="50"/>
  <c r="H50" i="50"/>
  <c r="H51" i="50"/>
  <c r="H52" i="50"/>
  <c r="H53" i="50"/>
  <c r="H54" i="50"/>
  <c r="H55" i="50"/>
  <c r="H57" i="50"/>
  <c r="H58" i="50"/>
  <c r="H59" i="50"/>
  <c r="H61" i="50"/>
  <c r="H62" i="50"/>
  <c r="H63" i="50"/>
  <c r="H64" i="50"/>
  <c r="H65" i="50"/>
  <c r="H66" i="50"/>
  <c r="H67" i="50"/>
  <c r="H69" i="50"/>
  <c r="H70" i="50"/>
  <c r="H73" i="50"/>
  <c r="H74" i="50"/>
  <c r="H75" i="50"/>
  <c r="H77" i="50"/>
  <c r="H78" i="50"/>
  <c r="H81" i="50"/>
  <c r="H82" i="50"/>
  <c r="H83" i="50"/>
  <c r="H84" i="50"/>
  <c r="H85" i="50"/>
  <c r="H86" i="50"/>
  <c r="H87" i="50"/>
  <c r="H89" i="50"/>
  <c r="H90" i="50"/>
  <c r="H91" i="50"/>
  <c r="H92" i="50"/>
  <c r="H93" i="50"/>
  <c r="H94" i="50"/>
  <c r="H95" i="50"/>
  <c r="H97" i="50"/>
  <c r="H98" i="50"/>
  <c r="H99" i="50"/>
  <c r="H101" i="50"/>
  <c r="H102" i="50"/>
  <c r="H105" i="50"/>
  <c r="H106" i="50"/>
  <c r="H107" i="50"/>
  <c r="H109" i="50"/>
  <c r="H110" i="50"/>
  <c r="H113" i="50"/>
  <c r="H114" i="50"/>
  <c r="H115" i="50"/>
  <c r="H116" i="50"/>
  <c r="H117" i="50"/>
  <c r="H118" i="50"/>
  <c r="H119" i="50"/>
  <c r="H121" i="50"/>
  <c r="H122" i="50"/>
  <c r="H123" i="50"/>
  <c r="H124" i="50"/>
  <c r="H125" i="50"/>
  <c r="H126" i="50"/>
  <c r="H127" i="50"/>
  <c r="H129" i="50"/>
  <c r="H130" i="50"/>
  <c r="H131" i="50"/>
  <c r="H133" i="50"/>
  <c r="H134" i="50"/>
  <c r="H137" i="50"/>
  <c r="H138" i="50"/>
  <c r="H139" i="50"/>
  <c r="H141" i="50"/>
  <c r="H142" i="50"/>
  <c r="H145" i="50"/>
  <c r="H146" i="50"/>
  <c r="H147" i="50"/>
  <c r="H148" i="50"/>
  <c r="H149" i="50"/>
  <c r="H150" i="50"/>
  <c r="H151" i="50"/>
  <c r="H153" i="50"/>
  <c r="H154" i="50"/>
  <c r="H155" i="50"/>
  <c r="H156" i="50"/>
  <c r="H157" i="50"/>
  <c r="H158" i="50"/>
  <c r="H159" i="50"/>
  <c r="H161" i="50"/>
  <c r="H162" i="50"/>
  <c r="H163" i="50"/>
  <c r="H164" i="50"/>
  <c r="H165" i="50"/>
  <c r="H166" i="50"/>
  <c r="H167" i="50"/>
  <c r="H169" i="50"/>
  <c r="H170" i="50"/>
  <c r="H171" i="50"/>
  <c r="H173" i="50"/>
  <c r="H174" i="50"/>
  <c r="H177" i="50"/>
  <c r="H178" i="50"/>
  <c r="H179" i="50"/>
  <c r="H180" i="50"/>
  <c r="H181" i="50"/>
  <c r="H182" i="50"/>
  <c r="H183" i="50"/>
  <c r="H185" i="50"/>
  <c r="H186" i="50"/>
  <c r="H187" i="50"/>
  <c r="H188" i="50"/>
  <c r="H189" i="50"/>
  <c r="H190" i="50"/>
  <c r="H191" i="50"/>
  <c r="H193" i="50"/>
  <c r="H194" i="50"/>
  <c r="H195" i="50"/>
  <c r="H197" i="50"/>
  <c r="H198" i="50"/>
  <c r="H201" i="50"/>
  <c r="H202" i="50"/>
  <c r="H203" i="50"/>
  <c r="H205" i="50"/>
  <c r="H206" i="50"/>
  <c r="H209" i="50"/>
  <c r="H210" i="50"/>
  <c r="H211" i="50"/>
  <c r="H212" i="50"/>
  <c r="H213" i="50"/>
  <c r="H214" i="50"/>
  <c r="H215" i="50"/>
  <c r="H217" i="50"/>
  <c r="H218" i="50"/>
  <c r="H219" i="50"/>
  <c r="H220" i="50"/>
  <c r="H221" i="50"/>
  <c r="H222" i="50"/>
  <c r="H223" i="50"/>
  <c r="H225" i="50"/>
  <c r="H226" i="50"/>
  <c r="H227" i="50"/>
  <c r="H229" i="50"/>
  <c r="H230" i="50"/>
  <c r="H233" i="50"/>
  <c r="H234" i="50"/>
  <c r="H235" i="50"/>
  <c r="H237" i="50"/>
  <c r="H238" i="50"/>
  <c r="H240" i="50"/>
  <c r="H241" i="50"/>
  <c r="H242" i="50"/>
  <c r="H243" i="50"/>
  <c r="H245" i="50"/>
  <c r="H246" i="50"/>
  <c r="H247" i="50"/>
  <c r="H248" i="50"/>
  <c r="H249" i="50"/>
  <c r="H250" i="50"/>
  <c r="H251" i="50"/>
  <c r="H253" i="50"/>
  <c r="H254" i="50"/>
  <c r="H255" i="50"/>
  <c r="H256" i="50"/>
  <c r="H257" i="50"/>
  <c r="H258" i="50"/>
  <c r="H259" i="50"/>
  <c r="H261" i="50"/>
  <c r="H262" i="50"/>
  <c r="H265" i="50"/>
  <c r="H266" i="50"/>
  <c r="H267" i="50"/>
  <c r="H269" i="50"/>
  <c r="H270" i="50"/>
  <c r="H273" i="50"/>
  <c r="H274" i="50"/>
  <c r="H275" i="50"/>
  <c r="H276" i="50"/>
  <c r="H277" i="50"/>
  <c r="H278" i="50"/>
  <c r="H279" i="50"/>
  <c r="H281" i="50"/>
  <c r="H282" i="50"/>
  <c r="H283" i="50"/>
  <c r="H284" i="50"/>
  <c r="H285" i="50"/>
  <c r="H286" i="50"/>
  <c r="H287" i="50"/>
  <c r="H289" i="50"/>
  <c r="H290" i="50"/>
  <c r="H291" i="50"/>
  <c r="H292" i="50"/>
  <c r="H293" i="50"/>
  <c r="H294" i="50"/>
  <c r="H295" i="50"/>
  <c r="H297" i="50"/>
  <c r="H298" i="50"/>
  <c r="H299" i="50"/>
  <c r="H301" i="50"/>
  <c r="H302" i="50"/>
  <c r="H304" i="50"/>
  <c r="H305" i="50"/>
  <c r="H306" i="50"/>
  <c r="H307" i="50"/>
  <c r="H309" i="50"/>
  <c r="H310" i="50"/>
  <c r="H311" i="50"/>
  <c r="H312" i="50"/>
  <c r="H313" i="50"/>
  <c r="H314" i="50"/>
  <c r="H315" i="50"/>
  <c r="H317" i="50"/>
  <c r="H318" i="50"/>
  <c r="H319" i="50"/>
  <c r="H320" i="50"/>
  <c r="H321" i="50"/>
  <c r="H322" i="50"/>
  <c r="H323" i="50"/>
  <c r="H325" i="50"/>
  <c r="H326" i="50"/>
  <c r="H328" i="50"/>
  <c r="H329" i="50"/>
  <c r="H330" i="50"/>
  <c r="H331" i="50"/>
  <c r="H333" i="50"/>
  <c r="H334" i="50"/>
  <c r="H336" i="50"/>
  <c r="H337" i="50"/>
  <c r="H338" i="50"/>
  <c r="H339" i="50"/>
  <c r="H341" i="50"/>
  <c r="H342" i="50"/>
  <c r="H343" i="50"/>
  <c r="H344" i="50"/>
  <c r="H345" i="50"/>
  <c r="H346" i="50"/>
  <c r="H348" i="50"/>
  <c r="H349" i="50"/>
  <c r="H351" i="50"/>
  <c r="H352" i="50"/>
  <c r="H353" i="50"/>
  <c r="H354" i="50"/>
  <c r="H356" i="50"/>
  <c r="H357" i="50"/>
  <c r="H359" i="50"/>
  <c r="H360" i="50"/>
  <c r="H361" i="50"/>
  <c r="H362" i="50"/>
  <c r="H364" i="50"/>
  <c r="H365" i="50"/>
  <c r="H366" i="50"/>
  <c r="H367" i="50"/>
  <c r="H368" i="50"/>
  <c r="H369" i="50"/>
  <c r="H370" i="50"/>
  <c r="H372" i="50"/>
  <c r="H373" i="50"/>
  <c r="H375" i="50"/>
  <c r="H376" i="50"/>
  <c r="H377" i="50"/>
  <c r="H378" i="50"/>
  <c r="H380" i="50"/>
  <c r="H381" i="50"/>
  <c r="H383" i="50"/>
  <c r="H384" i="50"/>
  <c r="H385" i="50"/>
  <c r="H386" i="50"/>
  <c r="H388" i="50"/>
  <c r="H389" i="50"/>
  <c r="H391" i="50"/>
  <c r="H392" i="50"/>
  <c r="H393" i="50"/>
  <c r="H394" i="50"/>
  <c r="H396" i="50"/>
  <c r="H397" i="50"/>
  <c r="H398" i="50"/>
  <c r="H399" i="50"/>
  <c r="H400" i="50"/>
  <c r="H401" i="50"/>
  <c r="H402" i="50"/>
  <c r="H404" i="50"/>
  <c r="H405" i="50"/>
  <c r="H407" i="50"/>
  <c r="H408" i="50"/>
  <c r="H409" i="50"/>
  <c r="H410" i="50"/>
  <c r="H412" i="50"/>
  <c r="H413" i="50"/>
  <c r="H415" i="50"/>
  <c r="H416" i="50"/>
  <c r="H417" i="50"/>
  <c r="H418" i="50"/>
  <c r="H420" i="50"/>
  <c r="H421" i="50"/>
  <c r="H423" i="50"/>
  <c r="H424" i="50"/>
  <c r="H425" i="50"/>
  <c r="H426" i="50"/>
  <c r="H428" i="50"/>
  <c r="H429" i="50"/>
  <c r="H430" i="50"/>
  <c r="H431" i="50"/>
  <c r="H432" i="50"/>
  <c r="H433" i="50"/>
  <c r="H434" i="50"/>
  <c r="H436" i="50"/>
  <c r="H437" i="50"/>
  <c r="H439" i="50"/>
  <c r="H440" i="50"/>
  <c r="H441" i="50"/>
  <c r="H442" i="50"/>
  <c r="H444" i="50"/>
  <c r="H445" i="50"/>
  <c r="H447" i="50"/>
  <c r="H448" i="50"/>
  <c r="H449" i="50"/>
  <c r="H450" i="50"/>
  <c r="H452" i="50"/>
  <c r="H453" i="50"/>
  <c r="H455" i="50"/>
  <c r="H456" i="50"/>
  <c r="H457" i="50"/>
  <c r="H458" i="50"/>
  <c r="H460" i="50"/>
  <c r="H461" i="50"/>
  <c r="H462" i="50"/>
  <c r="H463" i="50"/>
  <c r="H464" i="50"/>
  <c r="H465" i="50"/>
  <c r="H466" i="50"/>
  <c r="H468" i="50"/>
  <c r="H469" i="50"/>
  <c r="H471" i="50"/>
  <c r="H472" i="50"/>
  <c r="H473" i="50"/>
  <c r="H474" i="50"/>
  <c r="H476" i="50"/>
  <c r="H477" i="50"/>
  <c r="H479" i="50"/>
  <c r="H480" i="50"/>
  <c r="H481" i="50"/>
  <c r="H482" i="50"/>
  <c r="H484" i="50"/>
  <c r="H485" i="50"/>
  <c r="H487" i="50"/>
  <c r="H488" i="50"/>
  <c r="H489" i="50"/>
  <c r="H490" i="50"/>
  <c r="H492" i="50"/>
  <c r="H493" i="50"/>
  <c r="H494" i="50"/>
  <c r="H495" i="50"/>
  <c r="H496" i="50"/>
  <c r="H497" i="50"/>
  <c r="H498" i="50"/>
  <c r="H500" i="50"/>
  <c r="H501" i="50"/>
  <c r="H503" i="50"/>
  <c r="H504" i="50"/>
  <c r="H505" i="50"/>
  <c r="H506" i="50"/>
  <c r="H508" i="50"/>
  <c r="H509" i="50"/>
  <c r="H511" i="50"/>
  <c r="H512" i="50"/>
  <c r="H513" i="50"/>
  <c r="H514" i="50"/>
  <c r="H516" i="50"/>
  <c r="H517" i="50"/>
  <c r="H519" i="50"/>
  <c r="H520" i="50"/>
  <c r="H523" i="50"/>
  <c r="H524" i="50"/>
  <c r="H525" i="50"/>
  <c r="H527" i="50"/>
  <c r="H528" i="50"/>
  <c r="H529" i="50"/>
  <c r="H530" i="50"/>
  <c r="H532" i="50"/>
  <c r="H535" i="50"/>
  <c r="H536" i="50"/>
  <c r="H539" i="50"/>
  <c r="H540" i="50"/>
  <c r="H541" i="50"/>
  <c r="H543" i="50"/>
  <c r="H544" i="50"/>
  <c r="H545" i="50"/>
  <c r="H546" i="50"/>
  <c r="H547" i="50"/>
  <c r="H548" i="50"/>
  <c r="H549" i="50"/>
  <c r="H551" i="50"/>
  <c r="H552" i="50"/>
  <c r="H555" i="50"/>
  <c r="H556" i="50"/>
  <c r="H557" i="50"/>
  <c r="H559" i="50"/>
  <c r="H560" i="50"/>
  <c r="H561" i="50"/>
  <c r="H562" i="50"/>
  <c r="H564" i="50"/>
  <c r="H565" i="50"/>
  <c r="H567" i="50"/>
  <c r="H568" i="50"/>
  <c r="H571" i="50"/>
  <c r="H572" i="50"/>
  <c r="H573" i="50"/>
  <c r="H575" i="50"/>
  <c r="H576" i="50"/>
  <c r="H577" i="50"/>
  <c r="H578" i="50"/>
  <c r="H579" i="50"/>
  <c r="H580" i="50"/>
  <c r="H581" i="50"/>
  <c r="H583" i="50"/>
  <c r="H584" i="50"/>
  <c r="H587" i="50"/>
  <c r="H588" i="50"/>
  <c r="H589" i="50"/>
  <c r="H591" i="50"/>
  <c r="H592" i="50"/>
  <c r="H593" i="50"/>
  <c r="H594" i="50"/>
  <c r="H596" i="50"/>
  <c r="H597" i="50"/>
  <c r="H599" i="50"/>
  <c r="H603" i="50"/>
  <c r="H604" i="50"/>
  <c r="H605" i="50"/>
  <c r="H607" i="50"/>
  <c r="H608" i="50"/>
  <c r="H609" i="50"/>
  <c r="H610" i="50"/>
  <c r="H611" i="50"/>
  <c r="H612" i="50"/>
  <c r="H613" i="50"/>
  <c r="H615" i="50"/>
  <c r="H616" i="50"/>
  <c r="H619" i="50"/>
  <c r="H620" i="50"/>
  <c r="H621" i="50"/>
  <c r="H623" i="50"/>
  <c r="H624" i="50"/>
  <c r="H625" i="50"/>
  <c r="H626" i="50"/>
  <c r="H628" i="50"/>
  <c r="H629" i="50"/>
  <c r="H631" i="50"/>
  <c r="H632" i="50"/>
  <c r="H635" i="50"/>
  <c r="H636" i="50"/>
  <c r="H637" i="50"/>
  <c r="H639" i="50"/>
  <c r="H640" i="50"/>
  <c r="H641" i="50"/>
  <c r="H642" i="50"/>
  <c r="H643" i="50"/>
  <c r="H644" i="50"/>
  <c r="H645" i="50"/>
  <c r="H647" i="50"/>
  <c r="H648" i="50"/>
  <c r="H651" i="50"/>
  <c r="H652" i="50"/>
  <c r="H653" i="50"/>
  <c r="H655" i="50"/>
  <c r="H656" i="50"/>
  <c r="H657" i="50"/>
  <c r="H658" i="50"/>
  <c r="H660" i="50"/>
  <c r="H661" i="50"/>
  <c r="H663" i="50"/>
  <c r="H664" i="50"/>
  <c r="H667" i="50"/>
  <c r="H668" i="50"/>
  <c r="H669" i="50"/>
  <c r="H671" i="50"/>
  <c r="H672" i="50"/>
  <c r="H673" i="50"/>
  <c r="H674" i="50"/>
  <c r="H675" i="50"/>
  <c r="H676" i="50"/>
  <c r="H677" i="50"/>
  <c r="H679" i="50"/>
  <c r="H680" i="50"/>
  <c r="H683" i="50"/>
  <c r="H684" i="50"/>
  <c r="H685" i="50"/>
  <c r="H686" i="50"/>
  <c r="H687" i="50"/>
  <c r="H689" i="50"/>
  <c r="H690" i="50"/>
  <c r="H691" i="50"/>
  <c r="H692" i="50"/>
  <c r="H693" i="50"/>
  <c r="H694" i="50"/>
  <c r="H695" i="50"/>
  <c r="H697" i="50"/>
  <c r="H698" i="50"/>
  <c r="H699" i="50"/>
  <c r="H700" i="50"/>
  <c r="H701" i="50"/>
  <c r="H702" i="50"/>
  <c r="H703" i="50"/>
  <c r="H705" i="50"/>
  <c r="H706" i="50"/>
  <c r="H707" i="50"/>
  <c r="H708" i="50"/>
  <c r="H709" i="50"/>
  <c r="H710" i="50"/>
  <c r="H711" i="50"/>
  <c r="H713" i="50"/>
  <c r="H714" i="50"/>
  <c r="H715" i="50"/>
  <c r="H716" i="50"/>
  <c r="H717" i="50"/>
  <c r="H718" i="50"/>
  <c r="H719" i="50"/>
  <c r="H721" i="50"/>
  <c r="H722" i="50"/>
  <c r="H723" i="50"/>
  <c r="H724" i="50"/>
  <c r="H725" i="50"/>
  <c r="H726" i="50"/>
  <c r="H727" i="50"/>
  <c r="H729" i="50"/>
  <c r="H730" i="50"/>
  <c r="H731" i="50"/>
  <c r="H732" i="50"/>
  <c r="H733" i="50"/>
  <c r="H734" i="50"/>
  <c r="H735" i="50"/>
  <c r="H737" i="50"/>
  <c r="H738" i="50"/>
  <c r="H739" i="50"/>
  <c r="H741" i="50"/>
  <c r="H743" i="50"/>
  <c r="H744" i="50"/>
  <c r="H745" i="50"/>
  <c r="H746" i="50"/>
  <c r="H747" i="50"/>
  <c r="H749" i="50"/>
  <c r="H750" i="50"/>
  <c r="H753" i="50"/>
  <c r="H754" i="50"/>
  <c r="H755" i="50"/>
  <c r="H757" i="50"/>
  <c r="H759" i="50"/>
  <c r="H760" i="50"/>
  <c r="H761" i="50"/>
  <c r="H762" i="50"/>
  <c r="H763" i="50"/>
  <c r="H765" i="50"/>
  <c r="H766" i="50"/>
  <c r="H769" i="50"/>
  <c r="H770" i="50"/>
  <c r="H771" i="50"/>
  <c r="H773" i="50"/>
  <c r="H774" i="50"/>
  <c r="H775" i="50"/>
  <c r="H776" i="50"/>
  <c r="H777" i="50"/>
  <c r="H778" i="50"/>
  <c r="H781" i="50"/>
  <c r="H785" i="50"/>
  <c r="H786" i="50"/>
  <c r="H787" i="50"/>
  <c r="H789" i="50"/>
  <c r="H790" i="50"/>
  <c r="H791" i="50"/>
  <c r="H792" i="50"/>
  <c r="H793" i="50"/>
  <c r="H794" i="50"/>
  <c r="H797" i="50"/>
  <c r="H798" i="50"/>
  <c r="H801" i="50"/>
  <c r="H802" i="50"/>
  <c r="H803" i="50"/>
  <c r="H805" i="50"/>
  <c r="H806" i="50"/>
  <c r="H807" i="50"/>
  <c r="H808" i="50"/>
  <c r="H809" i="50"/>
  <c r="H810" i="50"/>
  <c r="H813" i="50"/>
  <c r="H814" i="50"/>
  <c r="H815" i="50"/>
  <c r="H817" i="50"/>
  <c r="H818" i="50"/>
  <c r="H819" i="50"/>
  <c r="H821" i="50"/>
  <c r="H822" i="50"/>
  <c r="H823" i="50"/>
  <c r="H824" i="50"/>
  <c r="H825" i="50"/>
  <c r="H826" i="50"/>
  <c r="H829" i="50"/>
  <c r="H830" i="50"/>
  <c r="H831" i="50"/>
  <c r="H833" i="50"/>
  <c r="H834" i="50"/>
  <c r="H835" i="50"/>
  <c r="H837" i="50"/>
  <c r="H839" i="50"/>
  <c r="H840" i="50"/>
  <c r="H841" i="50"/>
  <c r="H842" i="50"/>
  <c r="H843" i="50"/>
  <c r="H845" i="50"/>
  <c r="H846" i="50"/>
  <c r="H849" i="50"/>
  <c r="H850" i="50"/>
  <c r="H851" i="50"/>
  <c r="H853" i="50"/>
  <c r="H855" i="50"/>
  <c r="H856" i="50"/>
  <c r="H857" i="50"/>
  <c r="H858" i="50"/>
  <c r="H859" i="50"/>
  <c r="H861" i="50"/>
  <c r="H862" i="50"/>
  <c r="H865" i="50"/>
  <c r="H866" i="50"/>
  <c r="H867" i="50"/>
  <c r="H869" i="50"/>
  <c r="H871" i="50"/>
  <c r="H872" i="50"/>
  <c r="H873" i="50"/>
  <c r="H874" i="50"/>
  <c r="H875" i="50"/>
  <c r="H877" i="50"/>
  <c r="H878" i="50"/>
  <c r="H881" i="50"/>
  <c r="H882" i="50"/>
  <c r="H883" i="50"/>
  <c r="H885" i="50"/>
  <c r="H887" i="50"/>
  <c r="H888" i="50"/>
  <c r="H889" i="50"/>
  <c r="H890" i="50"/>
  <c r="H891" i="50"/>
  <c r="H893" i="50"/>
  <c r="H894" i="50"/>
  <c r="H897" i="50"/>
  <c r="H898" i="50"/>
  <c r="H899" i="50"/>
  <c r="H901" i="50"/>
  <c r="H903" i="50"/>
  <c r="H904" i="50"/>
  <c r="H905" i="50"/>
  <c r="H906" i="50"/>
  <c r="H907" i="50"/>
  <c r="H909" i="50"/>
  <c r="H910" i="50"/>
  <c r="H913" i="50"/>
  <c r="H914" i="50"/>
  <c r="H915" i="50"/>
  <c r="H917" i="50"/>
  <c r="H919" i="50"/>
  <c r="H920" i="50"/>
  <c r="H921" i="50"/>
  <c r="H922" i="50"/>
  <c r="H923" i="50"/>
  <c r="H925" i="50"/>
  <c r="H926" i="50"/>
  <c r="H929" i="50"/>
  <c r="H930" i="50"/>
  <c r="H933" i="50"/>
  <c r="H934" i="50"/>
  <c r="H935" i="50"/>
  <c r="H936" i="50"/>
  <c r="H938" i="50"/>
  <c r="H939" i="50"/>
  <c r="H941" i="50"/>
  <c r="H942" i="50"/>
  <c r="H945" i="50"/>
  <c r="H946" i="50"/>
  <c r="H949" i="50"/>
  <c r="H950" i="50"/>
  <c r="H953" i="50"/>
  <c r="H954" i="50"/>
  <c r="H957" i="50"/>
  <c r="H958" i="50"/>
  <c r="H961" i="50"/>
  <c r="H962" i="50"/>
  <c r="H965" i="50"/>
  <c r="H966" i="50"/>
  <c r="H969" i="50"/>
  <c r="H970" i="50"/>
  <c r="H973" i="50"/>
  <c r="H974" i="50"/>
  <c r="H977" i="50"/>
  <c r="H978" i="50"/>
  <c r="H981" i="50"/>
  <c r="H982" i="50"/>
  <c r="H985" i="50"/>
  <c r="H986" i="50"/>
  <c r="H989" i="50"/>
  <c r="H990" i="50"/>
  <c r="H993" i="50"/>
  <c r="H994" i="50"/>
  <c r="H997" i="50"/>
  <c r="H998" i="50"/>
  <c r="H7" i="49"/>
  <c r="H8" i="49"/>
  <c r="H9" i="49"/>
  <c r="H10" i="49"/>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6" i="49"/>
  <c r="H37" i="49"/>
  <c r="H38" i="49"/>
  <c r="H39" i="49"/>
  <c r="H40" i="49"/>
  <c r="H41" i="49"/>
  <c r="H42" i="49"/>
  <c r="H43" i="49"/>
  <c r="H44" i="49"/>
  <c r="H45" i="49"/>
  <c r="H46" i="49"/>
  <c r="H47" i="49"/>
  <c r="H48" i="49"/>
  <c r="H49" i="49"/>
  <c r="H50" i="49"/>
  <c r="H51" i="49"/>
  <c r="H52" i="49"/>
  <c r="H53" i="49"/>
  <c r="H54" i="49"/>
  <c r="H55" i="49"/>
  <c r="H56" i="49"/>
  <c r="H57" i="49"/>
  <c r="H58" i="49"/>
  <c r="H59" i="49"/>
  <c r="H60" i="49"/>
  <c r="H61" i="49"/>
  <c r="H62" i="49"/>
  <c r="H63" i="49"/>
  <c r="H64" i="49"/>
  <c r="H65" i="49"/>
  <c r="H66" i="49"/>
  <c r="H67" i="49"/>
  <c r="H68" i="49"/>
  <c r="H69" i="49"/>
  <c r="H70" i="49"/>
  <c r="H71" i="49"/>
  <c r="H72" i="49"/>
  <c r="H73" i="49"/>
  <c r="H74" i="49"/>
  <c r="H75" i="49"/>
  <c r="H76" i="49"/>
  <c r="H77" i="49"/>
  <c r="H78" i="49"/>
  <c r="H79" i="49"/>
  <c r="H80" i="49"/>
  <c r="H81" i="49"/>
  <c r="H82" i="49"/>
  <c r="H83" i="49"/>
  <c r="H84" i="49"/>
  <c r="H85" i="49"/>
  <c r="H86" i="49"/>
  <c r="H87" i="49"/>
  <c r="H88" i="49"/>
  <c r="H89" i="49"/>
  <c r="H90" i="49"/>
  <c r="H91" i="49"/>
  <c r="H92" i="49"/>
  <c r="H93" i="49"/>
  <c r="H94" i="49"/>
  <c r="H95" i="49"/>
  <c r="H96" i="49"/>
  <c r="H97" i="49"/>
  <c r="H98" i="49"/>
  <c r="H99" i="49"/>
  <c r="H100" i="49"/>
  <c r="H101" i="49"/>
  <c r="H102" i="49"/>
  <c r="H103" i="49"/>
  <c r="H104" i="49"/>
  <c r="H105" i="49"/>
  <c r="H106" i="49"/>
  <c r="H107" i="49"/>
  <c r="H108" i="49"/>
  <c r="H109" i="49"/>
  <c r="H110" i="49"/>
  <c r="H111" i="49"/>
  <c r="H112" i="49"/>
  <c r="H113" i="49"/>
  <c r="H114" i="49"/>
  <c r="H115" i="49"/>
  <c r="H116" i="49"/>
  <c r="H117" i="49"/>
  <c r="H118" i="49"/>
  <c r="H119" i="49"/>
  <c r="H120" i="49"/>
  <c r="H121" i="49"/>
  <c r="H122" i="49"/>
  <c r="H123" i="49"/>
  <c r="H124" i="49"/>
  <c r="H125" i="49"/>
  <c r="H126" i="49"/>
  <c r="H127" i="49"/>
  <c r="H128" i="49"/>
  <c r="H129" i="49"/>
  <c r="H130" i="49"/>
  <c r="H131" i="49"/>
  <c r="H132" i="49"/>
  <c r="H133" i="49"/>
  <c r="H134" i="49"/>
  <c r="H135" i="49"/>
  <c r="H136" i="49"/>
  <c r="H137" i="49"/>
  <c r="H138" i="49"/>
  <c r="H139" i="49"/>
  <c r="H140" i="49"/>
  <c r="H141" i="49"/>
  <c r="H142" i="49"/>
  <c r="H143" i="49"/>
  <c r="H144" i="49"/>
  <c r="H145" i="49"/>
  <c r="H146" i="49"/>
  <c r="H147" i="49"/>
  <c r="H148" i="49"/>
  <c r="H149" i="49"/>
  <c r="H150" i="49"/>
  <c r="H151" i="49"/>
  <c r="H152" i="49"/>
  <c r="H153" i="49"/>
  <c r="H154" i="49"/>
  <c r="H155" i="49"/>
  <c r="H156" i="49"/>
  <c r="H157" i="49"/>
  <c r="H158" i="49"/>
  <c r="H159" i="49"/>
  <c r="H160" i="49"/>
  <c r="H161" i="49"/>
  <c r="H162" i="49"/>
  <c r="H163" i="49"/>
  <c r="H164" i="49"/>
  <c r="H165" i="49"/>
  <c r="H166" i="49"/>
  <c r="H167" i="49"/>
  <c r="H168" i="49"/>
  <c r="H169" i="49"/>
  <c r="H170" i="49"/>
  <c r="H171" i="49"/>
  <c r="H172" i="49"/>
  <c r="H173" i="49"/>
  <c r="H174" i="49"/>
  <c r="H175" i="49"/>
  <c r="H176" i="49"/>
  <c r="H177" i="49"/>
  <c r="H178" i="49"/>
  <c r="H179" i="49"/>
  <c r="H180" i="49"/>
  <c r="H181" i="49"/>
  <c r="H182" i="49"/>
  <c r="H183" i="49"/>
  <c r="H184" i="49"/>
  <c r="H185" i="49"/>
  <c r="H186" i="49"/>
  <c r="H187" i="49"/>
  <c r="H188" i="49"/>
  <c r="H189" i="49"/>
  <c r="H190" i="49"/>
  <c r="H191" i="49"/>
  <c r="H192" i="49"/>
  <c r="H193" i="49"/>
  <c r="H194" i="49"/>
  <c r="H195" i="49"/>
  <c r="H196" i="49"/>
  <c r="H197" i="49"/>
  <c r="H198" i="49"/>
  <c r="H199" i="49"/>
  <c r="H200" i="49"/>
  <c r="H201" i="49"/>
  <c r="H202" i="49"/>
  <c r="H203" i="49"/>
  <c r="H204" i="49"/>
  <c r="H205" i="49"/>
  <c r="H206" i="49"/>
  <c r="H207" i="49"/>
  <c r="H208" i="49"/>
  <c r="H209" i="49"/>
  <c r="H210" i="49"/>
  <c r="H211" i="49"/>
  <c r="H212" i="49"/>
  <c r="H213" i="49"/>
  <c r="H214" i="49"/>
  <c r="H215" i="49"/>
  <c r="H216" i="49"/>
  <c r="H217" i="49"/>
  <c r="H218" i="49"/>
  <c r="H219" i="49"/>
  <c r="H220" i="49"/>
  <c r="H221" i="49"/>
  <c r="H222" i="49"/>
  <c r="H223" i="49"/>
  <c r="H224" i="49"/>
  <c r="H225" i="49"/>
  <c r="H226" i="49"/>
  <c r="H227" i="49"/>
  <c r="H228" i="49"/>
  <c r="H229" i="49"/>
  <c r="H230" i="49"/>
  <c r="H231" i="49"/>
  <c r="H232" i="49"/>
  <c r="H233" i="49"/>
  <c r="H234" i="49"/>
  <c r="H235" i="49"/>
  <c r="H236" i="49"/>
  <c r="H237" i="49"/>
  <c r="H238" i="49"/>
  <c r="H239" i="49"/>
  <c r="H240" i="49"/>
  <c r="H241" i="49"/>
  <c r="H242" i="49"/>
  <c r="H243" i="49"/>
  <c r="H244" i="49"/>
  <c r="H245" i="49"/>
  <c r="H246" i="49"/>
  <c r="H247" i="49"/>
  <c r="H248" i="49"/>
  <c r="H249" i="49"/>
  <c r="H250" i="49"/>
  <c r="H251" i="49"/>
  <c r="H252" i="49"/>
  <c r="H253" i="49"/>
  <c r="H254" i="49"/>
  <c r="H255" i="49"/>
  <c r="H256" i="49"/>
  <c r="H257" i="49"/>
  <c r="H258" i="49"/>
  <c r="H259" i="49"/>
  <c r="H260" i="49"/>
  <c r="H261" i="49"/>
  <c r="H262" i="49"/>
  <c r="H263" i="49"/>
  <c r="H264" i="49"/>
  <c r="H265" i="49"/>
  <c r="H266" i="49"/>
  <c r="H267" i="49"/>
  <c r="H268" i="49"/>
  <c r="H269" i="49"/>
  <c r="H270" i="49"/>
  <c r="H271" i="49"/>
  <c r="H272" i="49"/>
  <c r="H273" i="49"/>
  <c r="H274" i="49"/>
  <c r="H275" i="49"/>
  <c r="H276" i="49"/>
  <c r="H277" i="49"/>
  <c r="H278" i="49"/>
  <c r="H279" i="49"/>
  <c r="H280" i="49"/>
  <c r="H281" i="49"/>
  <c r="H282" i="49"/>
  <c r="H283" i="49"/>
  <c r="H284" i="49"/>
  <c r="H285" i="49"/>
  <c r="H286" i="49"/>
  <c r="H287" i="49"/>
  <c r="H288" i="49"/>
  <c r="H289" i="49"/>
  <c r="H290" i="49"/>
  <c r="H291" i="49"/>
  <c r="H292" i="49"/>
  <c r="H293" i="49"/>
  <c r="H294" i="49"/>
  <c r="H295" i="49"/>
  <c r="H296" i="49"/>
  <c r="H297" i="49"/>
  <c r="H298" i="49"/>
  <c r="H299" i="49"/>
  <c r="H300" i="49"/>
  <c r="H301" i="49"/>
  <c r="H302" i="49"/>
  <c r="H303" i="49"/>
  <c r="H304" i="49"/>
  <c r="H305" i="49"/>
  <c r="H306" i="49"/>
  <c r="H307" i="49"/>
  <c r="H308" i="49"/>
  <c r="H309" i="49"/>
  <c r="H310" i="49"/>
  <c r="H311" i="49"/>
  <c r="H312" i="49"/>
  <c r="H313" i="49"/>
  <c r="H314" i="49"/>
  <c r="H315" i="49"/>
  <c r="H316" i="49"/>
  <c r="H317" i="49"/>
  <c r="H318" i="49"/>
  <c r="H319" i="49"/>
  <c r="H320" i="49"/>
  <c r="H321" i="49"/>
  <c r="H322" i="49"/>
  <c r="H323" i="49"/>
  <c r="H324" i="49"/>
  <c r="H325" i="49"/>
  <c r="H326" i="49"/>
  <c r="H327" i="49"/>
  <c r="H328" i="49"/>
  <c r="H329" i="49"/>
  <c r="H330" i="49"/>
  <c r="H331" i="49"/>
  <c r="H332" i="49"/>
  <c r="H333" i="49"/>
  <c r="H334" i="49"/>
  <c r="H335" i="49"/>
  <c r="H336" i="49"/>
  <c r="H337" i="49"/>
  <c r="H338" i="49"/>
  <c r="H339" i="49"/>
  <c r="H340" i="49"/>
  <c r="H341" i="49"/>
  <c r="H342" i="49"/>
  <c r="H343" i="49"/>
  <c r="H344" i="49"/>
  <c r="H345" i="49"/>
  <c r="H346" i="49"/>
  <c r="H347" i="49"/>
  <c r="H348" i="49"/>
  <c r="H349" i="49"/>
  <c r="H350" i="49"/>
  <c r="H351" i="49"/>
  <c r="H352" i="49"/>
  <c r="H353" i="49"/>
  <c r="H354" i="49"/>
  <c r="H355" i="49"/>
  <c r="H356" i="49"/>
  <c r="H357" i="49"/>
  <c r="H358" i="49"/>
  <c r="H359" i="49"/>
  <c r="H360" i="49"/>
  <c r="H361" i="49"/>
  <c r="H362" i="49"/>
  <c r="H363" i="49"/>
  <c r="H364" i="49"/>
  <c r="H365" i="49"/>
  <c r="H366" i="49"/>
  <c r="H367" i="49"/>
  <c r="H368" i="49"/>
  <c r="H369" i="49"/>
  <c r="H370" i="49"/>
  <c r="H371" i="49"/>
  <c r="H372" i="49"/>
  <c r="H373" i="49"/>
  <c r="H374" i="49"/>
  <c r="H375" i="49"/>
  <c r="H376" i="49"/>
  <c r="H377" i="49"/>
  <c r="H378" i="49"/>
  <c r="H379" i="49"/>
  <c r="H380" i="49"/>
  <c r="H381" i="49"/>
  <c r="H382" i="49"/>
  <c r="H383" i="49"/>
  <c r="H384" i="49"/>
  <c r="H385" i="49"/>
  <c r="H386" i="49"/>
  <c r="H387" i="49"/>
  <c r="H388" i="49"/>
  <c r="H389" i="49"/>
  <c r="H390" i="49"/>
  <c r="H391" i="49"/>
  <c r="H392" i="49"/>
  <c r="H393" i="49"/>
  <c r="H394" i="49"/>
  <c r="H395" i="49"/>
  <c r="H396" i="49"/>
  <c r="H397" i="49"/>
  <c r="H398" i="49"/>
  <c r="H399" i="49"/>
  <c r="H400" i="49"/>
  <c r="H401" i="49"/>
  <c r="H402" i="49"/>
  <c r="H403" i="49"/>
  <c r="H404" i="49"/>
  <c r="H405" i="49"/>
  <c r="H406" i="49"/>
  <c r="H407" i="49"/>
  <c r="H408" i="49"/>
  <c r="H409" i="49"/>
  <c r="H410" i="49"/>
  <c r="H411" i="49"/>
  <c r="H412" i="49"/>
  <c r="H413" i="49"/>
  <c r="H414" i="49"/>
  <c r="H415" i="49"/>
  <c r="H416" i="49"/>
  <c r="H417" i="49"/>
  <c r="H418" i="49"/>
  <c r="H419" i="49"/>
  <c r="H420" i="49"/>
  <c r="H421" i="49"/>
  <c r="H422" i="49"/>
  <c r="H423" i="49"/>
  <c r="H424" i="49"/>
  <c r="H425" i="49"/>
  <c r="H426" i="49"/>
  <c r="H427" i="49"/>
  <c r="H428" i="49"/>
  <c r="H429" i="49"/>
  <c r="H430" i="49"/>
  <c r="H431" i="49"/>
  <c r="H432" i="49"/>
  <c r="H433" i="49"/>
  <c r="H434" i="49"/>
  <c r="H435" i="49"/>
  <c r="H436" i="49"/>
  <c r="H437" i="49"/>
  <c r="H438" i="49"/>
  <c r="H439" i="49"/>
  <c r="H440" i="49"/>
  <c r="H441" i="49"/>
  <c r="H442" i="49"/>
  <c r="H443" i="49"/>
  <c r="H444" i="49"/>
  <c r="H445" i="49"/>
  <c r="H446" i="49"/>
  <c r="H447" i="49"/>
  <c r="H448" i="49"/>
  <c r="H449" i="49"/>
  <c r="H450" i="49"/>
  <c r="H451" i="49"/>
  <c r="H452" i="49"/>
  <c r="H453" i="49"/>
  <c r="H454" i="49"/>
  <c r="H455" i="49"/>
  <c r="H456" i="49"/>
  <c r="H457" i="49"/>
  <c r="H458" i="49"/>
  <c r="H459" i="49"/>
  <c r="H460" i="49"/>
  <c r="H461" i="49"/>
  <c r="H462" i="49"/>
  <c r="H463" i="49"/>
  <c r="H464" i="49"/>
  <c r="H465" i="49"/>
  <c r="H466" i="49"/>
  <c r="H467" i="49"/>
  <c r="H468" i="49"/>
  <c r="H469" i="49"/>
  <c r="H470" i="49"/>
  <c r="H471" i="49"/>
  <c r="H472" i="49"/>
  <c r="H473" i="49"/>
  <c r="H474" i="49"/>
  <c r="H475" i="49"/>
  <c r="H476" i="49"/>
  <c r="H477" i="49"/>
  <c r="H478" i="49"/>
  <c r="H479" i="49"/>
  <c r="H480" i="49"/>
  <c r="H481" i="49"/>
  <c r="H482" i="49"/>
  <c r="H483" i="49"/>
  <c r="H484" i="49"/>
  <c r="H485" i="49"/>
  <c r="H486" i="49"/>
  <c r="H487" i="49"/>
  <c r="H488" i="49"/>
  <c r="H489" i="49"/>
  <c r="H490" i="49"/>
  <c r="H491" i="49"/>
  <c r="H492" i="49"/>
  <c r="H493" i="49"/>
  <c r="H494" i="49"/>
  <c r="H495" i="49"/>
  <c r="H496" i="49"/>
  <c r="H497" i="49"/>
  <c r="H498" i="49"/>
  <c r="H499" i="49"/>
  <c r="H500" i="49"/>
  <c r="H501" i="49"/>
  <c r="H502" i="49"/>
  <c r="H503" i="49"/>
  <c r="H504" i="49"/>
  <c r="H505" i="49"/>
  <c r="H506" i="49"/>
  <c r="H507" i="49"/>
  <c r="H508" i="49"/>
  <c r="H509" i="49"/>
  <c r="H510" i="49"/>
  <c r="H511" i="49"/>
  <c r="H512" i="49"/>
  <c r="H513" i="49"/>
  <c r="H514" i="49"/>
  <c r="H515" i="49"/>
  <c r="H516" i="49"/>
  <c r="H517" i="49"/>
  <c r="H518" i="49"/>
  <c r="H519" i="49"/>
  <c r="H520" i="49"/>
  <c r="H521" i="49"/>
  <c r="H522" i="49"/>
  <c r="H523" i="49"/>
  <c r="H524" i="49"/>
  <c r="H525" i="49"/>
  <c r="H526" i="49"/>
  <c r="H527" i="49"/>
  <c r="H528" i="49"/>
  <c r="H529" i="49"/>
  <c r="H530" i="49"/>
  <c r="H531" i="49"/>
  <c r="H532" i="49"/>
  <c r="H533" i="49"/>
  <c r="H534" i="49"/>
  <c r="H535" i="49"/>
  <c r="H536" i="49"/>
  <c r="H537" i="49"/>
  <c r="H538" i="49"/>
  <c r="H539" i="49"/>
  <c r="H540" i="49"/>
  <c r="H541" i="49"/>
  <c r="H542" i="49"/>
  <c r="H543" i="49"/>
  <c r="H544" i="49"/>
  <c r="H545" i="49"/>
  <c r="H546" i="49"/>
  <c r="H547" i="49"/>
  <c r="H548" i="49"/>
  <c r="H549" i="49"/>
  <c r="H550" i="49"/>
  <c r="H551" i="49"/>
  <c r="H552" i="49"/>
  <c r="H553" i="49"/>
  <c r="H554" i="49"/>
  <c r="H555" i="49"/>
  <c r="H556" i="49"/>
  <c r="H557" i="49"/>
  <c r="H558" i="49"/>
  <c r="H559" i="49"/>
  <c r="H560" i="49"/>
  <c r="H561" i="49"/>
  <c r="H562" i="49"/>
  <c r="H563" i="49"/>
  <c r="H564" i="49"/>
  <c r="H565" i="49"/>
  <c r="H566" i="49"/>
  <c r="H567" i="49"/>
  <c r="H568" i="49"/>
  <c r="H569" i="49"/>
  <c r="H570" i="49"/>
  <c r="H571" i="49"/>
  <c r="H572" i="49"/>
  <c r="H573" i="49"/>
  <c r="H574" i="49"/>
  <c r="H575" i="49"/>
  <c r="H576" i="49"/>
  <c r="H577" i="49"/>
  <c r="H578" i="49"/>
  <c r="H579" i="49"/>
  <c r="H580" i="49"/>
  <c r="H581" i="49"/>
  <c r="H582" i="49"/>
  <c r="H583" i="49"/>
  <c r="H584" i="49"/>
  <c r="H585" i="49"/>
  <c r="H586" i="49"/>
  <c r="H587" i="49"/>
  <c r="H588" i="49"/>
  <c r="H589" i="49"/>
  <c r="H590" i="49"/>
  <c r="H591" i="49"/>
  <c r="H592" i="49"/>
  <c r="H593" i="49"/>
  <c r="H594" i="49"/>
  <c r="H595" i="49"/>
  <c r="H596" i="49"/>
  <c r="H597" i="49"/>
  <c r="H598" i="49"/>
  <c r="H599" i="49"/>
  <c r="H600" i="49"/>
  <c r="H601" i="49"/>
  <c r="H602" i="49"/>
  <c r="H603" i="49"/>
  <c r="H604" i="49"/>
  <c r="H605" i="49"/>
  <c r="H606" i="49"/>
  <c r="H607" i="49"/>
  <c r="H608" i="49"/>
  <c r="H609" i="49"/>
  <c r="H610" i="49"/>
  <c r="H611" i="49"/>
  <c r="H612" i="49"/>
  <c r="H613" i="49"/>
  <c r="H614" i="49"/>
  <c r="H615" i="49"/>
  <c r="H616" i="49"/>
  <c r="H617" i="49"/>
  <c r="H618" i="49"/>
  <c r="H619" i="49"/>
  <c r="H620" i="49"/>
  <c r="H621" i="49"/>
  <c r="H622" i="49"/>
  <c r="H623" i="49"/>
  <c r="H624" i="49"/>
  <c r="H625" i="49"/>
  <c r="H626" i="49"/>
  <c r="H627" i="49"/>
  <c r="H628" i="49"/>
  <c r="H629" i="49"/>
  <c r="H630" i="49"/>
  <c r="H631" i="49"/>
  <c r="H632" i="49"/>
  <c r="H633" i="49"/>
  <c r="H634" i="49"/>
  <c r="H635" i="49"/>
  <c r="H636" i="49"/>
  <c r="H637" i="49"/>
  <c r="H638" i="49"/>
  <c r="H639" i="49"/>
  <c r="H640" i="49"/>
  <c r="H641" i="49"/>
  <c r="H642" i="49"/>
  <c r="H643" i="49"/>
  <c r="H644" i="49"/>
  <c r="H645" i="49"/>
  <c r="H646" i="49"/>
  <c r="H647" i="49"/>
  <c r="H648" i="49"/>
  <c r="H649" i="49"/>
  <c r="H650" i="49"/>
  <c r="H651" i="49"/>
  <c r="H652" i="49"/>
  <c r="H653" i="49"/>
  <c r="H654" i="49"/>
  <c r="H655" i="49"/>
  <c r="H656" i="49"/>
  <c r="H657" i="49"/>
  <c r="H658" i="49"/>
  <c r="H659" i="49"/>
  <c r="H660" i="49"/>
  <c r="H661" i="49"/>
  <c r="H662" i="49"/>
  <c r="H663" i="49"/>
  <c r="H664" i="49"/>
  <c r="H665" i="49"/>
  <c r="H666" i="49"/>
  <c r="H667" i="49"/>
  <c r="H668" i="49"/>
  <c r="H669" i="49"/>
  <c r="H670" i="49"/>
  <c r="H671" i="49"/>
  <c r="H672" i="49"/>
  <c r="H673" i="49"/>
  <c r="H674" i="49"/>
  <c r="H675" i="49"/>
  <c r="H676" i="49"/>
  <c r="H677" i="49"/>
  <c r="H678" i="49"/>
  <c r="H679" i="49"/>
  <c r="H680" i="49"/>
  <c r="H681" i="49"/>
  <c r="H682" i="49"/>
  <c r="H683" i="49"/>
  <c r="H684" i="49"/>
  <c r="H685" i="49"/>
  <c r="H686" i="49"/>
  <c r="H687" i="49"/>
  <c r="H688" i="49"/>
  <c r="H689" i="49"/>
  <c r="H690" i="49"/>
  <c r="H691" i="49"/>
  <c r="H692" i="49"/>
  <c r="H693" i="49"/>
  <c r="H694" i="49"/>
  <c r="H695" i="49"/>
  <c r="H696" i="49"/>
  <c r="H697" i="49"/>
  <c r="H698" i="49"/>
  <c r="H699" i="49"/>
  <c r="H700" i="49"/>
  <c r="H701" i="49"/>
  <c r="H702" i="49"/>
  <c r="H703" i="49"/>
  <c r="H704" i="49"/>
  <c r="H705" i="49"/>
  <c r="H706" i="49"/>
  <c r="H707" i="49"/>
  <c r="H708" i="49"/>
  <c r="H709" i="49"/>
  <c r="H710" i="49"/>
  <c r="H711" i="49"/>
  <c r="H712" i="49"/>
  <c r="H713" i="49"/>
  <c r="H714" i="49"/>
  <c r="H715" i="49"/>
  <c r="H716" i="49"/>
  <c r="H717" i="49"/>
  <c r="H718" i="49"/>
  <c r="H719" i="49"/>
  <c r="H720" i="49"/>
  <c r="H721" i="49"/>
  <c r="H722" i="49"/>
  <c r="H723" i="49"/>
  <c r="H724" i="49"/>
  <c r="H725" i="49"/>
  <c r="H726" i="49"/>
  <c r="H727" i="49"/>
  <c r="H728" i="49"/>
  <c r="H729" i="49"/>
  <c r="H730" i="49"/>
  <c r="H731" i="49"/>
  <c r="H732" i="49"/>
  <c r="H733" i="49"/>
  <c r="H734" i="49"/>
  <c r="H735" i="49"/>
  <c r="H736" i="49"/>
  <c r="H737" i="49"/>
  <c r="H738" i="49"/>
  <c r="H739" i="49"/>
  <c r="H740" i="49"/>
  <c r="H741" i="49"/>
  <c r="H742" i="49"/>
  <c r="H743" i="49"/>
  <c r="H744" i="49"/>
  <c r="H745" i="49"/>
  <c r="H746" i="49"/>
  <c r="H747" i="49"/>
  <c r="H748" i="49"/>
  <c r="H749" i="49"/>
  <c r="H750" i="49"/>
  <c r="H751" i="49"/>
  <c r="H752" i="49"/>
  <c r="H753" i="49"/>
  <c r="H754" i="49"/>
  <c r="H755" i="49"/>
  <c r="H756" i="49"/>
  <c r="H757" i="49"/>
  <c r="H758" i="49"/>
  <c r="H759" i="49"/>
  <c r="H760" i="49"/>
  <c r="H761" i="49"/>
  <c r="H762" i="49"/>
  <c r="H763" i="49"/>
  <c r="H764" i="49"/>
  <c r="H765" i="49"/>
  <c r="H766" i="49"/>
  <c r="H767" i="49"/>
  <c r="H768" i="49"/>
  <c r="H769" i="49"/>
  <c r="H770" i="49"/>
  <c r="H771" i="49"/>
  <c r="H772" i="49"/>
  <c r="H773" i="49"/>
  <c r="H774" i="49"/>
  <c r="H775" i="49"/>
  <c r="H776" i="49"/>
  <c r="H777" i="49"/>
  <c r="H778" i="49"/>
  <c r="H779" i="49"/>
  <c r="H780" i="49"/>
  <c r="H781" i="49"/>
  <c r="H782" i="49"/>
  <c r="H783" i="49"/>
  <c r="H784" i="49"/>
  <c r="H785" i="49"/>
  <c r="H786" i="49"/>
  <c r="H787" i="49"/>
  <c r="H788" i="49"/>
  <c r="H789" i="49"/>
  <c r="H790" i="49"/>
  <c r="H791" i="49"/>
  <c r="H792" i="49"/>
  <c r="H793" i="49"/>
  <c r="H794" i="49"/>
  <c r="H795" i="49"/>
  <c r="H796" i="49"/>
  <c r="H797" i="49"/>
  <c r="H798" i="49"/>
  <c r="H799" i="49"/>
  <c r="H800" i="49"/>
  <c r="H801" i="49"/>
  <c r="H802" i="49"/>
  <c r="H803" i="49"/>
  <c r="H804" i="49"/>
  <c r="H805" i="49"/>
  <c r="H806" i="49"/>
  <c r="H807" i="49"/>
  <c r="H808" i="49"/>
  <c r="H809" i="49"/>
  <c r="H810" i="49"/>
  <c r="H811" i="49"/>
  <c r="H812" i="49"/>
  <c r="H813" i="49"/>
  <c r="H814" i="49"/>
  <c r="H815" i="49"/>
  <c r="H816" i="49"/>
  <c r="H817" i="49"/>
  <c r="H818" i="49"/>
  <c r="H819" i="49"/>
  <c r="H820" i="49"/>
  <c r="H821" i="49"/>
  <c r="H822" i="49"/>
  <c r="H823" i="49"/>
  <c r="H824" i="49"/>
  <c r="H825" i="49"/>
  <c r="H826" i="49"/>
  <c r="H827" i="49"/>
  <c r="H828" i="49"/>
  <c r="H829" i="49"/>
  <c r="H830" i="49"/>
  <c r="H831" i="49"/>
  <c r="H832" i="49"/>
  <c r="H833" i="49"/>
  <c r="H834" i="49"/>
  <c r="H835" i="49"/>
  <c r="H836" i="49"/>
  <c r="H837" i="49"/>
  <c r="H838" i="49"/>
  <c r="H839" i="49"/>
  <c r="H840" i="49"/>
  <c r="H841" i="49"/>
  <c r="H842" i="49"/>
  <c r="H843" i="49"/>
  <c r="H844" i="49"/>
  <c r="H845" i="49"/>
  <c r="H846" i="49"/>
  <c r="H847" i="49"/>
  <c r="H848" i="49"/>
  <c r="H849" i="49"/>
  <c r="H850" i="49"/>
  <c r="H851" i="49"/>
  <c r="H852" i="49"/>
  <c r="H853" i="49"/>
  <c r="H854" i="49"/>
  <c r="H855" i="49"/>
  <c r="H856" i="49"/>
  <c r="H857" i="49"/>
  <c r="H858" i="49"/>
  <c r="H859" i="49"/>
  <c r="H860" i="49"/>
  <c r="H861" i="49"/>
  <c r="H862" i="49"/>
  <c r="H863" i="49"/>
  <c r="H864" i="49"/>
  <c r="H865" i="49"/>
  <c r="H866" i="49"/>
  <c r="H867" i="49"/>
  <c r="H868" i="49"/>
  <c r="H869" i="49"/>
  <c r="H870" i="49"/>
  <c r="H871" i="49"/>
  <c r="H872" i="49"/>
  <c r="H873" i="49"/>
  <c r="H874" i="49"/>
  <c r="H875" i="49"/>
  <c r="H876" i="49"/>
  <c r="H877" i="49"/>
  <c r="H878" i="49"/>
  <c r="H879" i="49"/>
  <c r="H880" i="49"/>
  <c r="H881" i="49"/>
  <c r="H882" i="49"/>
  <c r="H883" i="49"/>
  <c r="H884" i="49"/>
  <c r="H885" i="49"/>
  <c r="H886" i="49"/>
  <c r="H887" i="49"/>
  <c r="H888" i="49"/>
  <c r="H889" i="49"/>
  <c r="H890" i="49"/>
  <c r="H891" i="49"/>
  <c r="H892" i="49"/>
  <c r="H893" i="49"/>
  <c r="H894" i="49"/>
  <c r="H895" i="49"/>
  <c r="H896" i="49"/>
  <c r="H897" i="49"/>
  <c r="H898" i="49"/>
  <c r="H899" i="49"/>
  <c r="H900" i="49"/>
  <c r="H901" i="49"/>
  <c r="H902" i="49"/>
  <c r="H903" i="49"/>
  <c r="H904" i="49"/>
  <c r="H905" i="49"/>
  <c r="H906" i="49"/>
  <c r="H907" i="49"/>
  <c r="H908" i="49"/>
  <c r="H909" i="49"/>
  <c r="H910" i="49"/>
  <c r="H911" i="49"/>
  <c r="H912" i="49"/>
  <c r="H913" i="49"/>
  <c r="H914" i="49"/>
  <c r="H915" i="49"/>
  <c r="H916" i="49"/>
  <c r="H917" i="49"/>
  <c r="H918" i="49"/>
  <c r="H919" i="49"/>
  <c r="H920" i="49"/>
  <c r="H921" i="49"/>
  <c r="H922" i="49"/>
  <c r="H923" i="49"/>
  <c r="H924" i="49"/>
  <c r="H925" i="49"/>
  <c r="H926" i="49"/>
  <c r="H927" i="49"/>
  <c r="H928" i="49"/>
  <c r="H929" i="49"/>
  <c r="H930" i="49"/>
  <c r="H931" i="49"/>
  <c r="H932" i="49"/>
  <c r="H933" i="49"/>
  <c r="H934" i="49"/>
  <c r="H935" i="49"/>
  <c r="H936" i="49"/>
  <c r="H937" i="49"/>
  <c r="H938" i="49"/>
  <c r="H939" i="49"/>
  <c r="H940" i="49"/>
  <c r="H941" i="49"/>
  <c r="H942" i="49"/>
  <c r="H943" i="49"/>
  <c r="H944" i="49"/>
  <c r="H945" i="49"/>
  <c r="H946" i="49"/>
  <c r="H947" i="49"/>
  <c r="H948" i="49"/>
  <c r="H949" i="49"/>
  <c r="H950" i="49"/>
  <c r="H951" i="49"/>
  <c r="H952" i="49"/>
  <c r="H953" i="49"/>
  <c r="H954" i="49"/>
  <c r="H955" i="49"/>
  <c r="H956" i="49"/>
  <c r="H957" i="49"/>
  <c r="H958" i="49"/>
  <c r="H959" i="49"/>
  <c r="H960" i="49"/>
  <c r="H961" i="49"/>
  <c r="H962" i="49"/>
  <c r="H963" i="49"/>
  <c r="H964" i="49"/>
  <c r="H965" i="49"/>
  <c r="H966" i="49"/>
  <c r="H967" i="49"/>
  <c r="H968" i="49"/>
  <c r="H969" i="49"/>
  <c r="H970" i="49"/>
  <c r="H971" i="49"/>
  <c r="H972" i="49"/>
  <c r="H973" i="49"/>
  <c r="H974" i="49"/>
  <c r="H975" i="49"/>
  <c r="H976" i="49"/>
  <c r="H977" i="49"/>
  <c r="H978" i="49"/>
  <c r="H979" i="49"/>
  <c r="H980" i="49"/>
  <c r="H981" i="49"/>
  <c r="H982" i="49"/>
  <c r="H983" i="49"/>
  <c r="H984" i="49"/>
  <c r="H985" i="49"/>
  <c r="H986" i="49"/>
  <c r="H987" i="49"/>
  <c r="H988" i="49"/>
  <c r="H989" i="49"/>
  <c r="H990" i="49"/>
  <c r="H991" i="49"/>
  <c r="H992" i="49"/>
  <c r="H993" i="49"/>
  <c r="H994" i="49"/>
  <c r="H995" i="49"/>
  <c r="H996" i="49"/>
  <c r="H997" i="49"/>
  <c r="H998" i="49"/>
  <c r="H999" i="49"/>
  <c r="H1000" i="49"/>
  <c r="B7" i="46"/>
  <c r="B10" i="46"/>
  <c r="B13" i="46"/>
  <c r="B7" i="45"/>
  <c r="B10" i="45"/>
  <c r="B13" i="45"/>
  <c r="M7" i="43"/>
  <c r="M7" i="44" s="1"/>
  <c r="M8" i="43"/>
  <c r="M8" i="44" s="1"/>
  <c r="M9" i="43"/>
  <c r="M9" i="44" s="1"/>
  <c r="M10" i="43"/>
  <c r="M10" i="44" s="1"/>
  <c r="M11" i="43"/>
  <c r="M11" i="44" s="1"/>
  <c r="M12" i="43"/>
  <c r="M12" i="44" s="1"/>
  <c r="M13" i="43"/>
  <c r="M13" i="44" s="1"/>
  <c r="M14" i="43"/>
  <c r="M14" i="44" s="1"/>
  <c r="M15" i="43"/>
  <c r="M15" i="44" s="1"/>
  <c r="M16" i="43"/>
  <c r="M16" i="44" s="1"/>
  <c r="M17" i="43"/>
  <c r="M17" i="44" s="1"/>
  <c r="M18" i="43"/>
  <c r="M18" i="44" s="1"/>
  <c r="M19" i="43"/>
  <c r="M19" i="44" s="1"/>
  <c r="M20" i="43"/>
  <c r="M20" i="44" s="1"/>
  <c r="M21" i="43"/>
  <c r="M21" i="44" s="1"/>
  <c r="M22" i="43"/>
  <c r="M22" i="44" s="1"/>
  <c r="M23" i="43"/>
  <c r="M23" i="44" s="1"/>
  <c r="M24" i="43"/>
  <c r="M24" i="44" s="1"/>
  <c r="M25" i="43"/>
  <c r="M25" i="44" s="1"/>
  <c r="M26" i="43"/>
  <c r="M26" i="44" s="1"/>
  <c r="M27" i="43"/>
  <c r="M27" i="44" s="1"/>
  <c r="M28" i="43"/>
  <c r="M28" i="44" s="1"/>
  <c r="M29" i="43"/>
  <c r="M29" i="44" s="1"/>
  <c r="M30" i="43"/>
  <c r="M30" i="44" s="1"/>
  <c r="M31" i="43"/>
  <c r="M31" i="44" s="1"/>
  <c r="M32" i="43"/>
  <c r="M32" i="44" s="1"/>
  <c r="M33" i="43"/>
  <c r="M33" i="44" s="1"/>
  <c r="M34" i="43"/>
  <c r="M34" i="44" s="1"/>
  <c r="M35" i="43"/>
  <c r="M35" i="44" s="1"/>
  <c r="M36" i="43"/>
  <c r="M36" i="44" s="1"/>
  <c r="H8" i="42"/>
  <c r="H9" i="42"/>
  <c r="H10" i="42"/>
  <c r="H11" i="42"/>
  <c r="H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8" i="41"/>
  <c r="H9" i="41"/>
  <c r="H10" i="41"/>
  <c r="H11" i="41"/>
  <c r="H12" i="41"/>
  <c r="H13" i="41"/>
  <c r="H14" i="41"/>
  <c r="H15" i="41"/>
  <c r="H16" i="41"/>
  <c r="H17" i="41"/>
  <c r="H18" i="41"/>
  <c r="H19" i="41"/>
  <c r="H20" i="41"/>
  <c r="H21" i="41"/>
  <c r="H22" i="41"/>
  <c r="H23" i="41"/>
  <c r="H24" i="41"/>
  <c r="H25" i="41"/>
  <c r="H26" i="41"/>
  <c r="H27" i="41"/>
  <c r="H28" i="41"/>
  <c r="H29" i="41"/>
  <c r="H30" i="41"/>
  <c r="H31" i="41"/>
  <c r="H32" i="41"/>
  <c r="H33" i="41"/>
  <c r="H34" i="41"/>
  <c r="H35" i="41"/>
  <c r="H36" i="41"/>
  <c r="H37" i="41"/>
  <c r="J7" i="40"/>
  <c r="J8" i="40"/>
  <c r="J9" i="40"/>
  <c r="J10" i="40"/>
  <c r="J11" i="40"/>
  <c r="J7" i="39"/>
  <c r="J8" i="39"/>
  <c r="J9" i="39"/>
  <c r="J10" i="39"/>
  <c r="J11" i="39"/>
  <c r="B17" i="38"/>
  <c r="C17" i="38"/>
  <c r="D17" i="38"/>
  <c r="E17" i="38"/>
  <c r="B17" i="37"/>
  <c r="C17" i="37"/>
  <c r="D17" i="37"/>
  <c r="E17" i="37"/>
  <c r="H7" i="36"/>
  <c r="H8" i="36"/>
  <c r="H9" i="36"/>
  <c r="H11" i="36"/>
  <c r="H13" i="36"/>
  <c r="H14" i="36"/>
  <c r="H15" i="36"/>
  <c r="H17" i="36"/>
  <c r="H18" i="36"/>
  <c r="H19" i="36"/>
  <c r="H21" i="36"/>
  <c r="H22" i="36"/>
  <c r="H23" i="36"/>
  <c r="H25" i="36"/>
  <c r="H26" i="36"/>
  <c r="H27" i="36"/>
  <c r="H29" i="36"/>
  <c r="H30" i="36"/>
  <c r="H31" i="36"/>
  <c r="H34" i="36"/>
  <c r="H7" i="35"/>
  <c r="H8" i="35"/>
  <c r="H9" i="35"/>
  <c r="H11" i="35"/>
  <c r="L11" i="35" s="1"/>
  <c r="H12" i="35"/>
  <c r="L12" i="35" s="1"/>
  <c r="H13" i="35"/>
  <c r="L13" i="35" s="1"/>
  <c r="H14" i="35"/>
  <c r="L14" i="35" s="1"/>
  <c r="H15" i="35"/>
  <c r="L15" i="35" s="1"/>
  <c r="H16" i="35"/>
  <c r="L16" i="35" s="1"/>
  <c r="H17" i="35"/>
  <c r="L17" i="35" s="1"/>
  <c r="H18" i="35"/>
  <c r="L18" i="35" s="1"/>
  <c r="H19" i="35"/>
  <c r="L19" i="35" s="1"/>
  <c r="H20" i="35"/>
  <c r="L20" i="35" s="1"/>
  <c r="H21" i="35"/>
  <c r="L21" i="35" s="1"/>
  <c r="H22" i="35"/>
  <c r="L22" i="35" s="1"/>
  <c r="H23" i="35"/>
  <c r="L23" i="35" s="1"/>
  <c r="H24" i="35"/>
  <c r="L24" i="35" s="1"/>
  <c r="H25" i="35"/>
  <c r="L25" i="35" s="1"/>
  <c r="H26" i="35"/>
  <c r="L26" i="35" s="1"/>
  <c r="H27" i="35"/>
  <c r="L27" i="35" s="1"/>
  <c r="H28" i="35"/>
  <c r="L28" i="35" s="1"/>
  <c r="H29" i="35"/>
  <c r="L29" i="35" s="1"/>
  <c r="H30" i="35"/>
  <c r="L30" i="35" s="1"/>
  <c r="H31" i="35"/>
  <c r="L31" i="35" s="1"/>
  <c r="H32" i="35"/>
  <c r="L32" i="35" s="1"/>
  <c r="H33" i="35"/>
  <c r="L33" i="35" s="1"/>
  <c r="H34" i="35"/>
  <c r="L34" i="35" s="1"/>
  <c r="B6" i="34"/>
  <c r="C6" i="34"/>
  <c r="F6" i="34"/>
  <c r="E6" i="34"/>
  <c r="D11" i="34"/>
  <c r="E11" i="34"/>
  <c r="B11" i="34"/>
  <c r="C11" i="34"/>
  <c r="F11" i="34"/>
  <c r="G13" i="34"/>
  <c r="G14" i="34"/>
  <c r="G15" i="34"/>
  <c r="B6" i="33"/>
  <c r="C6" i="33"/>
  <c r="D6" i="33"/>
  <c r="E6" i="33"/>
  <c r="F6" i="33"/>
  <c r="G7" i="33"/>
  <c r="G8" i="33"/>
  <c r="G9" i="33"/>
  <c r="G10" i="33"/>
  <c r="B11" i="33"/>
  <c r="C11" i="33"/>
  <c r="D11" i="33"/>
  <c r="E11" i="33"/>
  <c r="F11" i="33"/>
  <c r="G12" i="33"/>
  <c r="G13" i="33"/>
  <c r="G14" i="33"/>
  <c r="G15" i="33"/>
  <c r="E14" i="61"/>
  <c r="C7" i="30"/>
  <c r="D7" i="30"/>
  <c r="C13" i="30"/>
  <c r="D13" i="30"/>
  <c r="C22" i="30"/>
  <c r="D22" i="30"/>
  <c r="C26" i="30"/>
  <c r="D26" i="30"/>
  <c r="C34" i="30"/>
  <c r="D34" i="30"/>
  <c r="C38" i="30"/>
  <c r="D38" i="30"/>
  <c r="C42" i="30"/>
  <c r="D42" i="30"/>
  <c r="C45" i="30"/>
  <c r="D45" i="30"/>
  <c r="C64" i="30"/>
  <c r="C58" i="30" s="1"/>
  <c r="D64" i="30"/>
  <c r="D58" i="30" s="1"/>
  <c r="C71" i="30"/>
  <c r="C65" i="30" s="1"/>
  <c r="D71" i="30"/>
  <c r="D65" i="30" s="1"/>
  <c r="C7" i="29"/>
  <c r="D7" i="29"/>
  <c r="C13" i="29"/>
  <c r="D13" i="29"/>
  <c r="C22" i="29"/>
  <c r="D22" i="29"/>
  <c r="C26" i="29"/>
  <c r="D26" i="29"/>
  <c r="C34" i="29"/>
  <c r="D34" i="29"/>
  <c r="C38" i="29"/>
  <c r="D38" i="29"/>
  <c r="C42" i="29"/>
  <c r="D42" i="29"/>
  <c r="C45" i="29"/>
  <c r="C54" i="29"/>
  <c r="D45" i="29"/>
  <c r="C64" i="29"/>
  <c r="C58" i="29" s="1"/>
  <c r="D64" i="29"/>
  <c r="D58" i="29" s="1"/>
  <c r="D65" i="29"/>
  <c r="C71" i="29"/>
  <c r="C65" i="29" s="1"/>
  <c r="D71" i="29"/>
  <c r="C8" i="28"/>
  <c r="D8" i="28"/>
  <c r="C15" i="28"/>
  <c r="D15" i="28"/>
  <c r="C19" i="28"/>
  <c r="D19" i="28"/>
  <c r="C28" i="28"/>
  <c r="D28" i="28"/>
  <c r="C32" i="28"/>
  <c r="C26" i="28" s="1"/>
  <c r="D32" i="28"/>
  <c r="D26" i="28" s="1"/>
  <c r="C42" i="28"/>
  <c r="C41" i="28" s="1"/>
  <c r="D42" i="28"/>
  <c r="D41" i="28" s="1"/>
  <c r="C50" i="28"/>
  <c r="D50" i="28"/>
  <c r="D53" i="28"/>
  <c r="D49" i="28" s="1"/>
  <c r="C53" i="28"/>
  <c r="D65" i="28"/>
  <c r="C65" i="28"/>
  <c r="C72" i="28"/>
  <c r="C62" i="28" s="1"/>
  <c r="D72" i="28"/>
  <c r="C8" i="27"/>
  <c r="D8" i="27"/>
  <c r="C12" i="27"/>
  <c r="D12" i="27"/>
  <c r="C15" i="27"/>
  <c r="D15" i="27"/>
  <c r="C19" i="27"/>
  <c r="D19" i="27"/>
  <c r="D7" i="27" s="1"/>
  <c r="C28" i="27"/>
  <c r="D28" i="27"/>
  <c r="C32" i="27"/>
  <c r="C26" i="27" s="1"/>
  <c r="D32" i="27"/>
  <c r="D26" i="27" s="1"/>
  <c r="C42" i="27"/>
  <c r="C41" i="27" s="1"/>
  <c r="D42" i="27"/>
  <c r="D41" i="27" s="1"/>
  <c r="C50" i="27"/>
  <c r="D50" i="27"/>
  <c r="C53" i="27"/>
  <c r="C49" i="27" s="1"/>
  <c r="D53" i="27"/>
  <c r="D49" i="27" s="1"/>
  <c r="C65" i="27"/>
  <c r="D65" i="27"/>
  <c r="C72" i="27"/>
  <c r="D72" i="27"/>
  <c r="D12" i="28"/>
  <c r="C12" i="28"/>
  <c r="I32" i="56"/>
  <c r="J32" i="56" s="1"/>
  <c r="I36" i="56"/>
  <c r="E32" i="56"/>
  <c r="D41" i="56"/>
  <c r="E23" i="56"/>
  <c r="E14" i="56"/>
  <c r="H999" i="50"/>
  <c r="H996" i="50"/>
  <c r="H991" i="50"/>
  <c r="H988" i="50"/>
  <c r="H983" i="50"/>
  <c r="H980" i="50"/>
  <c r="H975" i="50"/>
  <c r="H972" i="50"/>
  <c r="H967" i="50"/>
  <c r="H964" i="50"/>
  <c r="H959" i="50"/>
  <c r="H956" i="50"/>
  <c r="H951" i="50"/>
  <c r="H948" i="50"/>
  <c r="H943" i="50"/>
  <c r="H940" i="50"/>
  <c r="H911" i="50"/>
  <c r="H895" i="50"/>
  <c r="H879" i="50"/>
  <c r="H863" i="50"/>
  <c r="H847" i="50"/>
  <c r="H795" i="50"/>
  <c r="H779" i="50"/>
  <c r="H533" i="50"/>
  <c r="H931" i="50"/>
  <c r="H918" i="50"/>
  <c r="H902" i="50"/>
  <c r="H886" i="50"/>
  <c r="H870" i="50"/>
  <c r="H854" i="50"/>
  <c r="H838" i="50"/>
  <c r="H827" i="50"/>
  <c r="H811" i="50"/>
  <c r="H782" i="50"/>
  <c r="H767" i="50"/>
  <c r="H751" i="50"/>
  <c r="H1000" i="50"/>
  <c r="H995" i="50"/>
  <c r="H992" i="50"/>
  <c r="H987" i="50"/>
  <c r="H984" i="50"/>
  <c r="H979" i="50"/>
  <c r="H976" i="50"/>
  <c r="H971" i="50"/>
  <c r="H968" i="50"/>
  <c r="H963" i="50"/>
  <c r="H960" i="50"/>
  <c r="H955" i="50"/>
  <c r="H952" i="50"/>
  <c r="H947" i="50"/>
  <c r="H944" i="50"/>
  <c r="H937" i="50"/>
  <c r="H927" i="50"/>
  <c r="H924" i="50"/>
  <c r="H799" i="50"/>
  <c r="H783" i="50"/>
  <c r="H758" i="50"/>
  <c r="H742" i="50"/>
  <c r="H600" i="50"/>
  <c r="H876" i="50"/>
  <c r="H860" i="50"/>
  <c r="H796" i="50"/>
  <c r="H764" i="50"/>
  <c r="H665" i="50"/>
  <c r="H662" i="50"/>
  <c r="H633" i="50"/>
  <c r="H630" i="50"/>
  <c r="H601" i="50"/>
  <c r="H569" i="50"/>
  <c r="H566" i="50"/>
  <c r="H537" i="50"/>
  <c r="H534" i="50"/>
  <c r="H438" i="50"/>
  <c r="H260" i="50"/>
  <c r="H135" i="50"/>
  <c r="H7" i="50"/>
  <c r="H928" i="50"/>
  <c r="H912" i="50"/>
  <c r="H896" i="50"/>
  <c r="H880" i="50"/>
  <c r="H864" i="50"/>
  <c r="H848" i="50"/>
  <c r="H832" i="50"/>
  <c r="H816" i="50"/>
  <c r="H800" i="50"/>
  <c r="H784" i="50"/>
  <c r="H768" i="50"/>
  <c r="H752" i="50"/>
  <c r="H736" i="50"/>
  <c r="H728" i="50"/>
  <c r="H720" i="50"/>
  <c r="H712" i="50"/>
  <c r="H704" i="50"/>
  <c r="H696" i="50"/>
  <c r="H688" i="50"/>
  <c r="H510" i="50"/>
  <c r="H478" i="50"/>
  <c r="H446" i="50"/>
  <c r="H414" i="50"/>
  <c r="H382" i="50"/>
  <c r="H350" i="50"/>
  <c r="H231" i="50"/>
  <c r="H228" i="50"/>
  <c r="H103" i="50"/>
  <c r="H100" i="50"/>
  <c r="H908" i="50"/>
  <c r="H892" i="50"/>
  <c r="H844" i="50"/>
  <c r="H828" i="50"/>
  <c r="H812" i="50"/>
  <c r="H780" i="50"/>
  <c r="H748" i="50"/>
  <c r="H598" i="50"/>
  <c r="H502" i="50"/>
  <c r="H470" i="50"/>
  <c r="H406" i="50"/>
  <c r="H374" i="50"/>
  <c r="H263" i="50"/>
  <c r="H132" i="50"/>
  <c r="H932" i="50"/>
  <c r="H916" i="50"/>
  <c r="H900" i="50"/>
  <c r="H884" i="50"/>
  <c r="H868" i="50"/>
  <c r="H852" i="50"/>
  <c r="H836" i="50"/>
  <c r="H820" i="50"/>
  <c r="H804" i="50"/>
  <c r="H788" i="50"/>
  <c r="H772" i="50"/>
  <c r="H756" i="50"/>
  <c r="H740" i="50"/>
  <c r="H681" i="50"/>
  <c r="H678" i="50"/>
  <c r="H659" i="50"/>
  <c r="H649" i="50"/>
  <c r="H646" i="50"/>
  <c r="H627" i="50"/>
  <c r="H617" i="50"/>
  <c r="H614" i="50"/>
  <c r="H595" i="50"/>
  <c r="H585" i="50"/>
  <c r="H582" i="50"/>
  <c r="H563" i="50"/>
  <c r="H553" i="50"/>
  <c r="H550" i="50"/>
  <c r="H531" i="50"/>
  <c r="H521" i="50"/>
  <c r="H518" i="50"/>
  <c r="H486" i="50"/>
  <c r="H454" i="50"/>
  <c r="H422" i="50"/>
  <c r="H390" i="50"/>
  <c r="H358" i="50"/>
  <c r="H327" i="50"/>
  <c r="H199" i="50"/>
  <c r="H196" i="50"/>
  <c r="H71" i="50"/>
  <c r="H682" i="50"/>
  <c r="H666" i="50"/>
  <c r="H650" i="50"/>
  <c r="H634" i="50"/>
  <c r="H618" i="50"/>
  <c r="H602" i="50"/>
  <c r="H586" i="50"/>
  <c r="H570" i="50"/>
  <c r="H554" i="50"/>
  <c r="H538" i="50"/>
  <c r="H522" i="50"/>
  <c r="H335" i="50"/>
  <c r="H303" i="50"/>
  <c r="H271" i="50"/>
  <c r="H268" i="50"/>
  <c r="H239" i="50"/>
  <c r="H236" i="50"/>
  <c r="H207" i="50"/>
  <c r="H204" i="50"/>
  <c r="H175" i="50"/>
  <c r="H172" i="50"/>
  <c r="H143" i="50"/>
  <c r="H140" i="50"/>
  <c r="H111" i="50"/>
  <c r="H108" i="50"/>
  <c r="H79" i="50"/>
  <c r="H76" i="50"/>
  <c r="H47" i="50"/>
  <c r="H15" i="50"/>
  <c r="H12" i="50"/>
  <c r="H670" i="50"/>
  <c r="H654" i="50"/>
  <c r="H638" i="50"/>
  <c r="H622" i="50"/>
  <c r="H606" i="50"/>
  <c r="H590" i="50"/>
  <c r="H574" i="50"/>
  <c r="H558" i="50"/>
  <c r="H542" i="50"/>
  <c r="H526" i="50"/>
  <c r="H515" i="50"/>
  <c r="H507" i="50"/>
  <c r="H499" i="50"/>
  <c r="H491" i="50"/>
  <c r="H483" i="50"/>
  <c r="H475" i="50"/>
  <c r="H467" i="50"/>
  <c r="H459" i="50"/>
  <c r="H451" i="50"/>
  <c r="H443" i="50"/>
  <c r="H435" i="50"/>
  <c r="H427" i="50"/>
  <c r="H419" i="50"/>
  <c r="H411" i="50"/>
  <c r="H403" i="50"/>
  <c r="H395" i="50"/>
  <c r="H387" i="50"/>
  <c r="H379" i="50"/>
  <c r="H371" i="50"/>
  <c r="H363" i="50"/>
  <c r="H355" i="50"/>
  <c r="H347" i="50"/>
  <c r="H340" i="50"/>
  <c r="H332" i="50"/>
  <c r="H324" i="50"/>
  <c r="H316" i="50"/>
  <c r="H308" i="50"/>
  <c r="H300" i="50"/>
  <c r="H296" i="50"/>
  <c r="H288" i="50"/>
  <c r="H280" i="50"/>
  <c r="H272" i="50"/>
  <c r="H264" i="50"/>
  <c r="H252" i="50"/>
  <c r="H244" i="50"/>
  <c r="H232" i="50"/>
  <c r="H224" i="50"/>
  <c r="H216" i="50"/>
  <c r="H208" i="50"/>
  <c r="H200" i="50"/>
  <c r="H192" i="50"/>
  <c r="H184" i="50"/>
  <c r="H176" i="50"/>
  <c r="H168" i="50"/>
  <c r="H160" i="50"/>
  <c r="H152" i="50"/>
  <c r="H144" i="50"/>
  <c r="H136" i="50"/>
  <c r="H128" i="50"/>
  <c r="H120" i="50"/>
  <c r="H112" i="50"/>
  <c r="H104" i="50"/>
  <c r="H96" i="50"/>
  <c r="H88" i="50"/>
  <c r="H80" i="50"/>
  <c r="H72" i="50"/>
  <c r="H68" i="50"/>
  <c r="H60" i="50"/>
  <c r="H56" i="50"/>
  <c r="H48" i="50"/>
  <c r="H44" i="50"/>
  <c r="H40" i="50"/>
  <c r="H28" i="50"/>
  <c r="H8" i="50"/>
  <c r="H33" i="36"/>
  <c r="H32" i="36"/>
  <c r="H28" i="36"/>
  <c r="H24" i="36"/>
  <c r="H20" i="36"/>
  <c r="H16" i="36"/>
  <c r="H12" i="36"/>
  <c r="G6" i="34"/>
  <c r="D6" i="34"/>
  <c r="G12" i="34"/>
  <c r="C54" i="30"/>
  <c r="C72" i="30"/>
  <c r="AC30" i="14"/>
  <c r="AC29" i="14"/>
  <c r="AC28" i="14"/>
  <c r="X9" i="14"/>
  <c r="X10" i="14"/>
  <c r="X16" i="14"/>
  <c r="X8" i="14"/>
  <c r="V10" i="14"/>
  <c r="X17" i="14"/>
  <c r="X18" i="14"/>
  <c r="X19" i="14"/>
  <c r="X20" i="14"/>
  <c r="X21" i="14"/>
  <c r="X22" i="14"/>
  <c r="X23" i="14"/>
  <c r="X24" i="14"/>
  <c r="X25" i="14"/>
  <c r="X26" i="14"/>
  <c r="X27" i="14"/>
  <c r="X28" i="14"/>
  <c r="X29" i="14"/>
  <c r="X30" i="14"/>
  <c r="X31" i="14"/>
  <c r="X32" i="14"/>
  <c r="X33" i="14"/>
  <c r="X34" i="14"/>
  <c r="X35" i="14"/>
  <c r="X36" i="14"/>
  <c r="X37" i="14"/>
  <c r="X38" i="14"/>
  <c r="X39" i="14"/>
  <c r="X40" i="14"/>
  <c r="X41" i="14"/>
  <c r="X42" i="14"/>
  <c r="X43" i="14"/>
  <c r="X44" i="14"/>
  <c r="X45" i="14"/>
  <c r="X46" i="14"/>
  <c r="X47" i="14"/>
  <c r="X48" i="14"/>
  <c r="X49" i="14"/>
  <c r="X50" i="14"/>
  <c r="X51" i="14"/>
  <c r="X52" i="14"/>
  <c r="X53" i="14"/>
  <c r="X54" i="14"/>
  <c r="X55" i="14"/>
  <c r="X56" i="14"/>
  <c r="X57" i="14"/>
  <c r="X58" i="14"/>
  <c r="X59" i="14"/>
  <c r="X60" i="14"/>
  <c r="X61" i="14"/>
  <c r="X62" i="14"/>
  <c r="X63" i="14"/>
  <c r="X64" i="14"/>
  <c r="X65" i="14"/>
  <c r="X66" i="14"/>
  <c r="X67" i="14"/>
  <c r="X68" i="14"/>
  <c r="X69" i="14"/>
  <c r="X70" i="14"/>
  <c r="X71" i="14"/>
  <c r="X72" i="14"/>
  <c r="X73" i="14"/>
  <c r="X74" i="14"/>
  <c r="X75" i="14"/>
  <c r="X76" i="14"/>
  <c r="X77" i="14"/>
  <c r="X78" i="14"/>
  <c r="X79" i="14"/>
  <c r="X80" i="14"/>
  <c r="X81" i="14"/>
  <c r="X82" i="14"/>
  <c r="X83" i="14"/>
  <c r="X84" i="14"/>
  <c r="X85" i="14"/>
  <c r="X86" i="14"/>
  <c r="X87" i="14"/>
  <c r="X88" i="14"/>
  <c r="X89" i="14"/>
  <c r="X90" i="14"/>
  <c r="X91" i="14"/>
  <c r="X92" i="14"/>
  <c r="X93" i="14"/>
  <c r="X94" i="14"/>
  <c r="X95" i="14"/>
  <c r="X96" i="14"/>
  <c r="X97" i="14"/>
  <c r="X98" i="14"/>
  <c r="X99" i="14"/>
  <c r="X100" i="14"/>
  <c r="X101" i="14"/>
  <c r="X102" i="14"/>
  <c r="X103" i="14"/>
  <c r="X104" i="14"/>
  <c r="X105" i="14"/>
  <c r="X106" i="14"/>
  <c r="X107" i="14"/>
  <c r="X108" i="14"/>
  <c r="X109" i="14"/>
  <c r="X110" i="14"/>
  <c r="X111" i="14"/>
  <c r="X112" i="14"/>
  <c r="X113" i="14"/>
  <c r="X114" i="14"/>
  <c r="X115" i="14"/>
  <c r="X116" i="14"/>
  <c r="X117" i="14"/>
  <c r="X118" i="14"/>
  <c r="X119" i="14"/>
  <c r="X120" i="14"/>
  <c r="X121" i="14"/>
  <c r="X122" i="14"/>
  <c r="X123" i="14"/>
  <c r="X124" i="14"/>
  <c r="X125" i="14"/>
  <c r="X126" i="14"/>
  <c r="X127" i="14"/>
  <c r="X128" i="14"/>
  <c r="X129" i="14"/>
  <c r="X130" i="14"/>
  <c r="X131" i="14"/>
  <c r="X132" i="14"/>
  <c r="X133" i="14"/>
  <c r="X134" i="14"/>
  <c r="X135" i="14"/>
  <c r="X136" i="14"/>
  <c r="X137" i="14"/>
  <c r="X138" i="14"/>
  <c r="X139" i="14"/>
  <c r="X140" i="14"/>
  <c r="X141" i="14"/>
  <c r="X142" i="14"/>
  <c r="X143" i="14"/>
  <c r="X144" i="14"/>
  <c r="X145" i="14"/>
  <c r="X146" i="14"/>
  <c r="X147" i="14"/>
  <c r="X148" i="14"/>
  <c r="X149" i="14"/>
  <c r="X150" i="14"/>
  <c r="X151" i="14"/>
  <c r="X152" i="14"/>
  <c r="X153" i="14"/>
  <c r="X154" i="14"/>
  <c r="X155" i="14"/>
  <c r="X156" i="14"/>
  <c r="X157" i="14"/>
  <c r="X158" i="14"/>
  <c r="X159" i="14"/>
  <c r="X160" i="14"/>
  <c r="X161" i="14"/>
  <c r="X162" i="14"/>
  <c r="X163" i="14"/>
  <c r="X164" i="14"/>
  <c r="X165" i="14"/>
  <c r="X166" i="14"/>
  <c r="X167" i="14"/>
  <c r="X168" i="14"/>
  <c r="X169" i="14"/>
  <c r="X170" i="14"/>
  <c r="X171" i="14"/>
  <c r="X172" i="14"/>
  <c r="X173" i="14"/>
  <c r="X174" i="14"/>
  <c r="X175" i="14"/>
  <c r="X176" i="14"/>
  <c r="X177" i="14"/>
  <c r="X178" i="14"/>
  <c r="X179" i="14"/>
  <c r="X180" i="14"/>
  <c r="X181" i="14"/>
  <c r="X182" i="14"/>
  <c r="X183" i="14"/>
  <c r="X184" i="14"/>
  <c r="X185" i="14"/>
  <c r="X186" i="14"/>
  <c r="X187" i="14"/>
  <c r="X188" i="14"/>
  <c r="X189" i="14"/>
  <c r="X190" i="14"/>
  <c r="X191" i="14"/>
  <c r="X192" i="14"/>
  <c r="X193" i="14"/>
  <c r="X194" i="14"/>
  <c r="X195" i="14"/>
  <c r="X196" i="14"/>
  <c r="X197" i="14"/>
  <c r="X198" i="14"/>
  <c r="X199" i="14"/>
  <c r="X200" i="14"/>
  <c r="X201" i="14"/>
  <c r="X202" i="14"/>
  <c r="X203" i="14"/>
  <c r="X204" i="14"/>
  <c r="X205" i="14"/>
  <c r="X206" i="14"/>
  <c r="X207" i="14"/>
  <c r="X208" i="14"/>
  <c r="X209" i="14"/>
  <c r="X210" i="14"/>
  <c r="X211" i="14"/>
  <c r="X212" i="14"/>
  <c r="X213" i="14"/>
  <c r="X214" i="14"/>
  <c r="X215" i="14"/>
  <c r="X216" i="14"/>
  <c r="X217" i="14"/>
  <c r="X218" i="14"/>
  <c r="X219" i="14"/>
  <c r="X220" i="14"/>
  <c r="X221" i="14"/>
  <c r="X222" i="14"/>
  <c r="X223" i="14"/>
  <c r="X224" i="14"/>
  <c r="X225" i="14"/>
  <c r="X226" i="14"/>
  <c r="X227" i="14"/>
  <c r="X228" i="14"/>
  <c r="X229" i="14"/>
  <c r="X230" i="14"/>
  <c r="X231" i="14"/>
  <c r="X232" i="14"/>
  <c r="X233" i="14"/>
  <c r="X234" i="14"/>
  <c r="X235" i="14"/>
  <c r="X236" i="14"/>
  <c r="X237" i="14"/>
  <c r="X238" i="14"/>
  <c r="X239" i="14"/>
  <c r="X240" i="14"/>
  <c r="X241" i="14"/>
  <c r="X242" i="14"/>
  <c r="X243" i="14"/>
  <c r="X244" i="14"/>
  <c r="X245" i="14"/>
  <c r="X246" i="14"/>
  <c r="X247" i="14"/>
  <c r="X248" i="14"/>
  <c r="X249" i="14"/>
  <c r="X250" i="14"/>
  <c r="X251" i="14"/>
  <c r="X252" i="14"/>
  <c r="X253" i="14"/>
  <c r="X254" i="14"/>
  <c r="X255" i="14"/>
  <c r="X256" i="14"/>
  <c r="X257" i="14"/>
  <c r="X258" i="14"/>
  <c r="X259" i="14"/>
  <c r="X260" i="14"/>
  <c r="X261" i="14"/>
  <c r="X262" i="14"/>
  <c r="X263" i="14"/>
  <c r="X264" i="14"/>
  <c r="X265" i="14"/>
  <c r="X266" i="14"/>
  <c r="X267" i="14"/>
  <c r="X268" i="14"/>
  <c r="X269" i="14"/>
  <c r="X270" i="14"/>
  <c r="X271" i="14"/>
  <c r="X272" i="14"/>
  <c r="X273" i="14"/>
  <c r="X274" i="14"/>
  <c r="X275" i="14"/>
  <c r="X276" i="14"/>
  <c r="X277" i="14"/>
  <c r="X278" i="14"/>
  <c r="X279" i="14"/>
  <c r="X280" i="14"/>
  <c r="X281" i="14"/>
  <c r="X282" i="14"/>
  <c r="X283" i="14"/>
  <c r="X284" i="14"/>
  <c r="X285" i="14"/>
  <c r="X286" i="14"/>
  <c r="X287" i="14"/>
  <c r="X288" i="14"/>
  <c r="X289" i="14"/>
  <c r="X290" i="14"/>
  <c r="X291" i="14"/>
  <c r="X292" i="14"/>
  <c r="X293" i="14"/>
  <c r="X294" i="14"/>
  <c r="X295" i="14"/>
  <c r="X296" i="14"/>
  <c r="X297" i="14"/>
  <c r="X298" i="14"/>
  <c r="X299" i="14"/>
  <c r="X300" i="14"/>
  <c r="X301" i="14"/>
  <c r="X302" i="14"/>
  <c r="X303" i="14"/>
  <c r="X304" i="14"/>
  <c r="X305" i="14"/>
  <c r="X306" i="14"/>
  <c r="X307" i="14"/>
  <c r="X308" i="14"/>
  <c r="X309" i="14"/>
  <c r="X310" i="14"/>
  <c r="X311" i="14"/>
  <c r="X312" i="14"/>
  <c r="X313" i="14"/>
  <c r="X314" i="14"/>
  <c r="X315" i="14"/>
  <c r="X316" i="14"/>
  <c r="X317" i="14"/>
  <c r="X318" i="14"/>
  <c r="X319" i="14"/>
  <c r="X320" i="14"/>
  <c r="X321" i="14"/>
  <c r="X322" i="14"/>
  <c r="X323" i="14"/>
  <c r="X324" i="14"/>
  <c r="X325" i="14"/>
  <c r="X326" i="14"/>
  <c r="X327" i="14"/>
  <c r="X328" i="14"/>
  <c r="X329" i="14"/>
  <c r="X330" i="14"/>
  <c r="X331" i="14"/>
  <c r="X332" i="14"/>
  <c r="X333" i="14"/>
  <c r="X334" i="14"/>
  <c r="X335" i="14"/>
  <c r="X336" i="14"/>
  <c r="X337" i="14"/>
  <c r="X338" i="14"/>
  <c r="X339" i="14"/>
  <c r="X340" i="14"/>
  <c r="X341" i="14"/>
  <c r="X342" i="14"/>
  <c r="X343" i="14"/>
  <c r="X344" i="14"/>
  <c r="X345" i="14"/>
  <c r="X346" i="14"/>
  <c r="X347" i="14"/>
  <c r="X348" i="14"/>
  <c r="X349" i="14"/>
  <c r="X350" i="14"/>
  <c r="X351" i="14"/>
  <c r="X352" i="14"/>
  <c r="X353" i="14"/>
  <c r="X354" i="14"/>
  <c r="X355" i="14"/>
  <c r="X356" i="14"/>
  <c r="X357" i="14"/>
  <c r="X358" i="14"/>
  <c r="X359" i="14"/>
  <c r="X360" i="14"/>
  <c r="X361" i="14"/>
  <c r="X362" i="14"/>
  <c r="X363" i="14"/>
  <c r="X364" i="14"/>
  <c r="X365" i="14"/>
  <c r="X366" i="14"/>
  <c r="X367" i="14"/>
  <c r="X368" i="14"/>
  <c r="X369" i="14"/>
  <c r="X370" i="14"/>
  <c r="X371" i="14"/>
  <c r="X372" i="14"/>
  <c r="X373" i="14"/>
  <c r="X374" i="14"/>
  <c r="X375" i="14"/>
  <c r="X376" i="14"/>
  <c r="X377" i="14"/>
  <c r="X378" i="14"/>
  <c r="X379" i="14"/>
  <c r="X380" i="14"/>
  <c r="X381" i="14"/>
  <c r="X382" i="14"/>
  <c r="X383" i="14"/>
  <c r="X384" i="14"/>
  <c r="X385" i="14"/>
  <c r="X386" i="14"/>
  <c r="X387" i="14"/>
  <c r="X388" i="14"/>
  <c r="X389" i="14"/>
  <c r="X390" i="14"/>
  <c r="X391" i="14"/>
  <c r="X392" i="14"/>
  <c r="X393" i="14"/>
  <c r="X394" i="14"/>
  <c r="X395" i="14"/>
  <c r="X396" i="14"/>
  <c r="X397" i="14"/>
  <c r="X398" i="14"/>
  <c r="X399" i="14"/>
  <c r="X400" i="14"/>
  <c r="X401" i="14"/>
  <c r="X402" i="14"/>
  <c r="X403" i="14"/>
  <c r="X404" i="14"/>
  <c r="X405" i="14"/>
  <c r="X406" i="14"/>
  <c r="X407" i="14"/>
  <c r="X408" i="14"/>
  <c r="X409" i="14"/>
  <c r="X410" i="14"/>
  <c r="X411" i="14"/>
  <c r="X412" i="14"/>
  <c r="X413" i="14"/>
  <c r="X414" i="14"/>
  <c r="X415" i="14"/>
  <c r="X416" i="14"/>
  <c r="X417" i="14"/>
  <c r="X418" i="14"/>
  <c r="X419" i="14"/>
  <c r="X420" i="14"/>
  <c r="X421" i="14"/>
  <c r="X422" i="14"/>
  <c r="X423" i="14"/>
  <c r="X424" i="14"/>
  <c r="X425" i="14"/>
  <c r="X426" i="14"/>
  <c r="X427" i="14"/>
  <c r="X428" i="14"/>
  <c r="X429" i="14"/>
  <c r="X430" i="14"/>
  <c r="X431" i="14"/>
  <c r="X432" i="14"/>
  <c r="X433" i="14"/>
  <c r="X434" i="14"/>
  <c r="X435" i="14"/>
  <c r="X436" i="14"/>
  <c r="X437" i="14"/>
  <c r="X438" i="14"/>
  <c r="X439" i="14"/>
  <c r="X440" i="14"/>
  <c r="X441" i="14"/>
  <c r="X442" i="14"/>
  <c r="X443" i="14"/>
  <c r="X444" i="14"/>
  <c r="X445" i="14"/>
  <c r="X446" i="14"/>
  <c r="X447" i="14"/>
  <c r="X448" i="14"/>
  <c r="X449" i="14"/>
  <c r="X450" i="14"/>
  <c r="X451" i="14"/>
  <c r="X452" i="14"/>
  <c r="X453" i="14"/>
  <c r="X454" i="14"/>
  <c r="X455" i="14"/>
  <c r="X456" i="14"/>
  <c r="X457" i="14"/>
  <c r="X458" i="14"/>
  <c r="X459" i="14"/>
  <c r="X460" i="14"/>
  <c r="X461" i="14"/>
  <c r="X462" i="14"/>
  <c r="X463" i="14"/>
  <c r="X464" i="14"/>
  <c r="X465" i="14"/>
  <c r="X466" i="14"/>
  <c r="X467" i="14"/>
  <c r="X468" i="14"/>
  <c r="X469" i="14"/>
  <c r="X470" i="14"/>
  <c r="X471" i="14"/>
  <c r="X472" i="14"/>
  <c r="X473" i="14"/>
  <c r="X474" i="14"/>
  <c r="X475" i="14"/>
  <c r="X476" i="14"/>
  <c r="X477" i="14"/>
  <c r="X478" i="14"/>
  <c r="X479" i="14"/>
  <c r="X480" i="14"/>
  <c r="X481" i="14"/>
  <c r="X482" i="14"/>
  <c r="X483" i="14"/>
  <c r="X484" i="14"/>
  <c r="X485" i="14"/>
  <c r="X486" i="14"/>
  <c r="X487" i="14"/>
  <c r="X488" i="14"/>
  <c r="X489" i="14"/>
  <c r="X490" i="14"/>
  <c r="X491" i="14"/>
  <c r="X492" i="14"/>
  <c r="X493" i="14"/>
  <c r="X494" i="14"/>
  <c r="X495" i="14"/>
  <c r="X496" i="14"/>
  <c r="X497" i="14"/>
  <c r="X498" i="14"/>
  <c r="X499" i="14"/>
  <c r="X500" i="14"/>
  <c r="X501" i="14"/>
  <c r="X502" i="14"/>
  <c r="X503" i="14"/>
  <c r="X504" i="14"/>
  <c r="X505" i="14"/>
  <c r="X506" i="14"/>
  <c r="X507" i="14"/>
  <c r="X508" i="14"/>
  <c r="X509" i="14"/>
  <c r="X510" i="14"/>
  <c r="X511" i="14"/>
  <c r="X512" i="14"/>
  <c r="X513" i="14"/>
  <c r="X514" i="14"/>
  <c r="X515" i="14"/>
  <c r="X516" i="14"/>
  <c r="X517" i="14"/>
  <c r="X518" i="14"/>
  <c r="X519" i="14"/>
  <c r="X520" i="14"/>
  <c r="X521" i="14"/>
  <c r="X522" i="14"/>
  <c r="X523" i="14"/>
  <c r="X524" i="14"/>
  <c r="X525" i="14"/>
  <c r="X526" i="14"/>
  <c r="X527" i="14"/>
  <c r="X528" i="14"/>
  <c r="X529" i="14"/>
  <c r="X530" i="14"/>
  <c r="X531" i="14"/>
  <c r="X532" i="14"/>
  <c r="X533" i="14"/>
  <c r="X534" i="14"/>
  <c r="X535" i="14"/>
  <c r="X536" i="14"/>
  <c r="X537" i="14"/>
  <c r="X538" i="14"/>
  <c r="X539" i="14"/>
  <c r="X540" i="14"/>
  <c r="X541" i="14"/>
  <c r="X542" i="14"/>
  <c r="X543" i="14"/>
  <c r="X544" i="14"/>
  <c r="X545" i="14"/>
  <c r="X546" i="14"/>
  <c r="X547" i="14"/>
  <c r="X548" i="14"/>
  <c r="X549" i="14"/>
  <c r="X550" i="14"/>
  <c r="X551" i="14"/>
  <c r="X552" i="14"/>
  <c r="X553" i="14"/>
  <c r="X554" i="14"/>
  <c r="X555" i="14"/>
  <c r="X556" i="14"/>
  <c r="X557" i="14"/>
  <c r="X558" i="14"/>
  <c r="X559" i="14"/>
  <c r="X560" i="14"/>
  <c r="X561" i="14"/>
  <c r="X562" i="14"/>
  <c r="X563" i="14"/>
  <c r="X564" i="14"/>
  <c r="X565" i="14"/>
  <c r="X566" i="14"/>
  <c r="X567" i="14"/>
  <c r="X568" i="14"/>
  <c r="X569" i="14"/>
  <c r="X570" i="14"/>
  <c r="X571" i="14"/>
  <c r="X572" i="14"/>
  <c r="X573" i="14"/>
  <c r="X574" i="14"/>
  <c r="X575" i="14"/>
  <c r="X576" i="14"/>
  <c r="X577" i="14"/>
  <c r="X578" i="14"/>
  <c r="X579" i="14"/>
  <c r="X580" i="14"/>
  <c r="X581" i="14"/>
  <c r="X582" i="14"/>
  <c r="X583" i="14"/>
  <c r="X584" i="14"/>
  <c r="X585" i="14"/>
  <c r="X586" i="14"/>
  <c r="X587" i="14"/>
  <c r="X588" i="14"/>
  <c r="X589" i="14"/>
  <c r="X590" i="14"/>
  <c r="X591" i="14"/>
  <c r="X592" i="14"/>
  <c r="X593" i="14"/>
  <c r="X594" i="14"/>
  <c r="X595" i="14"/>
  <c r="X596" i="14"/>
  <c r="X597" i="14"/>
  <c r="X598" i="14"/>
  <c r="X599" i="14"/>
  <c r="X600" i="14"/>
  <c r="X601" i="14"/>
  <c r="X602" i="14"/>
  <c r="X603" i="14"/>
  <c r="X604" i="14"/>
  <c r="X605" i="14"/>
  <c r="X606" i="14"/>
  <c r="X607" i="14"/>
  <c r="X608" i="14"/>
  <c r="X609" i="14"/>
  <c r="X610" i="14"/>
  <c r="X611" i="14"/>
  <c r="X612" i="14"/>
  <c r="X613" i="14"/>
  <c r="X614" i="14"/>
  <c r="X615" i="14"/>
  <c r="X616" i="14"/>
  <c r="X617" i="14"/>
  <c r="X618" i="14"/>
  <c r="X619" i="14"/>
  <c r="X620" i="14"/>
  <c r="X621" i="14"/>
  <c r="X622" i="14"/>
  <c r="X623" i="14"/>
  <c r="X624" i="14"/>
  <c r="X625" i="14"/>
  <c r="X626" i="14"/>
  <c r="X627" i="14"/>
  <c r="X628" i="14"/>
  <c r="X629" i="14"/>
  <c r="X630" i="14"/>
  <c r="X631" i="14"/>
  <c r="X632" i="14"/>
  <c r="X633" i="14"/>
  <c r="X634" i="14"/>
  <c r="X635" i="14"/>
  <c r="X636" i="14"/>
  <c r="X637" i="14"/>
  <c r="X638" i="14"/>
  <c r="X639" i="14"/>
  <c r="X640" i="14"/>
  <c r="X641" i="14"/>
  <c r="X642" i="14"/>
  <c r="X643" i="14"/>
  <c r="X644" i="14"/>
  <c r="X645" i="14"/>
  <c r="X646" i="14"/>
  <c r="X647" i="14"/>
  <c r="X648" i="14"/>
  <c r="X649" i="14"/>
  <c r="X650" i="14"/>
  <c r="X651" i="14"/>
  <c r="X652" i="14"/>
  <c r="X653" i="14"/>
  <c r="X654" i="14"/>
  <c r="X655" i="14"/>
  <c r="X656" i="14"/>
  <c r="X657" i="14"/>
  <c r="X658" i="14"/>
  <c r="X659" i="14"/>
  <c r="X660" i="14"/>
  <c r="X661" i="14"/>
  <c r="X662" i="14"/>
  <c r="X663" i="14"/>
  <c r="X664" i="14"/>
  <c r="X665" i="14"/>
  <c r="X666" i="14"/>
  <c r="X667" i="14"/>
  <c r="X668" i="14"/>
  <c r="X669" i="14"/>
  <c r="X670" i="14"/>
  <c r="X671" i="14"/>
  <c r="X672" i="14"/>
  <c r="X673" i="14"/>
  <c r="X674" i="14"/>
  <c r="X675" i="14"/>
  <c r="X676" i="14"/>
  <c r="X677" i="14"/>
  <c r="X678" i="14"/>
  <c r="X679" i="14"/>
  <c r="X680" i="14"/>
  <c r="X681" i="14"/>
  <c r="X682" i="14"/>
  <c r="X683" i="14"/>
  <c r="X684" i="14"/>
  <c r="X685" i="14"/>
  <c r="X686" i="14"/>
  <c r="X687" i="14"/>
  <c r="X688" i="14"/>
  <c r="X689" i="14"/>
  <c r="X690" i="14"/>
  <c r="X691" i="14"/>
  <c r="X692" i="14"/>
  <c r="X693" i="14"/>
  <c r="X694" i="14"/>
  <c r="X695" i="14"/>
  <c r="X696" i="14"/>
  <c r="X697" i="14"/>
  <c r="X698" i="14"/>
  <c r="X699" i="14"/>
  <c r="X700" i="14"/>
  <c r="X701" i="14"/>
  <c r="X702" i="14"/>
  <c r="X703" i="14"/>
  <c r="X704" i="14"/>
  <c r="X705" i="14"/>
  <c r="X706" i="14"/>
  <c r="X707" i="14"/>
  <c r="X708" i="14"/>
  <c r="X709" i="14"/>
  <c r="X710" i="14"/>
  <c r="X711" i="14"/>
  <c r="X712" i="14"/>
  <c r="X713" i="14"/>
  <c r="X714" i="14"/>
  <c r="X715" i="14"/>
  <c r="X716" i="14"/>
  <c r="X717" i="14"/>
  <c r="X718" i="14"/>
  <c r="X719" i="14"/>
  <c r="X720" i="14"/>
  <c r="X721" i="14"/>
  <c r="X722" i="14"/>
  <c r="X723" i="14"/>
  <c r="X724" i="14"/>
  <c r="X725" i="14"/>
  <c r="X726" i="14"/>
  <c r="X727" i="14"/>
  <c r="X728" i="14"/>
  <c r="X729" i="14"/>
  <c r="X730" i="14"/>
  <c r="X731" i="14"/>
  <c r="X732" i="14"/>
  <c r="X733" i="14"/>
  <c r="X734" i="14"/>
  <c r="X735" i="14"/>
  <c r="X736" i="14"/>
  <c r="X737" i="14"/>
  <c r="X738" i="14"/>
  <c r="X739" i="14"/>
  <c r="X740" i="14"/>
  <c r="X741" i="14"/>
  <c r="X742" i="14"/>
  <c r="X743" i="14"/>
  <c r="X744" i="14"/>
  <c r="X745" i="14"/>
  <c r="X746" i="14"/>
  <c r="X747" i="14"/>
  <c r="X748" i="14"/>
  <c r="X749" i="14"/>
  <c r="X750" i="14"/>
  <c r="X751" i="14"/>
  <c r="X752" i="14"/>
  <c r="X753" i="14"/>
  <c r="X754" i="14"/>
  <c r="X755" i="14"/>
  <c r="X756" i="14"/>
  <c r="X757" i="14"/>
  <c r="X758" i="14"/>
  <c r="X759" i="14"/>
  <c r="X760" i="14"/>
  <c r="X761" i="14"/>
  <c r="X762" i="14"/>
  <c r="X763" i="14"/>
  <c r="X764" i="14"/>
  <c r="X765" i="14"/>
  <c r="X766" i="14"/>
  <c r="X767" i="14"/>
  <c r="X768" i="14"/>
  <c r="X769" i="14"/>
  <c r="X770" i="14"/>
  <c r="X771" i="14"/>
  <c r="X772" i="14"/>
  <c r="X773" i="14"/>
  <c r="X774" i="14"/>
  <c r="X775" i="14"/>
  <c r="X776" i="14"/>
  <c r="X777" i="14"/>
  <c r="X778" i="14"/>
  <c r="X779" i="14"/>
  <c r="X780" i="14"/>
  <c r="X781" i="14"/>
  <c r="X782" i="14"/>
  <c r="X783" i="14"/>
  <c r="X784" i="14"/>
  <c r="X785" i="14"/>
  <c r="X786" i="14"/>
  <c r="X787" i="14"/>
  <c r="X788" i="14"/>
  <c r="X789" i="14"/>
  <c r="X790" i="14"/>
  <c r="X791" i="14"/>
  <c r="X792" i="14"/>
  <c r="X793" i="14"/>
  <c r="X794" i="14"/>
  <c r="X795" i="14"/>
  <c r="X796" i="14"/>
  <c r="X797" i="14"/>
  <c r="X798" i="14"/>
  <c r="X799" i="14"/>
  <c r="X800" i="14"/>
  <c r="X801" i="14"/>
  <c r="X802" i="14"/>
  <c r="X803" i="14"/>
  <c r="X804" i="14"/>
  <c r="X805" i="14"/>
  <c r="X806" i="14"/>
  <c r="X807" i="14"/>
  <c r="X808" i="14"/>
  <c r="X809" i="14"/>
  <c r="X810" i="14"/>
  <c r="X811" i="14"/>
  <c r="X812" i="14"/>
  <c r="X813" i="14"/>
  <c r="X814" i="14"/>
  <c r="X815" i="14"/>
  <c r="X816" i="14"/>
  <c r="X817" i="14"/>
  <c r="X818" i="14"/>
  <c r="X819" i="14"/>
  <c r="X820" i="14"/>
  <c r="X821" i="14"/>
  <c r="X822" i="14"/>
  <c r="X823" i="14"/>
  <c r="X824" i="14"/>
  <c r="X825" i="14"/>
  <c r="X826" i="14"/>
  <c r="X827" i="14"/>
  <c r="X828" i="14"/>
  <c r="X829" i="14"/>
  <c r="X830" i="14"/>
  <c r="X831" i="14"/>
  <c r="X832" i="14"/>
  <c r="X833" i="14"/>
  <c r="X834" i="14"/>
  <c r="X835" i="14"/>
  <c r="X836" i="14"/>
  <c r="X837" i="14"/>
  <c r="X838" i="14"/>
  <c r="X839" i="14"/>
  <c r="X840" i="14"/>
  <c r="X841" i="14"/>
  <c r="X842" i="14"/>
  <c r="X843" i="14"/>
  <c r="X844" i="14"/>
  <c r="X845" i="14"/>
  <c r="X846" i="14"/>
  <c r="X847" i="14"/>
  <c r="X848" i="14"/>
  <c r="X849" i="14"/>
  <c r="X850" i="14"/>
  <c r="X851" i="14"/>
  <c r="X852" i="14"/>
  <c r="X853" i="14"/>
  <c r="X854" i="14"/>
  <c r="X855" i="14"/>
  <c r="X856" i="14"/>
  <c r="X857" i="14"/>
  <c r="X858" i="14"/>
  <c r="X859" i="14"/>
  <c r="X860" i="14"/>
  <c r="X861" i="14"/>
  <c r="X862" i="14"/>
  <c r="X863" i="14"/>
  <c r="X864" i="14"/>
  <c r="X865" i="14"/>
  <c r="X866" i="14"/>
  <c r="X867" i="14"/>
  <c r="X868" i="14"/>
  <c r="X869" i="14"/>
  <c r="X870" i="14"/>
  <c r="X871" i="14"/>
  <c r="X872" i="14"/>
  <c r="X873" i="14"/>
  <c r="X874" i="14"/>
  <c r="X875" i="14"/>
  <c r="X876" i="14"/>
  <c r="X877" i="14"/>
  <c r="X878" i="14"/>
  <c r="X879" i="14"/>
  <c r="X880" i="14"/>
  <c r="X881" i="14"/>
  <c r="X882" i="14"/>
  <c r="X883" i="14"/>
  <c r="X884" i="14"/>
  <c r="X885" i="14"/>
  <c r="X886" i="14"/>
  <c r="X887" i="14"/>
  <c r="X888" i="14"/>
  <c r="X889" i="14"/>
  <c r="X890" i="14"/>
  <c r="X891" i="14"/>
  <c r="X892" i="14"/>
  <c r="X893" i="14"/>
  <c r="X894" i="14"/>
  <c r="X895" i="14"/>
  <c r="X896" i="14"/>
  <c r="X897" i="14"/>
  <c r="X898" i="14"/>
  <c r="X899" i="14"/>
  <c r="X900" i="14"/>
  <c r="X901" i="14"/>
  <c r="X902" i="14"/>
  <c r="X903" i="14"/>
  <c r="X904" i="14"/>
  <c r="X905" i="14"/>
  <c r="X906" i="14"/>
  <c r="X907" i="14"/>
  <c r="X908" i="14"/>
  <c r="X909" i="14"/>
  <c r="X910" i="14"/>
  <c r="X911" i="14"/>
  <c r="X912" i="14"/>
  <c r="X913" i="14"/>
  <c r="X914" i="14"/>
  <c r="X915" i="14"/>
  <c r="X916" i="14"/>
  <c r="X917" i="14"/>
  <c r="X918" i="14"/>
  <c r="X919" i="14"/>
  <c r="X920" i="14"/>
  <c r="X921" i="14"/>
  <c r="X922" i="14"/>
  <c r="X923" i="14"/>
  <c r="X924" i="14"/>
  <c r="X925" i="14"/>
  <c r="X926" i="14"/>
  <c r="X927" i="14"/>
  <c r="X928" i="14"/>
  <c r="X929" i="14"/>
  <c r="X930" i="14"/>
  <c r="X931" i="14"/>
  <c r="X932" i="14"/>
  <c r="X933" i="14"/>
  <c r="X934" i="14"/>
  <c r="X935" i="14"/>
  <c r="X936" i="14"/>
  <c r="X937" i="14"/>
  <c r="X938" i="14"/>
  <c r="X939" i="14"/>
  <c r="X940" i="14"/>
  <c r="X941" i="14"/>
  <c r="X942" i="14"/>
  <c r="X943" i="14"/>
  <c r="X944" i="14"/>
  <c r="X945" i="14"/>
  <c r="X946" i="14"/>
  <c r="X947" i="14"/>
  <c r="X948" i="14"/>
  <c r="X949" i="14"/>
  <c r="X950" i="14"/>
  <c r="X951" i="14"/>
  <c r="X952" i="14"/>
  <c r="X953" i="14"/>
  <c r="X954" i="14"/>
  <c r="X955" i="14"/>
  <c r="X956" i="14"/>
  <c r="X957" i="14"/>
  <c r="X958" i="14"/>
  <c r="X959" i="14"/>
  <c r="X960" i="14"/>
  <c r="X961" i="14"/>
  <c r="X962" i="14"/>
  <c r="X963" i="14"/>
  <c r="X964" i="14"/>
  <c r="X965" i="14"/>
  <c r="X966" i="14"/>
  <c r="X967" i="14"/>
  <c r="X968" i="14"/>
  <c r="X969" i="14"/>
  <c r="X970" i="14"/>
  <c r="X971" i="14"/>
  <c r="X972" i="14"/>
  <c r="X973" i="14"/>
  <c r="X974" i="14"/>
  <c r="X975" i="14"/>
  <c r="X976" i="14"/>
  <c r="X977" i="14"/>
  <c r="X978" i="14"/>
  <c r="X979" i="14"/>
  <c r="X980" i="14"/>
  <c r="X981" i="14"/>
  <c r="X982" i="14"/>
  <c r="X983" i="14"/>
  <c r="X984" i="14"/>
  <c r="X985" i="14"/>
  <c r="X986" i="14"/>
  <c r="X987" i="14"/>
  <c r="X988" i="14"/>
  <c r="X989" i="14"/>
  <c r="X990" i="14"/>
  <c r="X991" i="14"/>
  <c r="X992" i="14"/>
  <c r="X993" i="14"/>
  <c r="X994" i="14"/>
  <c r="X995" i="14"/>
  <c r="X996" i="14"/>
  <c r="X997" i="14"/>
  <c r="X998" i="14"/>
  <c r="X999" i="14"/>
  <c r="X1000" i="14"/>
  <c r="V9" i="14"/>
  <c r="V11" i="14"/>
  <c r="V12" i="14"/>
  <c r="V13" i="14"/>
  <c r="V14" i="14"/>
  <c r="V15" i="14"/>
  <c r="V16" i="14"/>
  <c r="V17" i="14"/>
  <c r="V18" i="14"/>
  <c r="V19" i="14"/>
  <c r="V20" i="14"/>
  <c r="V21" i="14"/>
  <c r="V22" i="14"/>
  <c r="V23" i="14"/>
  <c r="V24" i="14"/>
  <c r="V25" i="14"/>
  <c r="V26" i="14"/>
  <c r="V27" i="14"/>
  <c r="V28" i="14"/>
  <c r="V29" i="14"/>
  <c r="V30" i="14"/>
  <c r="V31" i="14"/>
  <c r="V32" i="14"/>
  <c r="V33" i="14"/>
  <c r="V34" i="14"/>
  <c r="V35" i="14"/>
  <c r="V36" i="14"/>
  <c r="V37" i="14"/>
  <c r="V38" i="14"/>
  <c r="V39" i="14"/>
  <c r="V40" i="14"/>
  <c r="V41" i="14"/>
  <c r="V42" i="14"/>
  <c r="V43" i="14"/>
  <c r="V44" i="14"/>
  <c r="V45" i="14"/>
  <c r="V46" i="14"/>
  <c r="V47" i="14"/>
  <c r="V48" i="14"/>
  <c r="V49" i="14"/>
  <c r="V50" i="14"/>
  <c r="V51" i="14"/>
  <c r="V52" i="14"/>
  <c r="V53" i="14"/>
  <c r="V54" i="14"/>
  <c r="V55" i="14"/>
  <c r="V56" i="14"/>
  <c r="V57" i="14"/>
  <c r="V58" i="14"/>
  <c r="V59" i="14"/>
  <c r="V60" i="14"/>
  <c r="V61" i="14"/>
  <c r="V62" i="14"/>
  <c r="V63" i="14"/>
  <c r="V64" i="14"/>
  <c r="V65" i="14"/>
  <c r="V66" i="14"/>
  <c r="V67" i="14"/>
  <c r="V68" i="14"/>
  <c r="V69" i="14"/>
  <c r="V70" i="14"/>
  <c r="V71" i="14"/>
  <c r="V72" i="14"/>
  <c r="V73" i="14"/>
  <c r="V74" i="14"/>
  <c r="V75" i="14"/>
  <c r="V76" i="14"/>
  <c r="V77" i="14"/>
  <c r="V78" i="14"/>
  <c r="V79" i="14"/>
  <c r="V80" i="14"/>
  <c r="V81" i="14"/>
  <c r="V82" i="14"/>
  <c r="V83" i="14"/>
  <c r="V84" i="14"/>
  <c r="V85" i="14"/>
  <c r="V86" i="14"/>
  <c r="V87" i="14"/>
  <c r="V88" i="14"/>
  <c r="V89" i="14"/>
  <c r="V90" i="14"/>
  <c r="V91" i="14"/>
  <c r="V92" i="14"/>
  <c r="V93" i="14"/>
  <c r="V94" i="14"/>
  <c r="V95" i="14"/>
  <c r="V96" i="14"/>
  <c r="V97" i="14"/>
  <c r="V98" i="14"/>
  <c r="V99" i="14"/>
  <c r="V100" i="14"/>
  <c r="V101" i="14"/>
  <c r="V102" i="14"/>
  <c r="V103" i="14"/>
  <c r="V104" i="14"/>
  <c r="V105" i="14"/>
  <c r="V106" i="14"/>
  <c r="V107" i="14"/>
  <c r="V108" i="14"/>
  <c r="V109" i="14"/>
  <c r="V110" i="14"/>
  <c r="V111" i="14"/>
  <c r="V112" i="14"/>
  <c r="V113" i="14"/>
  <c r="V114" i="14"/>
  <c r="V115" i="14"/>
  <c r="V116" i="14"/>
  <c r="V117" i="14"/>
  <c r="V118" i="14"/>
  <c r="V119" i="14"/>
  <c r="V120" i="14"/>
  <c r="V121" i="14"/>
  <c r="V122" i="14"/>
  <c r="V123" i="14"/>
  <c r="V124" i="14"/>
  <c r="V125" i="14"/>
  <c r="V126" i="14"/>
  <c r="V127" i="14"/>
  <c r="V128" i="14"/>
  <c r="V129" i="14"/>
  <c r="V130" i="14"/>
  <c r="V131" i="14"/>
  <c r="V132" i="14"/>
  <c r="V133" i="14"/>
  <c r="V134" i="14"/>
  <c r="V135" i="14"/>
  <c r="V136" i="14"/>
  <c r="V137" i="14"/>
  <c r="V138" i="14"/>
  <c r="V139" i="14"/>
  <c r="V140" i="14"/>
  <c r="V141" i="14"/>
  <c r="V142" i="14"/>
  <c r="V143" i="14"/>
  <c r="V144" i="14"/>
  <c r="V145" i="14"/>
  <c r="V146" i="14"/>
  <c r="V147" i="14"/>
  <c r="V148" i="14"/>
  <c r="V149" i="14"/>
  <c r="V150" i="14"/>
  <c r="V151" i="14"/>
  <c r="V152" i="14"/>
  <c r="V153" i="14"/>
  <c r="V154" i="14"/>
  <c r="V155" i="14"/>
  <c r="V156" i="14"/>
  <c r="V157" i="14"/>
  <c r="V158" i="14"/>
  <c r="V159" i="14"/>
  <c r="V160" i="14"/>
  <c r="V161" i="14"/>
  <c r="V162" i="14"/>
  <c r="V163" i="14"/>
  <c r="V164" i="14"/>
  <c r="V165" i="14"/>
  <c r="V166" i="14"/>
  <c r="V167" i="14"/>
  <c r="V168" i="14"/>
  <c r="V169" i="14"/>
  <c r="V170" i="14"/>
  <c r="V171" i="14"/>
  <c r="V172" i="14"/>
  <c r="V173" i="14"/>
  <c r="V174" i="14"/>
  <c r="V175" i="14"/>
  <c r="V176" i="14"/>
  <c r="V177" i="14"/>
  <c r="V178" i="14"/>
  <c r="V179" i="14"/>
  <c r="V180" i="14"/>
  <c r="V181" i="14"/>
  <c r="V182" i="14"/>
  <c r="V183" i="14"/>
  <c r="V184" i="14"/>
  <c r="V185" i="14"/>
  <c r="V186" i="14"/>
  <c r="V187" i="14"/>
  <c r="V188" i="14"/>
  <c r="V189" i="14"/>
  <c r="V190" i="14"/>
  <c r="V191" i="14"/>
  <c r="V192" i="14"/>
  <c r="V193" i="14"/>
  <c r="V194" i="14"/>
  <c r="V195" i="14"/>
  <c r="V196" i="14"/>
  <c r="V197" i="14"/>
  <c r="V198" i="14"/>
  <c r="V199" i="14"/>
  <c r="V200" i="14"/>
  <c r="V201" i="14"/>
  <c r="V202" i="14"/>
  <c r="V203" i="14"/>
  <c r="V204" i="14"/>
  <c r="V205" i="14"/>
  <c r="V206" i="14"/>
  <c r="V207" i="14"/>
  <c r="V208" i="14"/>
  <c r="V209" i="14"/>
  <c r="V210" i="14"/>
  <c r="V211" i="14"/>
  <c r="V212" i="14"/>
  <c r="V213" i="14"/>
  <c r="V214" i="14"/>
  <c r="V215" i="14"/>
  <c r="V216" i="14"/>
  <c r="V217" i="14"/>
  <c r="V218" i="14"/>
  <c r="V219" i="14"/>
  <c r="V220" i="14"/>
  <c r="V221" i="14"/>
  <c r="V222" i="14"/>
  <c r="V223" i="14"/>
  <c r="V224" i="14"/>
  <c r="V225" i="14"/>
  <c r="V226" i="14"/>
  <c r="V227" i="14"/>
  <c r="V228" i="14"/>
  <c r="V229" i="14"/>
  <c r="V230" i="14"/>
  <c r="V231" i="14"/>
  <c r="V232" i="14"/>
  <c r="V233" i="14"/>
  <c r="V234" i="14"/>
  <c r="V235" i="14"/>
  <c r="V236" i="14"/>
  <c r="V237" i="14"/>
  <c r="V238" i="14"/>
  <c r="V239" i="14"/>
  <c r="V240" i="14"/>
  <c r="V241" i="14"/>
  <c r="V242" i="14"/>
  <c r="V243" i="14"/>
  <c r="V244" i="14"/>
  <c r="V245" i="14"/>
  <c r="V246" i="14"/>
  <c r="V247" i="14"/>
  <c r="V248" i="14"/>
  <c r="V249" i="14"/>
  <c r="V250" i="14"/>
  <c r="V251" i="14"/>
  <c r="V252" i="14"/>
  <c r="V253" i="14"/>
  <c r="V254" i="14"/>
  <c r="V255" i="14"/>
  <c r="V256" i="14"/>
  <c r="V257" i="14"/>
  <c r="V258" i="14"/>
  <c r="V259" i="14"/>
  <c r="V260" i="14"/>
  <c r="V261" i="14"/>
  <c r="V262" i="14"/>
  <c r="V263" i="14"/>
  <c r="V264" i="14"/>
  <c r="V265" i="14"/>
  <c r="V266" i="14"/>
  <c r="V267" i="14"/>
  <c r="V268" i="14"/>
  <c r="V269" i="14"/>
  <c r="V270" i="14"/>
  <c r="V271" i="14"/>
  <c r="V272" i="14"/>
  <c r="V273" i="14"/>
  <c r="V274" i="14"/>
  <c r="V275" i="14"/>
  <c r="V276" i="14"/>
  <c r="V277" i="14"/>
  <c r="V278" i="14"/>
  <c r="V279" i="14"/>
  <c r="V280" i="14"/>
  <c r="V281" i="14"/>
  <c r="V282" i="14"/>
  <c r="V283" i="14"/>
  <c r="V284" i="14"/>
  <c r="V285" i="14"/>
  <c r="V286" i="14"/>
  <c r="V287" i="14"/>
  <c r="V288" i="14"/>
  <c r="V289" i="14"/>
  <c r="V290" i="14"/>
  <c r="V291" i="14"/>
  <c r="V292" i="14"/>
  <c r="V293" i="14"/>
  <c r="V294" i="14"/>
  <c r="V295" i="14"/>
  <c r="V296" i="14"/>
  <c r="V297" i="14"/>
  <c r="V298" i="14"/>
  <c r="V299" i="14"/>
  <c r="V300" i="14"/>
  <c r="V301" i="14"/>
  <c r="V302" i="14"/>
  <c r="V303" i="14"/>
  <c r="V304" i="14"/>
  <c r="V305" i="14"/>
  <c r="V306" i="14"/>
  <c r="V307" i="14"/>
  <c r="V308" i="14"/>
  <c r="V309" i="14"/>
  <c r="V310" i="14"/>
  <c r="V311" i="14"/>
  <c r="V312" i="14"/>
  <c r="V313" i="14"/>
  <c r="V314" i="14"/>
  <c r="V315" i="14"/>
  <c r="V316" i="14"/>
  <c r="V317" i="14"/>
  <c r="V318" i="14"/>
  <c r="V319" i="14"/>
  <c r="V320" i="14"/>
  <c r="V321" i="14"/>
  <c r="V322" i="14"/>
  <c r="V323" i="14"/>
  <c r="V324" i="14"/>
  <c r="V325" i="14"/>
  <c r="V326" i="14"/>
  <c r="V327" i="14"/>
  <c r="V328" i="14"/>
  <c r="V329" i="14"/>
  <c r="V330" i="14"/>
  <c r="V331" i="14"/>
  <c r="V332" i="14"/>
  <c r="V333" i="14"/>
  <c r="V334" i="14"/>
  <c r="V335" i="14"/>
  <c r="V336" i="14"/>
  <c r="V337" i="14"/>
  <c r="V338" i="14"/>
  <c r="V339" i="14"/>
  <c r="V340" i="14"/>
  <c r="V341" i="14"/>
  <c r="V342" i="14"/>
  <c r="V343" i="14"/>
  <c r="V344" i="14"/>
  <c r="V345" i="14"/>
  <c r="V346" i="14"/>
  <c r="V347" i="14"/>
  <c r="V348" i="14"/>
  <c r="V349" i="14"/>
  <c r="V350" i="14"/>
  <c r="V351" i="14"/>
  <c r="V352" i="14"/>
  <c r="V353" i="14"/>
  <c r="V354" i="14"/>
  <c r="V355" i="14"/>
  <c r="V356" i="14"/>
  <c r="V357" i="14"/>
  <c r="V358" i="14"/>
  <c r="V359" i="14"/>
  <c r="V360" i="14"/>
  <c r="V361" i="14"/>
  <c r="V362" i="14"/>
  <c r="V363" i="14"/>
  <c r="V364" i="14"/>
  <c r="V365" i="14"/>
  <c r="V366" i="14"/>
  <c r="V367" i="14"/>
  <c r="V368" i="14"/>
  <c r="V369" i="14"/>
  <c r="V370" i="14"/>
  <c r="V371" i="14"/>
  <c r="V372" i="14"/>
  <c r="V373" i="14"/>
  <c r="V374" i="14"/>
  <c r="V375" i="14"/>
  <c r="V376" i="14"/>
  <c r="V377" i="14"/>
  <c r="V378" i="14"/>
  <c r="V379" i="14"/>
  <c r="V380" i="14"/>
  <c r="V381" i="14"/>
  <c r="V382" i="14"/>
  <c r="V383" i="14"/>
  <c r="V384" i="14"/>
  <c r="V385" i="14"/>
  <c r="V386" i="14"/>
  <c r="V387" i="14"/>
  <c r="V388" i="14"/>
  <c r="V389" i="14"/>
  <c r="V390" i="14"/>
  <c r="V391" i="14"/>
  <c r="V392" i="14"/>
  <c r="V393" i="14"/>
  <c r="V394" i="14"/>
  <c r="V395" i="14"/>
  <c r="V396" i="14"/>
  <c r="V397" i="14"/>
  <c r="V398" i="14"/>
  <c r="V399" i="14"/>
  <c r="V400" i="14"/>
  <c r="V401" i="14"/>
  <c r="V402" i="14"/>
  <c r="V403" i="14"/>
  <c r="V404" i="14"/>
  <c r="V405" i="14"/>
  <c r="V406" i="14"/>
  <c r="V407" i="14"/>
  <c r="V408" i="14"/>
  <c r="V409" i="14"/>
  <c r="V410" i="14"/>
  <c r="V411" i="14"/>
  <c r="V412" i="14"/>
  <c r="V413" i="14"/>
  <c r="V414" i="14"/>
  <c r="V415" i="14"/>
  <c r="V416" i="14"/>
  <c r="V417" i="14"/>
  <c r="V418" i="14"/>
  <c r="V419" i="14"/>
  <c r="V420" i="14"/>
  <c r="V421" i="14"/>
  <c r="V422" i="14"/>
  <c r="V423" i="14"/>
  <c r="V424" i="14"/>
  <c r="V425" i="14"/>
  <c r="V426" i="14"/>
  <c r="V427" i="14"/>
  <c r="V428" i="14"/>
  <c r="V429" i="14"/>
  <c r="V430" i="14"/>
  <c r="V431" i="14"/>
  <c r="V432" i="14"/>
  <c r="V433" i="14"/>
  <c r="V434" i="14"/>
  <c r="V435" i="14"/>
  <c r="V436" i="14"/>
  <c r="V437" i="14"/>
  <c r="V438" i="14"/>
  <c r="V439" i="14"/>
  <c r="V440" i="14"/>
  <c r="V441" i="14"/>
  <c r="V442" i="14"/>
  <c r="V443" i="14"/>
  <c r="V444" i="14"/>
  <c r="V445" i="14"/>
  <c r="V446" i="14"/>
  <c r="V447" i="14"/>
  <c r="V448" i="14"/>
  <c r="V449" i="14"/>
  <c r="V450" i="14"/>
  <c r="V451" i="14"/>
  <c r="V452" i="14"/>
  <c r="V453" i="14"/>
  <c r="V454" i="14"/>
  <c r="V455" i="14"/>
  <c r="V456" i="14"/>
  <c r="V457" i="14"/>
  <c r="V458" i="14"/>
  <c r="V459" i="14"/>
  <c r="V460" i="14"/>
  <c r="V461" i="14"/>
  <c r="V462" i="14"/>
  <c r="V463" i="14"/>
  <c r="V464" i="14"/>
  <c r="V465" i="14"/>
  <c r="V466" i="14"/>
  <c r="V467" i="14"/>
  <c r="V468" i="14"/>
  <c r="V469" i="14"/>
  <c r="V470" i="14"/>
  <c r="V471" i="14"/>
  <c r="V472" i="14"/>
  <c r="V473" i="14"/>
  <c r="V474" i="14"/>
  <c r="V475" i="14"/>
  <c r="V476" i="14"/>
  <c r="V477" i="14"/>
  <c r="V478" i="14"/>
  <c r="V479" i="14"/>
  <c r="V480" i="14"/>
  <c r="V481" i="14"/>
  <c r="V482" i="14"/>
  <c r="V483" i="14"/>
  <c r="V484" i="14"/>
  <c r="V485" i="14"/>
  <c r="V486" i="14"/>
  <c r="V487" i="14"/>
  <c r="V488" i="14"/>
  <c r="V489" i="14"/>
  <c r="V490" i="14"/>
  <c r="V491" i="14"/>
  <c r="V492" i="14"/>
  <c r="V493" i="14"/>
  <c r="V494" i="14"/>
  <c r="V495" i="14"/>
  <c r="V496" i="14"/>
  <c r="V497" i="14"/>
  <c r="V498" i="14"/>
  <c r="V499" i="14"/>
  <c r="V500" i="14"/>
  <c r="V501" i="14"/>
  <c r="V502" i="14"/>
  <c r="V503" i="14"/>
  <c r="V504" i="14"/>
  <c r="V505" i="14"/>
  <c r="V506" i="14"/>
  <c r="V507" i="14"/>
  <c r="V508" i="14"/>
  <c r="V509" i="14"/>
  <c r="V510" i="14"/>
  <c r="V511" i="14"/>
  <c r="V512" i="14"/>
  <c r="V513" i="14"/>
  <c r="V514" i="14"/>
  <c r="V515" i="14"/>
  <c r="V516" i="14"/>
  <c r="V517" i="14"/>
  <c r="V518" i="14"/>
  <c r="V519" i="14"/>
  <c r="V520" i="14"/>
  <c r="V521" i="14"/>
  <c r="V522" i="14"/>
  <c r="V523" i="14"/>
  <c r="V524" i="14"/>
  <c r="V525" i="14"/>
  <c r="V526" i="14"/>
  <c r="V527" i="14"/>
  <c r="V528" i="14"/>
  <c r="V529" i="14"/>
  <c r="V530" i="14"/>
  <c r="V531" i="14"/>
  <c r="V532" i="14"/>
  <c r="V533" i="14"/>
  <c r="V534" i="14"/>
  <c r="V535" i="14"/>
  <c r="V536" i="14"/>
  <c r="V537" i="14"/>
  <c r="V538" i="14"/>
  <c r="V539" i="14"/>
  <c r="V540" i="14"/>
  <c r="V541" i="14"/>
  <c r="V542" i="14"/>
  <c r="V543" i="14"/>
  <c r="V544" i="14"/>
  <c r="V545" i="14"/>
  <c r="V546" i="14"/>
  <c r="V547" i="14"/>
  <c r="V548" i="14"/>
  <c r="V549" i="14"/>
  <c r="V550" i="14"/>
  <c r="V551" i="14"/>
  <c r="V552" i="14"/>
  <c r="V553" i="14"/>
  <c r="V554" i="14"/>
  <c r="V555" i="14"/>
  <c r="V556" i="14"/>
  <c r="V557" i="14"/>
  <c r="V558" i="14"/>
  <c r="V559" i="14"/>
  <c r="V560" i="14"/>
  <c r="V561" i="14"/>
  <c r="V562" i="14"/>
  <c r="V563" i="14"/>
  <c r="V564" i="14"/>
  <c r="V565" i="14"/>
  <c r="V566" i="14"/>
  <c r="V567" i="14"/>
  <c r="V568" i="14"/>
  <c r="V569" i="14"/>
  <c r="V570" i="14"/>
  <c r="V571" i="14"/>
  <c r="V572" i="14"/>
  <c r="V573" i="14"/>
  <c r="V574" i="14"/>
  <c r="V575" i="14"/>
  <c r="V576" i="14"/>
  <c r="V577" i="14"/>
  <c r="V578" i="14"/>
  <c r="V579" i="14"/>
  <c r="V580" i="14"/>
  <c r="V581" i="14"/>
  <c r="V582" i="14"/>
  <c r="V583" i="14"/>
  <c r="V584" i="14"/>
  <c r="V585" i="14"/>
  <c r="V586" i="14"/>
  <c r="V587" i="14"/>
  <c r="V588" i="14"/>
  <c r="V589" i="14"/>
  <c r="V590" i="14"/>
  <c r="V591" i="14"/>
  <c r="V592" i="14"/>
  <c r="V593" i="14"/>
  <c r="V594" i="14"/>
  <c r="V595" i="14"/>
  <c r="V596" i="14"/>
  <c r="V597" i="14"/>
  <c r="V598" i="14"/>
  <c r="V599" i="14"/>
  <c r="V600" i="14"/>
  <c r="V601" i="14"/>
  <c r="V602" i="14"/>
  <c r="V603" i="14"/>
  <c r="V604" i="14"/>
  <c r="V605" i="14"/>
  <c r="V606" i="14"/>
  <c r="V607" i="14"/>
  <c r="V608" i="14"/>
  <c r="V609" i="14"/>
  <c r="V610" i="14"/>
  <c r="V611" i="14"/>
  <c r="V612" i="14"/>
  <c r="V613" i="14"/>
  <c r="V614" i="14"/>
  <c r="V615" i="14"/>
  <c r="V616" i="14"/>
  <c r="V617" i="14"/>
  <c r="V618" i="14"/>
  <c r="V619" i="14"/>
  <c r="V620" i="14"/>
  <c r="V621" i="14"/>
  <c r="V622" i="14"/>
  <c r="V623" i="14"/>
  <c r="V624" i="14"/>
  <c r="V625" i="14"/>
  <c r="V626" i="14"/>
  <c r="V627" i="14"/>
  <c r="V628" i="14"/>
  <c r="V629" i="14"/>
  <c r="V630" i="14"/>
  <c r="V631" i="14"/>
  <c r="V632" i="14"/>
  <c r="V633" i="14"/>
  <c r="V634" i="14"/>
  <c r="V635" i="14"/>
  <c r="V636" i="14"/>
  <c r="V637" i="14"/>
  <c r="V638" i="14"/>
  <c r="V639" i="14"/>
  <c r="V640" i="14"/>
  <c r="V641" i="14"/>
  <c r="V642" i="14"/>
  <c r="V643" i="14"/>
  <c r="V644" i="14"/>
  <c r="V645" i="14"/>
  <c r="V646" i="14"/>
  <c r="V647" i="14"/>
  <c r="V648" i="14"/>
  <c r="V649" i="14"/>
  <c r="V650" i="14"/>
  <c r="V651" i="14"/>
  <c r="V652" i="14"/>
  <c r="V653" i="14"/>
  <c r="V654" i="14"/>
  <c r="V655" i="14"/>
  <c r="V656" i="14"/>
  <c r="V657" i="14"/>
  <c r="V658" i="14"/>
  <c r="V659" i="14"/>
  <c r="V660" i="14"/>
  <c r="V661" i="14"/>
  <c r="V662" i="14"/>
  <c r="V663" i="14"/>
  <c r="V664" i="14"/>
  <c r="V665" i="14"/>
  <c r="V666" i="14"/>
  <c r="V667" i="14"/>
  <c r="V668" i="14"/>
  <c r="V669" i="14"/>
  <c r="V670" i="14"/>
  <c r="V671" i="14"/>
  <c r="V672" i="14"/>
  <c r="V673" i="14"/>
  <c r="V674" i="14"/>
  <c r="V675" i="14"/>
  <c r="V676" i="14"/>
  <c r="V677" i="14"/>
  <c r="V678" i="14"/>
  <c r="V679" i="14"/>
  <c r="V680" i="14"/>
  <c r="V681" i="14"/>
  <c r="V682" i="14"/>
  <c r="V683" i="14"/>
  <c r="V684" i="14"/>
  <c r="V685" i="14"/>
  <c r="V686" i="14"/>
  <c r="V687" i="14"/>
  <c r="V688" i="14"/>
  <c r="V689" i="14"/>
  <c r="V690" i="14"/>
  <c r="V691" i="14"/>
  <c r="V692" i="14"/>
  <c r="V693" i="14"/>
  <c r="V694" i="14"/>
  <c r="V695" i="14"/>
  <c r="V696" i="14"/>
  <c r="V697" i="14"/>
  <c r="V698" i="14"/>
  <c r="V699" i="14"/>
  <c r="V700" i="14"/>
  <c r="V701" i="14"/>
  <c r="V702" i="14"/>
  <c r="V703" i="14"/>
  <c r="V704" i="14"/>
  <c r="V705" i="14"/>
  <c r="V706" i="14"/>
  <c r="V707" i="14"/>
  <c r="V708" i="14"/>
  <c r="V709" i="14"/>
  <c r="V710" i="14"/>
  <c r="V711" i="14"/>
  <c r="V712" i="14"/>
  <c r="V713" i="14"/>
  <c r="V714" i="14"/>
  <c r="V715" i="14"/>
  <c r="V716" i="14"/>
  <c r="V717" i="14"/>
  <c r="V718" i="14"/>
  <c r="V719" i="14"/>
  <c r="V720" i="14"/>
  <c r="V721" i="14"/>
  <c r="V722" i="14"/>
  <c r="V723" i="14"/>
  <c r="V724" i="14"/>
  <c r="V725" i="14"/>
  <c r="V726" i="14"/>
  <c r="V727" i="14"/>
  <c r="V728" i="14"/>
  <c r="V729" i="14"/>
  <c r="V730" i="14"/>
  <c r="V731" i="14"/>
  <c r="V732" i="14"/>
  <c r="V733" i="14"/>
  <c r="V734" i="14"/>
  <c r="V735" i="14"/>
  <c r="V736" i="14"/>
  <c r="V737" i="14"/>
  <c r="V738" i="14"/>
  <c r="V739" i="14"/>
  <c r="V740" i="14"/>
  <c r="V741" i="14"/>
  <c r="V742" i="14"/>
  <c r="V743" i="14"/>
  <c r="V744" i="14"/>
  <c r="V745" i="14"/>
  <c r="V746" i="14"/>
  <c r="V747" i="14"/>
  <c r="V748" i="14"/>
  <c r="V749" i="14"/>
  <c r="V750" i="14"/>
  <c r="V751" i="14"/>
  <c r="V752" i="14"/>
  <c r="V753" i="14"/>
  <c r="V754" i="14"/>
  <c r="V755" i="14"/>
  <c r="V756" i="14"/>
  <c r="V757" i="14"/>
  <c r="V758" i="14"/>
  <c r="V759" i="14"/>
  <c r="V760" i="14"/>
  <c r="V761" i="14"/>
  <c r="V762" i="14"/>
  <c r="V763" i="14"/>
  <c r="V764" i="14"/>
  <c r="V765" i="14"/>
  <c r="V766" i="14"/>
  <c r="V767" i="14"/>
  <c r="V768" i="14"/>
  <c r="V769" i="14"/>
  <c r="V770" i="14"/>
  <c r="V771" i="14"/>
  <c r="V772" i="14"/>
  <c r="V773" i="14"/>
  <c r="V774" i="14"/>
  <c r="V775" i="14"/>
  <c r="V776" i="14"/>
  <c r="V777" i="14"/>
  <c r="V778" i="14"/>
  <c r="V779" i="14"/>
  <c r="V780" i="14"/>
  <c r="V781" i="14"/>
  <c r="V782" i="14"/>
  <c r="V783" i="14"/>
  <c r="V784" i="14"/>
  <c r="V785" i="14"/>
  <c r="V786" i="14"/>
  <c r="V787" i="14"/>
  <c r="V788" i="14"/>
  <c r="V789" i="14"/>
  <c r="V790" i="14"/>
  <c r="V791" i="14"/>
  <c r="V792" i="14"/>
  <c r="V793" i="14"/>
  <c r="V794" i="14"/>
  <c r="V795" i="14"/>
  <c r="V796" i="14"/>
  <c r="V797" i="14"/>
  <c r="V798" i="14"/>
  <c r="V799" i="14"/>
  <c r="V800" i="14"/>
  <c r="V801" i="14"/>
  <c r="V802" i="14"/>
  <c r="V803" i="14"/>
  <c r="V804" i="14"/>
  <c r="V805" i="14"/>
  <c r="V806" i="14"/>
  <c r="V807" i="14"/>
  <c r="V808" i="14"/>
  <c r="V809" i="14"/>
  <c r="V810" i="14"/>
  <c r="V811" i="14"/>
  <c r="V812" i="14"/>
  <c r="V813" i="14"/>
  <c r="V814" i="14"/>
  <c r="V815" i="14"/>
  <c r="V816" i="14"/>
  <c r="V817" i="14"/>
  <c r="V818" i="14"/>
  <c r="V819" i="14"/>
  <c r="V820" i="14"/>
  <c r="V821" i="14"/>
  <c r="V822" i="14"/>
  <c r="V823" i="14"/>
  <c r="V824" i="14"/>
  <c r="V825" i="14"/>
  <c r="V826" i="14"/>
  <c r="V827" i="14"/>
  <c r="V828" i="14"/>
  <c r="V829" i="14"/>
  <c r="V830" i="14"/>
  <c r="V831" i="14"/>
  <c r="V832" i="14"/>
  <c r="V833" i="14"/>
  <c r="V834" i="14"/>
  <c r="V835" i="14"/>
  <c r="V836" i="14"/>
  <c r="V837" i="14"/>
  <c r="V838" i="14"/>
  <c r="V839" i="14"/>
  <c r="V840" i="14"/>
  <c r="V841" i="14"/>
  <c r="V842" i="14"/>
  <c r="V843" i="14"/>
  <c r="V844" i="14"/>
  <c r="V845" i="14"/>
  <c r="V846" i="14"/>
  <c r="V847" i="14"/>
  <c r="V848" i="14"/>
  <c r="V849" i="14"/>
  <c r="V850" i="14"/>
  <c r="V851" i="14"/>
  <c r="V852" i="14"/>
  <c r="V853" i="14"/>
  <c r="V854" i="14"/>
  <c r="V855" i="14"/>
  <c r="V856" i="14"/>
  <c r="V857" i="14"/>
  <c r="V858" i="14"/>
  <c r="V859" i="14"/>
  <c r="V860" i="14"/>
  <c r="V861" i="14"/>
  <c r="V862" i="14"/>
  <c r="V863" i="14"/>
  <c r="V864" i="14"/>
  <c r="V865" i="14"/>
  <c r="V866" i="14"/>
  <c r="V867" i="14"/>
  <c r="V868" i="14"/>
  <c r="V869" i="14"/>
  <c r="V870" i="14"/>
  <c r="V871" i="14"/>
  <c r="V872" i="14"/>
  <c r="V873" i="14"/>
  <c r="V874" i="14"/>
  <c r="V875" i="14"/>
  <c r="V876" i="14"/>
  <c r="V877" i="14"/>
  <c r="V878" i="14"/>
  <c r="V879" i="14"/>
  <c r="V880" i="14"/>
  <c r="V881" i="14"/>
  <c r="V882" i="14"/>
  <c r="V883" i="14"/>
  <c r="V884" i="14"/>
  <c r="V885" i="14"/>
  <c r="V886" i="14"/>
  <c r="V887" i="14"/>
  <c r="V888" i="14"/>
  <c r="V889" i="14"/>
  <c r="V890" i="14"/>
  <c r="V891" i="14"/>
  <c r="V892" i="14"/>
  <c r="V893" i="14"/>
  <c r="V894" i="14"/>
  <c r="V895" i="14"/>
  <c r="V896" i="14"/>
  <c r="V897" i="14"/>
  <c r="V898" i="14"/>
  <c r="V899" i="14"/>
  <c r="V900" i="14"/>
  <c r="V901" i="14"/>
  <c r="V902" i="14"/>
  <c r="V903" i="14"/>
  <c r="V904" i="14"/>
  <c r="V905" i="14"/>
  <c r="V906" i="14"/>
  <c r="V907" i="14"/>
  <c r="V908" i="14"/>
  <c r="V909" i="14"/>
  <c r="V910" i="14"/>
  <c r="V911" i="14"/>
  <c r="V912" i="14"/>
  <c r="V913" i="14"/>
  <c r="V914" i="14"/>
  <c r="V915" i="14"/>
  <c r="V916" i="14"/>
  <c r="V917" i="14"/>
  <c r="V918" i="14"/>
  <c r="V919" i="14"/>
  <c r="V920" i="14"/>
  <c r="V921" i="14"/>
  <c r="V922" i="14"/>
  <c r="V923" i="14"/>
  <c r="V924" i="14"/>
  <c r="V925" i="14"/>
  <c r="V926" i="14"/>
  <c r="V927" i="14"/>
  <c r="V928" i="14"/>
  <c r="V929" i="14"/>
  <c r="V930" i="14"/>
  <c r="V931" i="14"/>
  <c r="V932" i="14"/>
  <c r="V933" i="14"/>
  <c r="V934" i="14"/>
  <c r="V935" i="14"/>
  <c r="V936" i="14"/>
  <c r="V937" i="14"/>
  <c r="V938" i="14"/>
  <c r="V939" i="14"/>
  <c r="V940" i="14"/>
  <c r="V941" i="14"/>
  <c r="V942" i="14"/>
  <c r="V943" i="14"/>
  <c r="V944" i="14"/>
  <c r="V945" i="14"/>
  <c r="V946" i="14"/>
  <c r="V947" i="14"/>
  <c r="V948" i="14"/>
  <c r="V949" i="14"/>
  <c r="V950" i="14"/>
  <c r="V951" i="14"/>
  <c r="V952" i="14"/>
  <c r="V953" i="14"/>
  <c r="V954" i="14"/>
  <c r="V955" i="14"/>
  <c r="V956" i="14"/>
  <c r="V957" i="14"/>
  <c r="V958" i="14"/>
  <c r="V959" i="14"/>
  <c r="V960" i="14"/>
  <c r="V961" i="14"/>
  <c r="V962" i="14"/>
  <c r="V963" i="14"/>
  <c r="V964" i="14"/>
  <c r="V965" i="14"/>
  <c r="V966" i="14"/>
  <c r="V967" i="14"/>
  <c r="V968" i="14"/>
  <c r="V969" i="14"/>
  <c r="V970" i="14"/>
  <c r="V971" i="14"/>
  <c r="V972" i="14"/>
  <c r="V973" i="14"/>
  <c r="V974" i="14"/>
  <c r="V975" i="14"/>
  <c r="V976" i="14"/>
  <c r="V977" i="14"/>
  <c r="V978" i="14"/>
  <c r="V979" i="14"/>
  <c r="V980" i="14"/>
  <c r="V981" i="14"/>
  <c r="V982" i="14"/>
  <c r="V983" i="14"/>
  <c r="V984" i="14"/>
  <c r="V985" i="14"/>
  <c r="V986" i="14"/>
  <c r="V987" i="14"/>
  <c r="V988" i="14"/>
  <c r="V989" i="14"/>
  <c r="V990" i="14"/>
  <c r="V991" i="14"/>
  <c r="V992" i="14"/>
  <c r="V993" i="14"/>
  <c r="V994" i="14"/>
  <c r="V995" i="14"/>
  <c r="V996" i="14"/>
  <c r="V997" i="14"/>
  <c r="V998" i="14"/>
  <c r="V999" i="14"/>
  <c r="V1000" i="14"/>
  <c r="V8" i="14"/>
  <c r="O10" i="26"/>
  <c r="P10" i="26"/>
  <c r="Q10" i="26"/>
  <c r="P9" i="26"/>
  <c r="Q9" i="26"/>
  <c r="O9" i="26"/>
  <c r="H10" i="26"/>
  <c r="H9" i="26"/>
  <c r="H22" i="25"/>
  <c r="I22" i="25"/>
  <c r="I21" i="25"/>
  <c r="H21" i="25"/>
  <c r="H19" i="25"/>
  <c r="I19" i="25"/>
  <c r="I18" i="25"/>
  <c r="I17" i="25" s="1"/>
  <c r="H18" i="25"/>
  <c r="H17" i="25" s="1"/>
  <c r="H16" i="25"/>
  <c r="I16" i="25"/>
  <c r="I15" i="25"/>
  <c r="H15" i="25"/>
  <c r="H13" i="25"/>
  <c r="I13" i="25"/>
  <c r="I12" i="25"/>
  <c r="I11" i="25" s="1"/>
  <c r="H12" i="25"/>
  <c r="H10" i="25"/>
  <c r="I10" i="25"/>
  <c r="I9" i="25"/>
  <c r="I8" i="25" s="1"/>
  <c r="H9" i="25"/>
  <c r="I10" i="23"/>
  <c r="I9" i="23"/>
  <c r="H10" i="23"/>
  <c r="H8" i="23" s="1"/>
  <c r="H9" i="23"/>
  <c r="Q8" i="26"/>
  <c r="P8" i="26"/>
  <c r="Q14" i="25"/>
  <c r="Q8" i="25"/>
  <c r="Q21" i="25"/>
  <c r="I20" i="25"/>
  <c r="I14" i="25"/>
  <c r="H14" i="25"/>
  <c r="I8" i="23"/>
  <c r="G7" i="11"/>
  <c r="B11" i="11"/>
  <c r="M20" i="22"/>
  <c r="J20" i="22"/>
  <c r="K18" i="22"/>
  <c r="K17" i="22"/>
  <c r="H16" i="22"/>
  <c r="E16" i="22"/>
  <c r="B16" i="22"/>
  <c r="F14" i="22"/>
  <c r="E14" i="22"/>
  <c r="C14" i="22"/>
  <c r="B14" i="22"/>
  <c r="L13" i="22"/>
  <c r="M13" i="22" s="1"/>
  <c r="K13" i="22"/>
  <c r="J13" i="22"/>
  <c r="G13" i="22"/>
  <c r="D13" i="22"/>
  <c r="D14" i="22" s="1"/>
  <c r="G12" i="22"/>
  <c r="G14" i="22"/>
  <c r="D12" i="22"/>
  <c r="F11" i="22"/>
  <c r="F15" i="22" s="1"/>
  <c r="E11" i="22"/>
  <c r="C11" i="22"/>
  <c r="B11" i="22"/>
  <c r="B15" i="22" s="1"/>
  <c r="L10" i="22"/>
  <c r="M10" i="22"/>
  <c r="K10" i="22"/>
  <c r="J10" i="22"/>
  <c r="G10" i="22"/>
  <c r="D10" i="22"/>
  <c r="G8" i="22"/>
  <c r="D8" i="22"/>
  <c r="D11" i="22" s="1"/>
  <c r="D15" i="22" s="1"/>
  <c r="G11" i="22"/>
  <c r="AB12" i="10"/>
  <c r="Z12" i="10"/>
  <c r="Y12" i="10"/>
  <c r="T12" i="10"/>
  <c r="S12" i="10"/>
  <c r="Q10" i="10"/>
  <c r="O12" i="10"/>
  <c r="N10" i="10"/>
  <c r="L12" i="10"/>
  <c r="I12" i="10"/>
  <c r="H12" i="10"/>
  <c r="G10" i="10"/>
  <c r="G8" i="10"/>
  <c r="D10" i="10"/>
  <c r="B12" i="10"/>
  <c r="AA24" i="21"/>
  <c r="U24" i="21"/>
  <c r="Q24" i="21"/>
  <c r="N24" i="21"/>
  <c r="J24" i="21"/>
  <c r="K24" i="21" s="1"/>
  <c r="G24" i="21"/>
  <c r="D24" i="21"/>
  <c r="AA23" i="21"/>
  <c r="U23" i="21"/>
  <c r="Q23" i="21"/>
  <c r="N23" i="21"/>
  <c r="R23" i="21" s="1"/>
  <c r="J23" i="21"/>
  <c r="W23" i="21" s="1"/>
  <c r="G23" i="21"/>
  <c r="D23" i="21"/>
  <c r="D21" i="21"/>
  <c r="D20" i="21"/>
  <c r="C19" i="21"/>
  <c r="B19" i="21"/>
  <c r="D19" i="21"/>
  <c r="AA18" i="21"/>
  <c r="U18" i="21"/>
  <c r="Q18" i="21"/>
  <c r="N18" i="21"/>
  <c r="R18" i="21" s="1"/>
  <c r="J18" i="21"/>
  <c r="G18" i="21"/>
  <c r="D18" i="21"/>
  <c r="AA17" i="21"/>
  <c r="U17" i="21"/>
  <c r="Q17" i="21"/>
  <c r="W17" i="21" s="1"/>
  <c r="N17" i="21"/>
  <c r="R17" i="21"/>
  <c r="J17" i="21"/>
  <c r="G17" i="21"/>
  <c r="D17" i="21"/>
  <c r="AB15" i="21"/>
  <c r="AB16" i="21" s="1"/>
  <c r="Z15" i="21"/>
  <c r="Y15" i="21"/>
  <c r="T15" i="21"/>
  <c r="S15" i="21"/>
  <c r="P15" i="21"/>
  <c r="O15" i="21"/>
  <c r="M15" i="21"/>
  <c r="L15" i="21"/>
  <c r="I15" i="21"/>
  <c r="H15" i="21"/>
  <c r="F15" i="21"/>
  <c r="E15" i="21"/>
  <c r="B15" i="21"/>
  <c r="AA14" i="21"/>
  <c r="U14" i="21"/>
  <c r="Q14" i="21"/>
  <c r="N14" i="21"/>
  <c r="V14" i="21" s="1"/>
  <c r="J14" i="21"/>
  <c r="G14" i="21"/>
  <c r="D14" i="21"/>
  <c r="AA13" i="21"/>
  <c r="AA15" i="21" s="1"/>
  <c r="U13" i="21"/>
  <c r="Q13" i="21"/>
  <c r="Q15" i="21" s="1"/>
  <c r="N13" i="21"/>
  <c r="J13" i="21"/>
  <c r="G13" i="21"/>
  <c r="AB12" i="21"/>
  <c r="Z12" i="21"/>
  <c r="Y12" i="21"/>
  <c r="Y16" i="21"/>
  <c r="T12" i="21"/>
  <c r="T16" i="21" s="1"/>
  <c r="S12" i="21"/>
  <c r="P12" i="21"/>
  <c r="O12" i="21"/>
  <c r="O16" i="21" s="1"/>
  <c r="M12" i="21"/>
  <c r="L12" i="21"/>
  <c r="I12" i="21"/>
  <c r="I16" i="21" s="1"/>
  <c r="H12" i="21"/>
  <c r="H16" i="21" s="1"/>
  <c r="F12" i="21"/>
  <c r="F16" i="21"/>
  <c r="E12" i="21"/>
  <c r="B12" i="21"/>
  <c r="AA11" i="21"/>
  <c r="AA12" i="21" s="1"/>
  <c r="AA16" i="21" s="1"/>
  <c r="U11" i="21"/>
  <c r="Q11" i="21"/>
  <c r="N11" i="21"/>
  <c r="R11" i="21" s="1"/>
  <c r="J11" i="21"/>
  <c r="W11" i="21" s="1"/>
  <c r="G11" i="21"/>
  <c r="D11" i="21"/>
  <c r="U9" i="21"/>
  <c r="Q9" i="21"/>
  <c r="N9" i="21"/>
  <c r="V9" i="21" s="1"/>
  <c r="J9" i="21"/>
  <c r="G9" i="21"/>
  <c r="U10" i="9"/>
  <c r="P12" i="9"/>
  <c r="N10" i="9"/>
  <c r="H12" i="9"/>
  <c r="G10" i="9"/>
  <c r="G38" i="9"/>
  <c r="B40" i="9"/>
  <c r="B12" i="9"/>
  <c r="Z33" i="20"/>
  <c r="T33" i="20"/>
  <c r="S33" i="20"/>
  <c r="P33" i="20"/>
  <c r="P34" i="20" s="1"/>
  <c r="O33" i="20"/>
  <c r="M33" i="20"/>
  <c r="L33" i="20"/>
  <c r="I33" i="20"/>
  <c r="H33" i="20"/>
  <c r="F33" i="20"/>
  <c r="E33" i="20"/>
  <c r="E34" i="20" s="1"/>
  <c r="C33" i="20"/>
  <c r="B33" i="20"/>
  <c r="U32" i="20"/>
  <c r="Q32" i="20"/>
  <c r="R32" i="20"/>
  <c r="N32" i="20"/>
  <c r="J32" i="20"/>
  <c r="G32" i="20"/>
  <c r="D32" i="20"/>
  <c r="U31" i="20"/>
  <c r="Q31" i="20"/>
  <c r="Q33" i="20" s="1"/>
  <c r="N31" i="20"/>
  <c r="J31" i="20"/>
  <c r="G31" i="20"/>
  <c r="D31" i="20"/>
  <c r="D33" i="20"/>
  <c r="Z30" i="20"/>
  <c r="T30" i="20"/>
  <c r="S30" i="20"/>
  <c r="S34" i="20" s="1"/>
  <c r="P30" i="20"/>
  <c r="O30" i="20"/>
  <c r="O34" i="20" s="1"/>
  <c r="M30" i="20"/>
  <c r="M34" i="20" s="1"/>
  <c r="L30" i="20"/>
  <c r="I30" i="20"/>
  <c r="I34" i="20" s="1"/>
  <c r="H30" i="20"/>
  <c r="F30" i="20"/>
  <c r="F34" i="20" s="1"/>
  <c r="E30" i="20"/>
  <c r="C30" i="20"/>
  <c r="B30" i="20"/>
  <c r="U29" i="20"/>
  <c r="Q29" i="20"/>
  <c r="R29" i="20" s="1"/>
  <c r="N29" i="20"/>
  <c r="J29" i="20"/>
  <c r="G29" i="20"/>
  <c r="V29" i="20" s="1"/>
  <c r="V29" i="9" s="1"/>
  <c r="K29" i="20"/>
  <c r="D29" i="20"/>
  <c r="U28" i="20"/>
  <c r="Q28" i="20"/>
  <c r="N28" i="20"/>
  <c r="R28" i="20"/>
  <c r="J28" i="20"/>
  <c r="W28" i="20" s="1"/>
  <c r="G28" i="20"/>
  <c r="D28" i="20"/>
  <c r="U27" i="20"/>
  <c r="Q27" i="20"/>
  <c r="N27" i="20"/>
  <c r="R27" i="20" s="1"/>
  <c r="J27" i="20"/>
  <c r="G27" i="20"/>
  <c r="D27" i="20"/>
  <c r="U26" i="20"/>
  <c r="U30" i="20" s="1"/>
  <c r="Q26" i="20"/>
  <c r="Q30" i="20" s="1"/>
  <c r="Q34" i="20" s="1"/>
  <c r="N26" i="20"/>
  <c r="N30" i="20" s="1"/>
  <c r="J26" i="20"/>
  <c r="K26" i="20"/>
  <c r="G26" i="20"/>
  <c r="D26" i="20"/>
  <c r="D30" i="20" s="1"/>
  <c r="D24" i="20"/>
  <c r="D23" i="20"/>
  <c r="C22" i="20"/>
  <c r="B22" i="20"/>
  <c r="D22" i="20" s="1"/>
  <c r="U21" i="20"/>
  <c r="Q21" i="20"/>
  <c r="R21" i="20" s="1"/>
  <c r="N21" i="20"/>
  <c r="J21" i="20"/>
  <c r="W21" i="20" s="1"/>
  <c r="W21" i="9" s="1"/>
  <c r="G21" i="20"/>
  <c r="D21" i="20"/>
  <c r="U20" i="20"/>
  <c r="Q20" i="20"/>
  <c r="N20" i="20"/>
  <c r="R20" i="20" s="1"/>
  <c r="J20" i="20"/>
  <c r="W20" i="20" s="1"/>
  <c r="W20" i="9" s="1"/>
  <c r="G20" i="20"/>
  <c r="D20" i="20"/>
  <c r="U19" i="20"/>
  <c r="Q19" i="20"/>
  <c r="N19" i="20"/>
  <c r="R19" i="20" s="1"/>
  <c r="J19" i="20"/>
  <c r="W19" i="20" s="1"/>
  <c r="W19" i="9" s="1"/>
  <c r="G19" i="20"/>
  <c r="D19" i="20"/>
  <c r="U18" i="20"/>
  <c r="Q18" i="20"/>
  <c r="R18" i="20" s="1"/>
  <c r="N18" i="20"/>
  <c r="J18" i="20"/>
  <c r="G18" i="20"/>
  <c r="D18" i="20"/>
  <c r="Y16" i="20"/>
  <c r="Y44" i="20" s="1"/>
  <c r="Z15" i="20"/>
  <c r="T15" i="20"/>
  <c r="S15" i="20"/>
  <c r="S16" i="20" s="1"/>
  <c r="P15" i="20"/>
  <c r="O15" i="20"/>
  <c r="M15" i="20"/>
  <c r="L15" i="20"/>
  <c r="I15" i="20"/>
  <c r="H15" i="20"/>
  <c r="F15" i="20"/>
  <c r="E15" i="20"/>
  <c r="B15" i="20"/>
  <c r="U14" i="20"/>
  <c r="Q14" i="20"/>
  <c r="N14" i="20"/>
  <c r="J14" i="20"/>
  <c r="G14" i="20"/>
  <c r="V14" i="20" s="1"/>
  <c r="D14" i="20"/>
  <c r="U13" i="20"/>
  <c r="U15" i="20" s="1"/>
  <c r="Q13" i="20"/>
  <c r="R13" i="20" s="1"/>
  <c r="N13" i="20"/>
  <c r="J13" i="20"/>
  <c r="G13" i="20"/>
  <c r="V13" i="20" s="1"/>
  <c r="V13" i="9" s="1"/>
  <c r="Z12" i="20"/>
  <c r="Z16" i="20" s="1"/>
  <c r="T12" i="20"/>
  <c r="S12" i="20"/>
  <c r="P12" i="20"/>
  <c r="O12" i="20"/>
  <c r="O16" i="20" s="1"/>
  <c r="M12" i="20"/>
  <c r="L12" i="20"/>
  <c r="L16" i="20" s="1"/>
  <c r="I12" i="20"/>
  <c r="H12" i="20"/>
  <c r="F12" i="20"/>
  <c r="E12" i="20"/>
  <c r="E16" i="20" s="1"/>
  <c r="B12" i="20"/>
  <c r="B16" i="20" s="1"/>
  <c r="U11" i="20"/>
  <c r="Q11" i="20"/>
  <c r="N11" i="20"/>
  <c r="V11" i="20" s="1"/>
  <c r="V12" i="20" s="1"/>
  <c r="J11" i="20"/>
  <c r="W11" i="20" s="1"/>
  <c r="W11" i="9" s="1"/>
  <c r="D11" i="20"/>
  <c r="U9" i="20"/>
  <c r="Q9" i="20"/>
  <c r="Q12" i="20" s="1"/>
  <c r="Q16" i="20" s="1"/>
  <c r="N9" i="20"/>
  <c r="J9" i="20"/>
  <c r="J12" i="20" s="1"/>
  <c r="G9" i="20"/>
  <c r="V9" i="20" s="1"/>
  <c r="V9" i="9" s="1"/>
  <c r="N10" i="18"/>
  <c r="M10" i="18"/>
  <c r="G10" i="18"/>
  <c r="F10" i="18"/>
  <c r="N9" i="18"/>
  <c r="M9" i="18"/>
  <c r="M8" i="18"/>
  <c r="G9" i="18"/>
  <c r="F9" i="18"/>
  <c r="F8" i="18"/>
  <c r="P8" i="18"/>
  <c r="L8" i="18"/>
  <c r="K8" i="18"/>
  <c r="J8" i="18"/>
  <c r="I8" i="18"/>
  <c r="G8" i="18"/>
  <c r="H8" i="18" s="1"/>
  <c r="H8" i="6" s="1"/>
  <c r="D8" i="18"/>
  <c r="C8" i="18"/>
  <c r="B8" i="18"/>
  <c r="K16" i="22"/>
  <c r="W24" i="21"/>
  <c r="X24" i="21" s="1"/>
  <c r="Z16" i="21"/>
  <c r="U15" i="21"/>
  <c r="S16" i="21"/>
  <c r="W18" i="21"/>
  <c r="Q12" i="21"/>
  <c r="V17" i="21"/>
  <c r="X17" i="21" s="1"/>
  <c r="L16" i="21"/>
  <c r="V24" i="21"/>
  <c r="V13" i="21"/>
  <c r="K17" i="21"/>
  <c r="Z34" i="20"/>
  <c r="U33" i="20"/>
  <c r="R9" i="20"/>
  <c r="M16" i="20"/>
  <c r="K14" i="20"/>
  <c r="K11" i="20"/>
  <c r="R31" i="20"/>
  <c r="R33" i="20" s="1"/>
  <c r="L34" i="20"/>
  <c r="B34" i="20"/>
  <c r="C34" i="20"/>
  <c r="U12" i="20"/>
  <c r="N15" i="20"/>
  <c r="G12" i="20"/>
  <c r="N12" i="20"/>
  <c r="N16" i="20" s="1"/>
  <c r="Q15" i="20"/>
  <c r="I20" i="17"/>
  <c r="H20" i="17"/>
  <c r="O19" i="17"/>
  <c r="C13" i="20" s="1"/>
  <c r="C41" i="20" s="1"/>
  <c r="N19" i="17"/>
  <c r="G19" i="17"/>
  <c r="F19" i="17"/>
  <c r="O18" i="17"/>
  <c r="O17" i="17" s="1"/>
  <c r="N18" i="17"/>
  <c r="N17" i="17" s="1"/>
  <c r="G18" i="17"/>
  <c r="H8" i="22" s="1"/>
  <c r="H8" i="11" s="1"/>
  <c r="H11" i="11" s="1"/>
  <c r="F18" i="17"/>
  <c r="M17" i="17"/>
  <c r="L17" i="17"/>
  <c r="K17" i="17"/>
  <c r="J17" i="17"/>
  <c r="I17" i="17"/>
  <c r="H17" i="17"/>
  <c r="E17" i="17"/>
  <c r="D17" i="17"/>
  <c r="C17" i="17"/>
  <c r="B17" i="17"/>
  <c r="O16" i="17"/>
  <c r="N16" i="17"/>
  <c r="N14" i="17" s="1"/>
  <c r="G16" i="17"/>
  <c r="F16" i="17"/>
  <c r="O15" i="17"/>
  <c r="N15" i="17"/>
  <c r="G15" i="17"/>
  <c r="F15" i="17"/>
  <c r="O14" i="17"/>
  <c r="M14" i="17"/>
  <c r="L14" i="17"/>
  <c r="K14" i="17"/>
  <c r="J14" i="17"/>
  <c r="I14" i="17"/>
  <c r="H14" i="17"/>
  <c r="E14" i="17"/>
  <c r="D14" i="17"/>
  <c r="C14" i="17"/>
  <c r="B14" i="17"/>
  <c r="O13" i="17"/>
  <c r="N13" i="17"/>
  <c r="G13" i="17"/>
  <c r="R13" i="17" s="1"/>
  <c r="R13" i="4" s="1"/>
  <c r="F13" i="17"/>
  <c r="O12" i="17"/>
  <c r="N12" i="17"/>
  <c r="N11" i="17" s="1"/>
  <c r="G12" i="17"/>
  <c r="F12" i="17"/>
  <c r="F11" i="17"/>
  <c r="M11" i="17"/>
  <c r="L11" i="17"/>
  <c r="K11" i="17"/>
  <c r="J11" i="17"/>
  <c r="I11" i="17"/>
  <c r="H11" i="17"/>
  <c r="G11" i="17"/>
  <c r="E11" i="17"/>
  <c r="D11" i="17"/>
  <c r="C11" i="17"/>
  <c r="B11" i="17"/>
  <c r="O10" i="17"/>
  <c r="N10" i="17"/>
  <c r="N8" i="17" s="1"/>
  <c r="G10" i="17"/>
  <c r="R10" i="17" s="1"/>
  <c r="R10" i="4" s="1"/>
  <c r="F10" i="17"/>
  <c r="O9" i="17"/>
  <c r="N9" i="17"/>
  <c r="G9" i="17"/>
  <c r="G8" i="17"/>
  <c r="F9" i="17"/>
  <c r="F8" i="17" s="1"/>
  <c r="M8" i="17"/>
  <c r="L8" i="17"/>
  <c r="K8" i="17"/>
  <c r="J8" i="17"/>
  <c r="I8" i="17"/>
  <c r="H8" i="17"/>
  <c r="E8" i="17"/>
  <c r="D8" i="17"/>
  <c r="C8" i="17"/>
  <c r="B8" i="17"/>
  <c r="V15" i="21"/>
  <c r="O10" i="15"/>
  <c r="N10" i="15"/>
  <c r="G10" i="15"/>
  <c r="F10" i="15"/>
  <c r="O9" i="15"/>
  <c r="N9" i="15"/>
  <c r="G9" i="15"/>
  <c r="F9" i="15"/>
  <c r="F8" i="15" s="1"/>
  <c r="M8" i="15"/>
  <c r="E44" i="61" s="1"/>
  <c r="L8" i="15"/>
  <c r="K8" i="15"/>
  <c r="E43" i="61" s="1"/>
  <c r="J8" i="15"/>
  <c r="I8" i="15"/>
  <c r="H8" i="15"/>
  <c r="E8" i="15"/>
  <c r="D8" i="15"/>
  <c r="C8" i="15"/>
  <c r="B8" i="15"/>
  <c r="W1000" i="14"/>
  <c r="S1000" i="14"/>
  <c r="T1000" i="14"/>
  <c r="W999" i="14"/>
  <c r="S999" i="14"/>
  <c r="T999" i="14" s="1"/>
  <c r="W998" i="14"/>
  <c r="S998" i="14"/>
  <c r="T998" i="14" s="1"/>
  <c r="W997" i="14"/>
  <c r="S997" i="14"/>
  <c r="T997" i="14" s="1"/>
  <c r="W996" i="14"/>
  <c r="S996" i="14"/>
  <c r="T996" i="14" s="1"/>
  <c r="W995" i="14"/>
  <c r="S995" i="14"/>
  <c r="T995" i="14" s="1"/>
  <c r="W994" i="14"/>
  <c r="S994" i="14"/>
  <c r="T994" i="14"/>
  <c r="W993" i="14"/>
  <c r="S993" i="14"/>
  <c r="T993" i="14" s="1"/>
  <c r="W992" i="14"/>
  <c r="S992" i="14"/>
  <c r="T992" i="14" s="1"/>
  <c r="W991" i="14"/>
  <c r="S991" i="14"/>
  <c r="T991" i="14" s="1"/>
  <c r="W990" i="14"/>
  <c r="S990" i="14"/>
  <c r="T990" i="14" s="1"/>
  <c r="W989" i="14"/>
  <c r="S989" i="14"/>
  <c r="T989" i="14" s="1"/>
  <c r="W988" i="14"/>
  <c r="S988" i="14"/>
  <c r="T988" i="14"/>
  <c r="W987" i="14"/>
  <c r="S987" i="14"/>
  <c r="T987" i="14" s="1"/>
  <c r="W986" i="14"/>
  <c r="S986" i="14"/>
  <c r="T986" i="14" s="1"/>
  <c r="W985" i="14"/>
  <c r="S985" i="14"/>
  <c r="T985" i="14" s="1"/>
  <c r="W984" i="14"/>
  <c r="S984" i="14"/>
  <c r="T984" i="14" s="1"/>
  <c r="W983" i="14"/>
  <c r="S983" i="14"/>
  <c r="T983" i="14" s="1"/>
  <c r="W982" i="14"/>
  <c r="S982" i="14"/>
  <c r="T982" i="14"/>
  <c r="W981" i="14"/>
  <c r="S981" i="14"/>
  <c r="T981" i="14" s="1"/>
  <c r="W980" i="14"/>
  <c r="S980" i="14"/>
  <c r="T980" i="14" s="1"/>
  <c r="W979" i="14"/>
  <c r="S979" i="14"/>
  <c r="T979" i="14" s="1"/>
  <c r="W978" i="14"/>
  <c r="S978" i="14"/>
  <c r="T978" i="14" s="1"/>
  <c r="W977" i="14"/>
  <c r="S977" i="14"/>
  <c r="T977" i="14" s="1"/>
  <c r="W976" i="14"/>
  <c r="S976" i="14"/>
  <c r="T976" i="14"/>
  <c r="W975" i="14"/>
  <c r="S975" i="14"/>
  <c r="T975" i="14" s="1"/>
  <c r="W974" i="14"/>
  <c r="S974" i="14"/>
  <c r="T974" i="14" s="1"/>
  <c r="W973" i="14"/>
  <c r="S973" i="14"/>
  <c r="T973" i="14" s="1"/>
  <c r="W972" i="14"/>
  <c r="S972" i="14"/>
  <c r="T972" i="14" s="1"/>
  <c r="W971" i="14"/>
  <c r="S971" i="14"/>
  <c r="T971" i="14" s="1"/>
  <c r="W970" i="14"/>
  <c r="S970" i="14"/>
  <c r="T970" i="14"/>
  <c r="W969" i="14"/>
  <c r="S969" i="14"/>
  <c r="T969" i="14" s="1"/>
  <c r="W968" i="14"/>
  <c r="S968" i="14"/>
  <c r="T968" i="14" s="1"/>
  <c r="W967" i="14"/>
  <c r="S967" i="14"/>
  <c r="T967" i="14" s="1"/>
  <c r="W966" i="14"/>
  <c r="S966" i="14"/>
  <c r="T966" i="14" s="1"/>
  <c r="W965" i="14"/>
  <c r="S965" i="14"/>
  <c r="T965" i="14" s="1"/>
  <c r="W964" i="14"/>
  <c r="S964" i="14"/>
  <c r="T964" i="14"/>
  <c r="W963" i="14"/>
  <c r="S963" i="14"/>
  <c r="T963" i="14" s="1"/>
  <c r="W962" i="14"/>
  <c r="S962" i="14"/>
  <c r="T962" i="14" s="1"/>
  <c r="W961" i="14"/>
  <c r="S961" i="14"/>
  <c r="T961" i="14" s="1"/>
  <c r="W960" i="14"/>
  <c r="S960" i="14"/>
  <c r="T960" i="14"/>
  <c r="W959" i="14"/>
  <c r="S959" i="14"/>
  <c r="T959" i="14" s="1"/>
  <c r="W958" i="14"/>
  <c r="S958" i="14"/>
  <c r="T958" i="14"/>
  <c r="W957" i="14"/>
  <c r="S957" i="14"/>
  <c r="T957" i="14" s="1"/>
  <c r="W956" i="14"/>
  <c r="S956" i="14"/>
  <c r="T956" i="14" s="1"/>
  <c r="W955" i="14"/>
  <c r="S955" i="14"/>
  <c r="T955" i="14" s="1"/>
  <c r="W954" i="14"/>
  <c r="S954" i="14"/>
  <c r="T954" i="14" s="1"/>
  <c r="W953" i="14"/>
  <c r="S953" i="14"/>
  <c r="T953" i="14" s="1"/>
  <c r="W952" i="14"/>
  <c r="S952" i="14"/>
  <c r="T952" i="14"/>
  <c r="W951" i="14"/>
  <c r="S951" i="14"/>
  <c r="T951" i="14" s="1"/>
  <c r="W950" i="14"/>
  <c r="S950" i="14"/>
  <c r="T950" i="14" s="1"/>
  <c r="W949" i="14"/>
  <c r="S949" i="14"/>
  <c r="T949" i="14" s="1"/>
  <c r="W948" i="14"/>
  <c r="S948" i="14"/>
  <c r="T948" i="14"/>
  <c r="W947" i="14"/>
  <c r="S947" i="14"/>
  <c r="T947" i="14" s="1"/>
  <c r="W946" i="14"/>
  <c r="S946" i="14"/>
  <c r="T946" i="14"/>
  <c r="W945" i="14"/>
  <c r="S945" i="14"/>
  <c r="T945" i="14" s="1"/>
  <c r="W944" i="14"/>
  <c r="S944" i="14"/>
  <c r="T944" i="14" s="1"/>
  <c r="W943" i="14"/>
  <c r="S943" i="14"/>
  <c r="T943" i="14" s="1"/>
  <c r="W942" i="14"/>
  <c r="S942" i="14"/>
  <c r="T942" i="14" s="1"/>
  <c r="W941" i="14"/>
  <c r="S941" i="14"/>
  <c r="T941" i="14" s="1"/>
  <c r="W940" i="14"/>
  <c r="S940" i="14"/>
  <c r="T940" i="14"/>
  <c r="W939" i="14"/>
  <c r="S939" i="14"/>
  <c r="T939" i="14" s="1"/>
  <c r="W938" i="14"/>
  <c r="S938" i="14"/>
  <c r="T938" i="14" s="1"/>
  <c r="W937" i="14"/>
  <c r="S937" i="14"/>
  <c r="T937" i="14" s="1"/>
  <c r="W936" i="14"/>
  <c r="S936" i="14"/>
  <c r="T936" i="14"/>
  <c r="W935" i="14"/>
  <c r="S935" i="14"/>
  <c r="T935" i="14" s="1"/>
  <c r="W934" i="14"/>
  <c r="S934" i="14"/>
  <c r="T934" i="14" s="1"/>
  <c r="W933" i="14"/>
  <c r="S933" i="14"/>
  <c r="T933" i="14" s="1"/>
  <c r="W932" i="14"/>
  <c r="S932" i="14"/>
  <c r="T932" i="14" s="1"/>
  <c r="W931" i="14"/>
  <c r="S931" i="14"/>
  <c r="T931" i="14" s="1"/>
  <c r="W930" i="14"/>
  <c r="S930" i="14"/>
  <c r="T930" i="14"/>
  <c r="W929" i="14"/>
  <c r="S929" i="14"/>
  <c r="T929" i="14" s="1"/>
  <c r="W928" i="14"/>
  <c r="S928" i="14"/>
  <c r="T928" i="14" s="1"/>
  <c r="W927" i="14"/>
  <c r="S927" i="14"/>
  <c r="T927" i="14" s="1"/>
  <c r="W926" i="14"/>
  <c r="S926" i="14"/>
  <c r="T926" i="14" s="1"/>
  <c r="W925" i="14"/>
  <c r="S925" i="14"/>
  <c r="T925" i="14" s="1"/>
  <c r="W924" i="14"/>
  <c r="S924" i="14"/>
  <c r="T924" i="14"/>
  <c r="W923" i="14"/>
  <c r="S923" i="14"/>
  <c r="T923" i="14" s="1"/>
  <c r="W922" i="14"/>
  <c r="S922" i="14"/>
  <c r="T922" i="14" s="1"/>
  <c r="W921" i="14"/>
  <c r="S921" i="14"/>
  <c r="T921" i="14" s="1"/>
  <c r="W920" i="14"/>
  <c r="S920" i="14"/>
  <c r="T920" i="14" s="1"/>
  <c r="W919" i="14"/>
  <c r="S919" i="14"/>
  <c r="T919" i="14" s="1"/>
  <c r="W918" i="14"/>
  <c r="S918" i="14"/>
  <c r="T918" i="14"/>
  <c r="W917" i="14"/>
  <c r="S917" i="14"/>
  <c r="T917" i="14" s="1"/>
  <c r="W916" i="14"/>
  <c r="S916" i="14"/>
  <c r="T916" i="14" s="1"/>
  <c r="W915" i="14"/>
  <c r="S915" i="14"/>
  <c r="T915" i="14" s="1"/>
  <c r="W914" i="14"/>
  <c r="S914" i="14"/>
  <c r="T914" i="14" s="1"/>
  <c r="W913" i="14"/>
  <c r="S913" i="14"/>
  <c r="T913" i="14" s="1"/>
  <c r="W912" i="14"/>
  <c r="S912" i="14"/>
  <c r="T912" i="14"/>
  <c r="W911" i="14"/>
  <c r="S911" i="14"/>
  <c r="T911" i="14" s="1"/>
  <c r="W910" i="14"/>
  <c r="S910" i="14"/>
  <c r="T910" i="14" s="1"/>
  <c r="W909" i="14"/>
  <c r="S909" i="14"/>
  <c r="T909" i="14" s="1"/>
  <c r="W908" i="14"/>
  <c r="S908" i="14"/>
  <c r="T908" i="14" s="1"/>
  <c r="W907" i="14"/>
  <c r="S907" i="14"/>
  <c r="T907" i="14" s="1"/>
  <c r="W906" i="14"/>
  <c r="S906" i="14"/>
  <c r="T906" i="14"/>
  <c r="W905" i="14"/>
  <c r="S905" i="14"/>
  <c r="T905" i="14" s="1"/>
  <c r="W904" i="14"/>
  <c r="S904" i="14"/>
  <c r="T904" i="14" s="1"/>
  <c r="W903" i="14"/>
  <c r="S903" i="14"/>
  <c r="T903" i="14" s="1"/>
  <c r="W902" i="14"/>
  <c r="S902" i="14"/>
  <c r="T902" i="14" s="1"/>
  <c r="W901" i="14"/>
  <c r="S901" i="14"/>
  <c r="T901" i="14" s="1"/>
  <c r="W900" i="14"/>
  <c r="S900" i="14"/>
  <c r="T900" i="14"/>
  <c r="W899" i="14"/>
  <c r="S899" i="14"/>
  <c r="T899" i="14" s="1"/>
  <c r="W898" i="14"/>
  <c r="S898" i="14"/>
  <c r="T898" i="14" s="1"/>
  <c r="W897" i="14"/>
  <c r="S897" i="14"/>
  <c r="T897" i="14" s="1"/>
  <c r="W896" i="14"/>
  <c r="S896" i="14"/>
  <c r="T896" i="14" s="1"/>
  <c r="W895" i="14"/>
  <c r="S895" i="14"/>
  <c r="T895" i="14" s="1"/>
  <c r="W894" i="14"/>
  <c r="S894" i="14"/>
  <c r="T894" i="14"/>
  <c r="W893" i="14"/>
  <c r="S893" i="14"/>
  <c r="T893" i="14" s="1"/>
  <c r="W892" i="14"/>
  <c r="S892" i="14"/>
  <c r="T892" i="14" s="1"/>
  <c r="W891" i="14"/>
  <c r="S891" i="14"/>
  <c r="T891" i="14" s="1"/>
  <c r="W890" i="14"/>
  <c r="S890" i="14"/>
  <c r="T890" i="14" s="1"/>
  <c r="W889" i="14"/>
  <c r="S889" i="14"/>
  <c r="T889" i="14" s="1"/>
  <c r="W888" i="14"/>
  <c r="S888" i="14"/>
  <c r="T888" i="14"/>
  <c r="W887" i="14"/>
  <c r="S887" i="14"/>
  <c r="T887" i="14" s="1"/>
  <c r="W886" i="14"/>
  <c r="S886" i="14"/>
  <c r="T886" i="14" s="1"/>
  <c r="W885" i="14"/>
  <c r="S885" i="14"/>
  <c r="T885" i="14" s="1"/>
  <c r="W884" i="14"/>
  <c r="S884" i="14"/>
  <c r="T884" i="14" s="1"/>
  <c r="W883" i="14"/>
  <c r="S883" i="14"/>
  <c r="T883" i="14" s="1"/>
  <c r="W882" i="14"/>
  <c r="S882" i="14"/>
  <c r="T882" i="14"/>
  <c r="W881" i="14"/>
  <c r="S881" i="14"/>
  <c r="T881" i="14" s="1"/>
  <c r="W880" i="14"/>
  <c r="S880" i="14"/>
  <c r="T880" i="14" s="1"/>
  <c r="W879" i="14"/>
  <c r="S879" i="14"/>
  <c r="T879" i="14" s="1"/>
  <c r="W878" i="14"/>
  <c r="S878" i="14"/>
  <c r="T878" i="14" s="1"/>
  <c r="W877" i="14"/>
  <c r="S877" i="14"/>
  <c r="T877" i="14" s="1"/>
  <c r="W876" i="14"/>
  <c r="S876" i="14"/>
  <c r="T876" i="14"/>
  <c r="W875" i="14"/>
  <c r="S875" i="14"/>
  <c r="T875" i="14" s="1"/>
  <c r="W874" i="14"/>
  <c r="S874" i="14"/>
  <c r="T874" i="14" s="1"/>
  <c r="W873" i="14"/>
  <c r="S873" i="14"/>
  <c r="T873" i="14" s="1"/>
  <c r="W872" i="14"/>
  <c r="S872" i="14"/>
  <c r="T872" i="14" s="1"/>
  <c r="W871" i="14"/>
  <c r="S871" i="14"/>
  <c r="T871" i="14" s="1"/>
  <c r="W870" i="14"/>
  <c r="S870" i="14"/>
  <c r="T870" i="14"/>
  <c r="W869" i="14"/>
  <c r="S869" i="14"/>
  <c r="T869" i="14" s="1"/>
  <c r="W868" i="14"/>
  <c r="S868" i="14"/>
  <c r="T868" i="14" s="1"/>
  <c r="W867" i="14"/>
  <c r="S867" i="14"/>
  <c r="T867" i="14" s="1"/>
  <c r="W866" i="14"/>
  <c r="S866" i="14"/>
  <c r="T866" i="14" s="1"/>
  <c r="W865" i="14"/>
  <c r="S865" i="14"/>
  <c r="T865" i="14" s="1"/>
  <c r="W864" i="14"/>
  <c r="S864" i="14"/>
  <c r="T864" i="14"/>
  <c r="W863" i="14"/>
  <c r="S863" i="14"/>
  <c r="T863" i="14" s="1"/>
  <c r="W862" i="14"/>
  <c r="S862" i="14"/>
  <c r="T862" i="14" s="1"/>
  <c r="W861" i="14"/>
  <c r="S861" i="14"/>
  <c r="T861" i="14" s="1"/>
  <c r="W860" i="14"/>
  <c r="S860" i="14"/>
  <c r="T860" i="14" s="1"/>
  <c r="W859" i="14"/>
  <c r="S859" i="14"/>
  <c r="T859" i="14" s="1"/>
  <c r="W858" i="14"/>
  <c r="S858" i="14"/>
  <c r="T858" i="14"/>
  <c r="W857" i="14"/>
  <c r="S857" i="14"/>
  <c r="T857" i="14" s="1"/>
  <c r="W856" i="14"/>
  <c r="S856" i="14"/>
  <c r="T856" i="14" s="1"/>
  <c r="W855" i="14"/>
  <c r="S855" i="14"/>
  <c r="T855" i="14" s="1"/>
  <c r="W854" i="14"/>
  <c r="S854" i="14"/>
  <c r="T854" i="14" s="1"/>
  <c r="W853" i="14"/>
  <c r="S853" i="14"/>
  <c r="T853" i="14" s="1"/>
  <c r="W852" i="14"/>
  <c r="S852" i="14"/>
  <c r="T852" i="14"/>
  <c r="W851" i="14"/>
  <c r="S851" i="14"/>
  <c r="T851" i="14" s="1"/>
  <c r="W850" i="14"/>
  <c r="S850" i="14"/>
  <c r="T850" i="14" s="1"/>
  <c r="W849" i="14"/>
  <c r="S849" i="14"/>
  <c r="T849" i="14" s="1"/>
  <c r="W848" i="14"/>
  <c r="S848" i="14"/>
  <c r="T848" i="14" s="1"/>
  <c r="W847" i="14"/>
  <c r="S847" i="14"/>
  <c r="T847" i="14" s="1"/>
  <c r="W846" i="14"/>
  <c r="S846" i="14"/>
  <c r="T846" i="14"/>
  <c r="W845" i="14"/>
  <c r="S845" i="14"/>
  <c r="T845" i="14" s="1"/>
  <c r="W844" i="14"/>
  <c r="S844" i="14"/>
  <c r="T844" i="14" s="1"/>
  <c r="W843" i="14"/>
  <c r="S843" i="14"/>
  <c r="T843" i="14" s="1"/>
  <c r="W842" i="14"/>
  <c r="S842" i="14"/>
  <c r="T842" i="14" s="1"/>
  <c r="W841" i="14"/>
  <c r="S841" i="14"/>
  <c r="T841" i="14" s="1"/>
  <c r="W840" i="14"/>
  <c r="S840" i="14"/>
  <c r="T840" i="14"/>
  <c r="W839" i="14"/>
  <c r="S839" i="14"/>
  <c r="T839" i="14" s="1"/>
  <c r="W838" i="14"/>
  <c r="S838" i="14"/>
  <c r="T838" i="14" s="1"/>
  <c r="W837" i="14"/>
  <c r="S837" i="14"/>
  <c r="T837" i="14" s="1"/>
  <c r="W836" i="14"/>
  <c r="S836" i="14"/>
  <c r="T836" i="14" s="1"/>
  <c r="W835" i="14"/>
  <c r="S835" i="14"/>
  <c r="T835" i="14" s="1"/>
  <c r="W834" i="14"/>
  <c r="S834" i="14"/>
  <c r="T834" i="14"/>
  <c r="W833" i="14"/>
  <c r="S833" i="14"/>
  <c r="T833" i="14" s="1"/>
  <c r="W832" i="14"/>
  <c r="S832" i="14"/>
  <c r="T832" i="14" s="1"/>
  <c r="W831" i="14"/>
  <c r="S831" i="14"/>
  <c r="T831" i="14" s="1"/>
  <c r="W830" i="14"/>
  <c r="S830" i="14"/>
  <c r="T830" i="14" s="1"/>
  <c r="W829" i="14"/>
  <c r="S829" i="14"/>
  <c r="T829" i="14" s="1"/>
  <c r="W828" i="14"/>
  <c r="S828" i="14"/>
  <c r="T828" i="14"/>
  <c r="W827" i="14"/>
  <c r="S827" i="14"/>
  <c r="T827" i="14" s="1"/>
  <c r="W826" i="14"/>
  <c r="S826" i="14"/>
  <c r="T826" i="14" s="1"/>
  <c r="W825" i="14"/>
  <c r="S825" i="14"/>
  <c r="T825" i="14" s="1"/>
  <c r="W824" i="14"/>
  <c r="S824" i="14"/>
  <c r="T824" i="14" s="1"/>
  <c r="W823" i="14"/>
  <c r="S823" i="14"/>
  <c r="T823" i="14" s="1"/>
  <c r="W822" i="14"/>
  <c r="S822" i="14"/>
  <c r="T822" i="14"/>
  <c r="W821" i="14"/>
  <c r="S821" i="14"/>
  <c r="T821" i="14" s="1"/>
  <c r="W820" i="14"/>
  <c r="S820" i="14"/>
  <c r="T820" i="14" s="1"/>
  <c r="W819" i="14"/>
  <c r="S819" i="14"/>
  <c r="T819" i="14" s="1"/>
  <c r="W818" i="14"/>
  <c r="S818" i="14"/>
  <c r="T818" i="14" s="1"/>
  <c r="W817" i="14"/>
  <c r="S817" i="14"/>
  <c r="T817" i="14" s="1"/>
  <c r="W816" i="14"/>
  <c r="S816" i="14"/>
  <c r="T816" i="14"/>
  <c r="W815" i="14"/>
  <c r="S815" i="14"/>
  <c r="T815" i="14" s="1"/>
  <c r="W814" i="14"/>
  <c r="S814" i="14"/>
  <c r="T814" i="14" s="1"/>
  <c r="W813" i="14"/>
  <c r="S813" i="14"/>
  <c r="T813" i="14" s="1"/>
  <c r="W812" i="14"/>
  <c r="S812" i="14"/>
  <c r="T812" i="14" s="1"/>
  <c r="W811" i="14"/>
  <c r="S811" i="14"/>
  <c r="T811" i="14" s="1"/>
  <c r="W810" i="14"/>
  <c r="S810" i="14"/>
  <c r="T810" i="14"/>
  <c r="W809" i="14"/>
  <c r="S809" i="14"/>
  <c r="T809" i="14" s="1"/>
  <c r="W808" i="14"/>
  <c r="S808" i="14"/>
  <c r="T808" i="14" s="1"/>
  <c r="W807" i="14"/>
  <c r="S807" i="14"/>
  <c r="T807" i="14" s="1"/>
  <c r="W806" i="14"/>
  <c r="S806" i="14"/>
  <c r="T806" i="14" s="1"/>
  <c r="W805" i="14"/>
  <c r="S805" i="14"/>
  <c r="T805" i="14" s="1"/>
  <c r="W804" i="14"/>
  <c r="S804" i="14"/>
  <c r="T804" i="14"/>
  <c r="W803" i="14"/>
  <c r="S803" i="14"/>
  <c r="T803" i="14" s="1"/>
  <c r="W802" i="14"/>
  <c r="S802" i="14"/>
  <c r="T802" i="14" s="1"/>
  <c r="W801" i="14"/>
  <c r="S801" i="14"/>
  <c r="T801" i="14" s="1"/>
  <c r="W800" i="14"/>
  <c r="S800" i="14"/>
  <c r="T800" i="14" s="1"/>
  <c r="W799" i="14"/>
  <c r="S799" i="14"/>
  <c r="T799" i="14" s="1"/>
  <c r="W798" i="14"/>
  <c r="S798" i="14"/>
  <c r="T798" i="14"/>
  <c r="W797" i="14"/>
  <c r="S797" i="14"/>
  <c r="T797" i="14" s="1"/>
  <c r="W796" i="14"/>
  <c r="S796" i="14"/>
  <c r="T796" i="14" s="1"/>
  <c r="W795" i="14"/>
  <c r="S795" i="14"/>
  <c r="T795" i="14" s="1"/>
  <c r="W794" i="14"/>
  <c r="S794" i="14"/>
  <c r="T794" i="14" s="1"/>
  <c r="W793" i="14"/>
  <c r="S793" i="14"/>
  <c r="T793" i="14" s="1"/>
  <c r="W792" i="14"/>
  <c r="S792" i="14"/>
  <c r="T792" i="14"/>
  <c r="W791" i="14"/>
  <c r="S791" i="14"/>
  <c r="T791" i="14" s="1"/>
  <c r="W790" i="14"/>
  <c r="S790" i="14"/>
  <c r="T790" i="14" s="1"/>
  <c r="W789" i="14"/>
  <c r="S789" i="14"/>
  <c r="T789" i="14" s="1"/>
  <c r="W788" i="14"/>
  <c r="S788" i="14"/>
  <c r="T788" i="14" s="1"/>
  <c r="W787" i="14"/>
  <c r="S787" i="14"/>
  <c r="T787" i="14" s="1"/>
  <c r="W786" i="14"/>
  <c r="S786" i="14"/>
  <c r="T786" i="14"/>
  <c r="W785" i="14"/>
  <c r="S785" i="14"/>
  <c r="T785" i="14" s="1"/>
  <c r="W784" i="14"/>
  <c r="S784" i="14"/>
  <c r="T784" i="14" s="1"/>
  <c r="W783" i="14"/>
  <c r="S783" i="14"/>
  <c r="T783" i="14" s="1"/>
  <c r="W782" i="14"/>
  <c r="S782" i="14"/>
  <c r="T782" i="14" s="1"/>
  <c r="W781" i="14"/>
  <c r="S781" i="14"/>
  <c r="T781" i="14" s="1"/>
  <c r="W780" i="14"/>
  <c r="S780" i="14"/>
  <c r="T780" i="14"/>
  <c r="W779" i="14"/>
  <c r="S779" i="14"/>
  <c r="T779" i="14" s="1"/>
  <c r="W778" i="14"/>
  <c r="S778" i="14"/>
  <c r="T778" i="14" s="1"/>
  <c r="W777" i="14"/>
  <c r="S777" i="14"/>
  <c r="T777" i="14" s="1"/>
  <c r="W776" i="14"/>
  <c r="S776" i="14"/>
  <c r="T776" i="14" s="1"/>
  <c r="W775" i="14"/>
  <c r="S775" i="14"/>
  <c r="T775" i="14" s="1"/>
  <c r="W774" i="14"/>
  <c r="S774" i="14"/>
  <c r="T774" i="14"/>
  <c r="W773" i="14"/>
  <c r="S773" i="14"/>
  <c r="T773" i="14" s="1"/>
  <c r="W772" i="14"/>
  <c r="S772" i="14"/>
  <c r="T772" i="14" s="1"/>
  <c r="W771" i="14"/>
  <c r="S771" i="14"/>
  <c r="T771" i="14" s="1"/>
  <c r="W770" i="14"/>
  <c r="S770" i="14"/>
  <c r="T770" i="14" s="1"/>
  <c r="W769" i="14"/>
  <c r="S769" i="14"/>
  <c r="T769" i="14" s="1"/>
  <c r="W768" i="14"/>
  <c r="S768" i="14"/>
  <c r="T768" i="14"/>
  <c r="W767" i="14"/>
  <c r="S767" i="14"/>
  <c r="T767" i="14" s="1"/>
  <c r="W766" i="14"/>
  <c r="S766" i="14"/>
  <c r="T766" i="14" s="1"/>
  <c r="W765" i="14"/>
  <c r="S765" i="14"/>
  <c r="T765" i="14" s="1"/>
  <c r="W764" i="14"/>
  <c r="S764" i="14"/>
  <c r="T764" i="14" s="1"/>
  <c r="W763" i="14"/>
  <c r="S763" i="14"/>
  <c r="T763" i="14" s="1"/>
  <c r="W762" i="14"/>
  <c r="S762" i="14"/>
  <c r="T762" i="14"/>
  <c r="W761" i="14"/>
  <c r="S761" i="14"/>
  <c r="T761" i="14" s="1"/>
  <c r="W760" i="14"/>
  <c r="S760" i="14"/>
  <c r="T760" i="14" s="1"/>
  <c r="W759" i="14"/>
  <c r="S759" i="14"/>
  <c r="T759" i="14" s="1"/>
  <c r="W758" i="14"/>
  <c r="S758" i="14"/>
  <c r="T758" i="14" s="1"/>
  <c r="W757" i="14"/>
  <c r="S757" i="14"/>
  <c r="T757" i="14" s="1"/>
  <c r="W756" i="14"/>
  <c r="S756" i="14"/>
  <c r="T756" i="14"/>
  <c r="W755" i="14"/>
  <c r="S755" i="14"/>
  <c r="T755" i="14" s="1"/>
  <c r="W754" i="14"/>
  <c r="S754" i="14"/>
  <c r="T754" i="14" s="1"/>
  <c r="W753" i="14"/>
  <c r="S753" i="14"/>
  <c r="T753" i="14" s="1"/>
  <c r="W752" i="14"/>
  <c r="S752" i="14"/>
  <c r="T752" i="14" s="1"/>
  <c r="W751" i="14"/>
  <c r="S751" i="14"/>
  <c r="T751" i="14" s="1"/>
  <c r="W750" i="14"/>
  <c r="S750" i="14"/>
  <c r="T750" i="14"/>
  <c r="W749" i="14"/>
  <c r="S749" i="14"/>
  <c r="T749" i="14" s="1"/>
  <c r="W748" i="14"/>
  <c r="S748" i="14"/>
  <c r="T748" i="14" s="1"/>
  <c r="W747" i="14"/>
  <c r="S747" i="14"/>
  <c r="T747" i="14" s="1"/>
  <c r="W746" i="14"/>
  <c r="S746" i="14"/>
  <c r="T746" i="14" s="1"/>
  <c r="W745" i="14"/>
  <c r="S745" i="14"/>
  <c r="T745" i="14" s="1"/>
  <c r="W744" i="14"/>
  <c r="S744" i="14"/>
  <c r="T744" i="14"/>
  <c r="W743" i="14"/>
  <c r="S743" i="14"/>
  <c r="T743" i="14" s="1"/>
  <c r="W742" i="14"/>
  <c r="S742" i="14"/>
  <c r="T742" i="14" s="1"/>
  <c r="W741" i="14"/>
  <c r="S741" i="14"/>
  <c r="T741" i="14" s="1"/>
  <c r="W740" i="14"/>
  <c r="S740" i="14"/>
  <c r="T740" i="14" s="1"/>
  <c r="W739" i="14"/>
  <c r="S739" i="14"/>
  <c r="T739" i="14" s="1"/>
  <c r="W738" i="14"/>
  <c r="S738" i="14"/>
  <c r="T738" i="14"/>
  <c r="W737" i="14"/>
  <c r="S737" i="14"/>
  <c r="T737" i="14" s="1"/>
  <c r="W736" i="14"/>
  <c r="S736" i="14"/>
  <c r="T736" i="14" s="1"/>
  <c r="W735" i="14"/>
  <c r="S735" i="14"/>
  <c r="T735" i="14" s="1"/>
  <c r="W734" i="14"/>
  <c r="S734" i="14"/>
  <c r="T734" i="14" s="1"/>
  <c r="W733" i="14"/>
  <c r="S733" i="14"/>
  <c r="T733" i="14" s="1"/>
  <c r="W732" i="14"/>
  <c r="S732" i="14"/>
  <c r="T732" i="14"/>
  <c r="W731" i="14"/>
  <c r="S731" i="14"/>
  <c r="T731" i="14" s="1"/>
  <c r="W730" i="14"/>
  <c r="S730" i="14"/>
  <c r="T730" i="14" s="1"/>
  <c r="W729" i="14"/>
  <c r="S729" i="14"/>
  <c r="T729" i="14" s="1"/>
  <c r="W728" i="14"/>
  <c r="S728" i="14"/>
  <c r="T728" i="14" s="1"/>
  <c r="W727" i="14"/>
  <c r="S727" i="14"/>
  <c r="T727" i="14" s="1"/>
  <c r="W726" i="14"/>
  <c r="S726" i="14"/>
  <c r="T726" i="14"/>
  <c r="W725" i="14"/>
  <c r="S725" i="14"/>
  <c r="T725" i="14" s="1"/>
  <c r="W724" i="14"/>
  <c r="S724" i="14"/>
  <c r="T724" i="14" s="1"/>
  <c r="W723" i="14"/>
  <c r="S723" i="14"/>
  <c r="T723" i="14" s="1"/>
  <c r="W722" i="14"/>
  <c r="S722" i="14"/>
  <c r="T722" i="14" s="1"/>
  <c r="W721" i="14"/>
  <c r="S721" i="14"/>
  <c r="T721" i="14" s="1"/>
  <c r="W720" i="14"/>
  <c r="S720" i="14"/>
  <c r="T720" i="14"/>
  <c r="W719" i="14"/>
  <c r="S719" i="14"/>
  <c r="T719" i="14" s="1"/>
  <c r="W718" i="14"/>
  <c r="S718" i="14"/>
  <c r="T718" i="14" s="1"/>
  <c r="W717" i="14"/>
  <c r="S717" i="14"/>
  <c r="T717" i="14" s="1"/>
  <c r="W716" i="14"/>
  <c r="S716" i="14"/>
  <c r="T716" i="14" s="1"/>
  <c r="W715" i="14"/>
  <c r="S715" i="14"/>
  <c r="T715" i="14" s="1"/>
  <c r="W714" i="14"/>
  <c r="S714" i="14"/>
  <c r="T714" i="14"/>
  <c r="W713" i="14"/>
  <c r="S713" i="14"/>
  <c r="T713" i="14" s="1"/>
  <c r="W712" i="14"/>
  <c r="S712" i="14"/>
  <c r="T712" i="14" s="1"/>
  <c r="W711" i="14"/>
  <c r="S711" i="14"/>
  <c r="T711" i="14" s="1"/>
  <c r="W710" i="14"/>
  <c r="T710" i="14"/>
  <c r="S710" i="14"/>
  <c r="W709" i="14"/>
  <c r="S709" i="14"/>
  <c r="T709" i="14" s="1"/>
  <c r="W708" i="14"/>
  <c r="S708" i="14"/>
  <c r="T708" i="14"/>
  <c r="W707" i="14"/>
  <c r="S707" i="14"/>
  <c r="T707" i="14" s="1"/>
  <c r="W706" i="14"/>
  <c r="S706" i="14"/>
  <c r="T706" i="14" s="1"/>
  <c r="W705" i="14"/>
  <c r="S705" i="14"/>
  <c r="T705" i="14" s="1"/>
  <c r="W704" i="14"/>
  <c r="S704" i="14"/>
  <c r="T704" i="14" s="1"/>
  <c r="W703" i="14"/>
  <c r="S703" i="14"/>
  <c r="T703" i="14" s="1"/>
  <c r="W702" i="14"/>
  <c r="S702" i="14"/>
  <c r="T702" i="14"/>
  <c r="W701" i="14"/>
  <c r="S701" i="14"/>
  <c r="T701" i="14" s="1"/>
  <c r="W700" i="14"/>
  <c r="S700" i="14"/>
  <c r="T700" i="14" s="1"/>
  <c r="W699" i="14"/>
  <c r="S699" i="14"/>
  <c r="T699" i="14" s="1"/>
  <c r="W698" i="14"/>
  <c r="S698" i="14"/>
  <c r="T698" i="14" s="1"/>
  <c r="W697" i="14"/>
  <c r="S697" i="14"/>
  <c r="T697" i="14" s="1"/>
  <c r="W696" i="14"/>
  <c r="S696" i="14"/>
  <c r="T696" i="14"/>
  <c r="W695" i="14"/>
  <c r="S695" i="14"/>
  <c r="T695" i="14" s="1"/>
  <c r="W694" i="14"/>
  <c r="S694" i="14"/>
  <c r="T694" i="14" s="1"/>
  <c r="W693" i="14"/>
  <c r="S693" i="14"/>
  <c r="T693" i="14" s="1"/>
  <c r="W692" i="14"/>
  <c r="S692" i="14"/>
  <c r="T692" i="14" s="1"/>
  <c r="W691" i="14"/>
  <c r="S691" i="14"/>
  <c r="T691" i="14" s="1"/>
  <c r="W690" i="14"/>
  <c r="S690" i="14"/>
  <c r="T690" i="14"/>
  <c r="W689" i="14"/>
  <c r="S689" i="14"/>
  <c r="T689" i="14" s="1"/>
  <c r="W688" i="14"/>
  <c r="S688" i="14"/>
  <c r="T688" i="14" s="1"/>
  <c r="W687" i="14"/>
  <c r="S687" i="14"/>
  <c r="T687" i="14" s="1"/>
  <c r="W686" i="14"/>
  <c r="S686" i="14"/>
  <c r="T686" i="14" s="1"/>
  <c r="W685" i="14"/>
  <c r="S685" i="14"/>
  <c r="T685" i="14" s="1"/>
  <c r="W684" i="14"/>
  <c r="S684" i="14"/>
  <c r="T684" i="14"/>
  <c r="W683" i="14"/>
  <c r="S683" i="14"/>
  <c r="T683" i="14" s="1"/>
  <c r="W682" i="14"/>
  <c r="S682" i="14"/>
  <c r="T682" i="14" s="1"/>
  <c r="W681" i="14"/>
  <c r="S681" i="14"/>
  <c r="T681" i="14" s="1"/>
  <c r="W680" i="14"/>
  <c r="S680" i="14"/>
  <c r="T680" i="14" s="1"/>
  <c r="W679" i="14"/>
  <c r="S679" i="14"/>
  <c r="T679" i="14" s="1"/>
  <c r="W678" i="14"/>
  <c r="S678" i="14"/>
  <c r="T678" i="14"/>
  <c r="W677" i="14"/>
  <c r="S677" i="14"/>
  <c r="T677" i="14" s="1"/>
  <c r="W676" i="14"/>
  <c r="S676" i="14"/>
  <c r="T676" i="14" s="1"/>
  <c r="W675" i="14"/>
  <c r="S675" i="14"/>
  <c r="T675" i="14" s="1"/>
  <c r="W674" i="14"/>
  <c r="S674" i="14"/>
  <c r="T674" i="14" s="1"/>
  <c r="W673" i="14"/>
  <c r="S673" i="14"/>
  <c r="T673" i="14" s="1"/>
  <c r="W672" i="14"/>
  <c r="S672" i="14"/>
  <c r="T672" i="14"/>
  <c r="W671" i="14"/>
  <c r="S671" i="14"/>
  <c r="T671" i="14" s="1"/>
  <c r="W670" i="14"/>
  <c r="S670" i="14"/>
  <c r="T670" i="14" s="1"/>
  <c r="W669" i="14"/>
  <c r="S669" i="14"/>
  <c r="T669" i="14" s="1"/>
  <c r="W668" i="14"/>
  <c r="S668" i="14"/>
  <c r="T668" i="14" s="1"/>
  <c r="W667" i="14"/>
  <c r="S667" i="14"/>
  <c r="T667" i="14" s="1"/>
  <c r="W666" i="14"/>
  <c r="S666" i="14"/>
  <c r="T666" i="14"/>
  <c r="W665" i="14"/>
  <c r="S665" i="14"/>
  <c r="T665" i="14" s="1"/>
  <c r="W664" i="14"/>
  <c r="S664" i="14"/>
  <c r="T664" i="14" s="1"/>
  <c r="W663" i="14"/>
  <c r="S663" i="14"/>
  <c r="T663" i="14" s="1"/>
  <c r="W662" i="14"/>
  <c r="S662" i="14"/>
  <c r="T662" i="14" s="1"/>
  <c r="W661" i="14"/>
  <c r="S661" i="14"/>
  <c r="T661" i="14" s="1"/>
  <c r="W660" i="14"/>
  <c r="S660" i="14"/>
  <c r="T660" i="14"/>
  <c r="W659" i="14"/>
  <c r="S659" i="14"/>
  <c r="T659" i="14" s="1"/>
  <c r="W658" i="14"/>
  <c r="S658" i="14"/>
  <c r="T658" i="14" s="1"/>
  <c r="W657" i="14"/>
  <c r="S657" i="14"/>
  <c r="T657" i="14" s="1"/>
  <c r="W656" i="14"/>
  <c r="S656" i="14"/>
  <c r="T656" i="14" s="1"/>
  <c r="W655" i="14"/>
  <c r="S655" i="14"/>
  <c r="T655" i="14" s="1"/>
  <c r="W654" i="14"/>
  <c r="S654" i="14"/>
  <c r="T654" i="14"/>
  <c r="W653" i="14"/>
  <c r="S653" i="14"/>
  <c r="T653" i="14"/>
  <c r="W652" i="14"/>
  <c r="S652" i="14"/>
  <c r="T652" i="14"/>
  <c r="W651" i="14"/>
  <c r="S651" i="14"/>
  <c r="T651" i="14"/>
  <c r="W650" i="14"/>
  <c r="S650" i="14"/>
  <c r="T650" i="14"/>
  <c r="W649" i="14"/>
  <c r="S649" i="14"/>
  <c r="T649" i="14"/>
  <c r="W648" i="14"/>
  <c r="S648" i="14"/>
  <c r="T648" i="14"/>
  <c r="W647" i="14"/>
  <c r="S647" i="14"/>
  <c r="T647" i="14"/>
  <c r="W646" i="14"/>
  <c r="S646" i="14"/>
  <c r="T646" i="14"/>
  <c r="W645" i="14"/>
  <c r="S645" i="14"/>
  <c r="T645" i="14"/>
  <c r="W644" i="14"/>
  <c r="S644" i="14"/>
  <c r="T644" i="14"/>
  <c r="W643" i="14"/>
  <c r="S643" i="14"/>
  <c r="T643" i="14"/>
  <c r="W642" i="14"/>
  <c r="S642" i="14"/>
  <c r="T642" i="14"/>
  <c r="W641" i="14"/>
  <c r="S641" i="14"/>
  <c r="T641" i="14"/>
  <c r="W640" i="14"/>
  <c r="S640" i="14"/>
  <c r="T640" i="14"/>
  <c r="W639" i="14"/>
  <c r="S639" i="14"/>
  <c r="T639" i="14"/>
  <c r="W638" i="14"/>
  <c r="S638" i="14"/>
  <c r="T638" i="14"/>
  <c r="W637" i="14"/>
  <c r="S637" i="14"/>
  <c r="T637" i="14"/>
  <c r="W636" i="14"/>
  <c r="S636" i="14"/>
  <c r="T636" i="14"/>
  <c r="W635" i="14"/>
  <c r="S635" i="14"/>
  <c r="T635" i="14"/>
  <c r="W634" i="14"/>
  <c r="S634" i="14"/>
  <c r="T634" i="14"/>
  <c r="W633" i="14"/>
  <c r="S633" i="14"/>
  <c r="T633" i="14"/>
  <c r="W632" i="14"/>
  <c r="S632" i="14"/>
  <c r="T632" i="14"/>
  <c r="W631" i="14"/>
  <c r="S631" i="14"/>
  <c r="T631" i="14"/>
  <c r="W630" i="14"/>
  <c r="S630" i="14"/>
  <c r="T630" i="14"/>
  <c r="W629" i="14"/>
  <c r="S629" i="14"/>
  <c r="T629" i="14"/>
  <c r="W628" i="14"/>
  <c r="S628" i="14"/>
  <c r="T628" i="14"/>
  <c r="W627" i="14"/>
  <c r="S627" i="14"/>
  <c r="T627" i="14"/>
  <c r="W626" i="14"/>
  <c r="S626" i="14"/>
  <c r="T626" i="14"/>
  <c r="W625" i="14"/>
  <c r="S625" i="14"/>
  <c r="T625" i="14"/>
  <c r="W624" i="14"/>
  <c r="S624" i="14"/>
  <c r="T624" i="14"/>
  <c r="W623" i="14"/>
  <c r="S623" i="14"/>
  <c r="T623" i="14"/>
  <c r="W622" i="14"/>
  <c r="S622" i="14"/>
  <c r="T622" i="14"/>
  <c r="W621" i="14"/>
  <c r="S621" i="14"/>
  <c r="T621" i="14"/>
  <c r="W620" i="14"/>
  <c r="S620" i="14"/>
  <c r="T620" i="14"/>
  <c r="W619" i="14"/>
  <c r="S619" i="14"/>
  <c r="T619" i="14"/>
  <c r="W618" i="14"/>
  <c r="S618" i="14"/>
  <c r="T618" i="14"/>
  <c r="W617" i="14"/>
  <c r="S617" i="14"/>
  <c r="T617" i="14"/>
  <c r="W616" i="14"/>
  <c r="S616" i="14"/>
  <c r="T616" i="14"/>
  <c r="W615" i="14"/>
  <c r="S615" i="14"/>
  <c r="T615" i="14"/>
  <c r="W614" i="14"/>
  <c r="S614" i="14"/>
  <c r="T614" i="14"/>
  <c r="W613" i="14"/>
  <c r="S613" i="14"/>
  <c r="T613" i="14"/>
  <c r="W612" i="14"/>
  <c r="S612" i="14"/>
  <c r="T612" i="14"/>
  <c r="W611" i="14"/>
  <c r="S611" i="14"/>
  <c r="T611" i="14"/>
  <c r="W610" i="14"/>
  <c r="S610" i="14"/>
  <c r="T610" i="14"/>
  <c r="W609" i="14"/>
  <c r="S609" i="14"/>
  <c r="T609" i="14"/>
  <c r="W608" i="14"/>
  <c r="S608" i="14"/>
  <c r="T608" i="14"/>
  <c r="W607" i="14"/>
  <c r="S607" i="14"/>
  <c r="T607" i="14"/>
  <c r="W606" i="14"/>
  <c r="S606" i="14"/>
  <c r="T606" i="14"/>
  <c r="W605" i="14"/>
  <c r="S605" i="14"/>
  <c r="T605" i="14"/>
  <c r="W604" i="14"/>
  <c r="S604" i="14"/>
  <c r="T604" i="14"/>
  <c r="W603" i="14"/>
  <c r="S603" i="14"/>
  <c r="T603" i="14"/>
  <c r="W602" i="14"/>
  <c r="S602" i="14"/>
  <c r="T602" i="14"/>
  <c r="W601" i="14"/>
  <c r="S601" i="14"/>
  <c r="T601" i="14"/>
  <c r="W600" i="14"/>
  <c r="S600" i="14"/>
  <c r="T600" i="14"/>
  <c r="W599" i="14"/>
  <c r="S599" i="14"/>
  <c r="T599" i="14"/>
  <c r="W598" i="14"/>
  <c r="S598" i="14"/>
  <c r="T598" i="14"/>
  <c r="W597" i="14"/>
  <c r="S597" i="14"/>
  <c r="T597" i="14"/>
  <c r="W596" i="14"/>
  <c r="S596" i="14"/>
  <c r="T596" i="14"/>
  <c r="W595" i="14"/>
  <c r="S595" i="14"/>
  <c r="T595" i="14"/>
  <c r="W594" i="14"/>
  <c r="S594" i="14"/>
  <c r="T594" i="14"/>
  <c r="W593" i="14"/>
  <c r="S593" i="14"/>
  <c r="T593" i="14"/>
  <c r="W592" i="14"/>
  <c r="S592" i="14"/>
  <c r="T592" i="14"/>
  <c r="W591" i="14"/>
  <c r="S591" i="14"/>
  <c r="T591" i="14"/>
  <c r="W590" i="14"/>
  <c r="S590" i="14"/>
  <c r="T590" i="14"/>
  <c r="W589" i="14"/>
  <c r="S589" i="14"/>
  <c r="T589" i="14"/>
  <c r="W588" i="14"/>
  <c r="S588" i="14"/>
  <c r="T588" i="14"/>
  <c r="W587" i="14"/>
  <c r="S587" i="14"/>
  <c r="T587" i="14"/>
  <c r="W586" i="14"/>
  <c r="S586" i="14"/>
  <c r="T586" i="14"/>
  <c r="W585" i="14"/>
  <c r="S585" i="14"/>
  <c r="T585" i="14"/>
  <c r="W584" i="14"/>
  <c r="S584" i="14"/>
  <c r="T584" i="14"/>
  <c r="W583" i="14"/>
  <c r="S583" i="14"/>
  <c r="T583" i="14"/>
  <c r="W582" i="14"/>
  <c r="S582" i="14"/>
  <c r="T582" i="14"/>
  <c r="W581" i="14"/>
  <c r="S581" i="14"/>
  <c r="T581" i="14"/>
  <c r="W580" i="14"/>
  <c r="S580" i="14"/>
  <c r="T580" i="14"/>
  <c r="W579" i="14"/>
  <c r="S579" i="14"/>
  <c r="T579" i="14"/>
  <c r="W578" i="14"/>
  <c r="S578" i="14"/>
  <c r="T578" i="14"/>
  <c r="W577" i="14"/>
  <c r="S577" i="14"/>
  <c r="T577" i="14"/>
  <c r="W576" i="14"/>
  <c r="S576" i="14"/>
  <c r="T576" i="14"/>
  <c r="W575" i="14"/>
  <c r="S575" i="14"/>
  <c r="T575" i="14"/>
  <c r="W574" i="14"/>
  <c r="S574" i="14"/>
  <c r="T574" i="14"/>
  <c r="W573" i="14"/>
  <c r="S573" i="14"/>
  <c r="T573" i="14"/>
  <c r="W572" i="14"/>
  <c r="S572" i="14"/>
  <c r="T572" i="14"/>
  <c r="W571" i="14"/>
  <c r="S571" i="14"/>
  <c r="T571" i="14"/>
  <c r="W570" i="14"/>
  <c r="S570" i="14"/>
  <c r="T570" i="14"/>
  <c r="W569" i="14"/>
  <c r="S569" i="14"/>
  <c r="T569" i="14"/>
  <c r="W568" i="14"/>
  <c r="S568" i="14"/>
  <c r="T568" i="14"/>
  <c r="W567" i="14"/>
  <c r="S567" i="14"/>
  <c r="T567" i="14"/>
  <c r="W566" i="14"/>
  <c r="S566" i="14"/>
  <c r="T566" i="14"/>
  <c r="W565" i="14"/>
  <c r="S565" i="14"/>
  <c r="T565" i="14"/>
  <c r="W564" i="14"/>
  <c r="S564" i="14"/>
  <c r="T564" i="14"/>
  <c r="W563" i="14"/>
  <c r="S563" i="14"/>
  <c r="T563" i="14"/>
  <c r="W562" i="14"/>
  <c r="S562" i="14"/>
  <c r="T562" i="14"/>
  <c r="W561" i="14"/>
  <c r="S561" i="14"/>
  <c r="T561" i="14"/>
  <c r="W560" i="14"/>
  <c r="S560" i="14"/>
  <c r="T560" i="14"/>
  <c r="W559" i="14"/>
  <c r="S559" i="14"/>
  <c r="T559" i="14"/>
  <c r="W558" i="14"/>
  <c r="S558" i="14"/>
  <c r="T558" i="14"/>
  <c r="W557" i="14"/>
  <c r="S557" i="14"/>
  <c r="T557" i="14"/>
  <c r="W556" i="14"/>
  <c r="S556" i="14"/>
  <c r="T556" i="14"/>
  <c r="W555" i="14"/>
  <c r="S555" i="14"/>
  <c r="T555" i="14"/>
  <c r="W554" i="14"/>
  <c r="S554" i="14"/>
  <c r="T554" i="14"/>
  <c r="W553" i="14"/>
  <c r="S553" i="14"/>
  <c r="T553" i="14"/>
  <c r="W552" i="14"/>
  <c r="S552" i="14"/>
  <c r="T552" i="14"/>
  <c r="W551" i="14"/>
  <c r="S551" i="14"/>
  <c r="T551" i="14"/>
  <c r="W550" i="14"/>
  <c r="S550" i="14"/>
  <c r="T550" i="14"/>
  <c r="W549" i="14"/>
  <c r="S549" i="14"/>
  <c r="T549" i="14"/>
  <c r="W548" i="14"/>
  <c r="S548" i="14"/>
  <c r="T548" i="14"/>
  <c r="W547" i="14"/>
  <c r="S547" i="14"/>
  <c r="T547" i="14"/>
  <c r="W546" i="14"/>
  <c r="S546" i="14"/>
  <c r="T546" i="14"/>
  <c r="W545" i="14"/>
  <c r="S545" i="14"/>
  <c r="T545" i="14"/>
  <c r="W544" i="14"/>
  <c r="S544" i="14"/>
  <c r="T544" i="14"/>
  <c r="W543" i="14"/>
  <c r="S543" i="14"/>
  <c r="T543" i="14"/>
  <c r="W542" i="14"/>
  <c r="S542" i="14"/>
  <c r="T542" i="14"/>
  <c r="W541" i="14"/>
  <c r="S541" i="14"/>
  <c r="T541" i="14"/>
  <c r="W540" i="14"/>
  <c r="S540" i="14"/>
  <c r="T540" i="14"/>
  <c r="W539" i="14"/>
  <c r="S539" i="14"/>
  <c r="T539" i="14"/>
  <c r="W538" i="14"/>
  <c r="S538" i="14"/>
  <c r="T538" i="14"/>
  <c r="W537" i="14"/>
  <c r="S537" i="14"/>
  <c r="T537" i="14"/>
  <c r="W536" i="14"/>
  <c r="S536" i="14"/>
  <c r="T536" i="14" s="1"/>
  <c r="W535" i="14"/>
  <c r="S535" i="14"/>
  <c r="T535" i="14"/>
  <c r="W534" i="14"/>
  <c r="S534" i="14"/>
  <c r="T534" i="14"/>
  <c r="W533" i="14"/>
  <c r="S533" i="14"/>
  <c r="T533" i="14"/>
  <c r="W532" i="14"/>
  <c r="S532" i="14"/>
  <c r="T532" i="14"/>
  <c r="W531" i="14"/>
  <c r="S531" i="14"/>
  <c r="T531" i="14"/>
  <c r="W530" i="14"/>
  <c r="S530" i="14"/>
  <c r="T530" i="14"/>
  <c r="W529" i="14"/>
  <c r="S529" i="14"/>
  <c r="T529" i="14"/>
  <c r="W528" i="14"/>
  <c r="S528" i="14"/>
  <c r="T528" i="14"/>
  <c r="W527" i="14"/>
  <c r="S527" i="14"/>
  <c r="T527" i="14"/>
  <c r="W526" i="14"/>
  <c r="S526" i="14"/>
  <c r="T526" i="14"/>
  <c r="W525" i="14"/>
  <c r="S525" i="14"/>
  <c r="T525" i="14"/>
  <c r="W524" i="14"/>
  <c r="S524" i="14"/>
  <c r="T524" i="14"/>
  <c r="W523" i="14"/>
  <c r="S523" i="14"/>
  <c r="T523" i="14"/>
  <c r="W522" i="14"/>
  <c r="S522" i="14"/>
  <c r="T522" i="14"/>
  <c r="W521" i="14"/>
  <c r="S521" i="14"/>
  <c r="T521" i="14"/>
  <c r="W520" i="14"/>
  <c r="S520" i="14"/>
  <c r="T520" i="14"/>
  <c r="W519" i="14"/>
  <c r="S519" i="14"/>
  <c r="T519" i="14"/>
  <c r="W518" i="14"/>
  <c r="S518" i="14"/>
  <c r="T518" i="14"/>
  <c r="W517" i="14"/>
  <c r="S517" i="14"/>
  <c r="T517" i="14"/>
  <c r="W516" i="14"/>
  <c r="S516" i="14"/>
  <c r="T516" i="14"/>
  <c r="W515" i="14"/>
  <c r="S515" i="14"/>
  <c r="T515" i="14"/>
  <c r="W514" i="14"/>
  <c r="S514" i="14"/>
  <c r="T514" i="14"/>
  <c r="W513" i="14"/>
  <c r="S513" i="14"/>
  <c r="T513" i="14"/>
  <c r="W512" i="14"/>
  <c r="S512" i="14"/>
  <c r="T512" i="14"/>
  <c r="W511" i="14"/>
  <c r="S511" i="14"/>
  <c r="T511" i="14"/>
  <c r="W510" i="14"/>
  <c r="S510" i="14"/>
  <c r="T510" i="14"/>
  <c r="W509" i="14"/>
  <c r="S509" i="14"/>
  <c r="T509" i="14"/>
  <c r="W508" i="14"/>
  <c r="S508" i="14"/>
  <c r="T508" i="14"/>
  <c r="W507" i="14"/>
  <c r="S507" i="14"/>
  <c r="T507" i="14"/>
  <c r="W506" i="14"/>
  <c r="S506" i="14"/>
  <c r="T506" i="14"/>
  <c r="W505" i="14"/>
  <c r="S505" i="14"/>
  <c r="T505" i="14"/>
  <c r="W504" i="14"/>
  <c r="S504" i="14"/>
  <c r="T504" i="14"/>
  <c r="W503" i="14"/>
  <c r="S503" i="14"/>
  <c r="T503" i="14"/>
  <c r="W502" i="14"/>
  <c r="S502" i="14"/>
  <c r="T502" i="14"/>
  <c r="W501" i="14"/>
  <c r="S501" i="14"/>
  <c r="T501" i="14"/>
  <c r="W500" i="14"/>
  <c r="S500" i="14"/>
  <c r="T500" i="14"/>
  <c r="W499" i="14"/>
  <c r="S499" i="14"/>
  <c r="T499" i="14"/>
  <c r="W498" i="14"/>
  <c r="S498" i="14"/>
  <c r="T498" i="14"/>
  <c r="W497" i="14"/>
  <c r="S497" i="14"/>
  <c r="T497" i="14"/>
  <c r="W496" i="14"/>
  <c r="S496" i="14"/>
  <c r="T496" i="14"/>
  <c r="W495" i="14"/>
  <c r="S495" i="14"/>
  <c r="T495" i="14"/>
  <c r="W494" i="14"/>
  <c r="S494" i="14"/>
  <c r="T494" i="14"/>
  <c r="W493" i="14"/>
  <c r="S493" i="14"/>
  <c r="T493" i="14"/>
  <c r="W492" i="14"/>
  <c r="S492" i="14"/>
  <c r="T492" i="14"/>
  <c r="W491" i="14"/>
  <c r="S491" i="14"/>
  <c r="T491" i="14"/>
  <c r="W490" i="14"/>
  <c r="S490" i="14"/>
  <c r="T490" i="14"/>
  <c r="W489" i="14"/>
  <c r="S489" i="14"/>
  <c r="T489" i="14"/>
  <c r="W488" i="14"/>
  <c r="S488" i="14"/>
  <c r="T488" i="14"/>
  <c r="W487" i="14"/>
  <c r="S487" i="14"/>
  <c r="T487" i="14"/>
  <c r="W486" i="14"/>
  <c r="S486" i="14"/>
  <c r="T486" i="14"/>
  <c r="W485" i="14"/>
  <c r="S485" i="14"/>
  <c r="T485" i="14"/>
  <c r="W484" i="14"/>
  <c r="S484" i="14"/>
  <c r="T484" i="14"/>
  <c r="W483" i="14"/>
  <c r="S483" i="14"/>
  <c r="T483" i="14"/>
  <c r="W482" i="14"/>
  <c r="S482" i="14"/>
  <c r="T482" i="14"/>
  <c r="W481" i="14"/>
  <c r="S481" i="14"/>
  <c r="T481" i="14"/>
  <c r="W480" i="14"/>
  <c r="S480" i="14"/>
  <c r="T480" i="14"/>
  <c r="W479" i="14"/>
  <c r="S479" i="14"/>
  <c r="T479" i="14"/>
  <c r="W478" i="14"/>
  <c r="S478" i="14"/>
  <c r="T478" i="14"/>
  <c r="W477" i="14"/>
  <c r="S477" i="14"/>
  <c r="T477" i="14"/>
  <c r="W476" i="14"/>
  <c r="S476" i="14"/>
  <c r="T476" i="14"/>
  <c r="W475" i="14"/>
  <c r="S475" i="14"/>
  <c r="T475" i="14"/>
  <c r="W474" i="14"/>
  <c r="S474" i="14"/>
  <c r="T474" i="14"/>
  <c r="W473" i="14"/>
  <c r="S473" i="14"/>
  <c r="T473" i="14"/>
  <c r="W472" i="14"/>
  <c r="S472" i="14"/>
  <c r="T472" i="14"/>
  <c r="W471" i="14"/>
  <c r="S471" i="14"/>
  <c r="T471" i="14"/>
  <c r="W470" i="14"/>
  <c r="S470" i="14"/>
  <c r="T470" i="14"/>
  <c r="W469" i="14"/>
  <c r="S469" i="14"/>
  <c r="T469" i="14"/>
  <c r="W468" i="14"/>
  <c r="S468" i="14"/>
  <c r="T468" i="14"/>
  <c r="W467" i="14"/>
  <c r="S467" i="14"/>
  <c r="T467" i="14"/>
  <c r="W466" i="14"/>
  <c r="S466" i="14"/>
  <c r="T466" i="14"/>
  <c r="W465" i="14"/>
  <c r="S465" i="14"/>
  <c r="T465" i="14"/>
  <c r="W464" i="14"/>
  <c r="S464" i="14"/>
  <c r="T464" i="14"/>
  <c r="W463" i="14"/>
  <c r="S463" i="14"/>
  <c r="T463" i="14"/>
  <c r="W462" i="14"/>
  <c r="S462" i="14"/>
  <c r="T462" i="14"/>
  <c r="W461" i="14"/>
  <c r="S461" i="14"/>
  <c r="T461" i="14"/>
  <c r="W460" i="14"/>
  <c r="S460" i="14"/>
  <c r="T460" i="14"/>
  <c r="W459" i="14"/>
  <c r="S459" i="14"/>
  <c r="T459" i="14"/>
  <c r="W458" i="14"/>
  <c r="S458" i="14"/>
  <c r="T458" i="14"/>
  <c r="W457" i="14"/>
  <c r="S457" i="14"/>
  <c r="T457" i="14"/>
  <c r="W456" i="14"/>
  <c r="S456" i="14"/>
  <c r="T456" i="14"/>
  <c r="W455" i="14"/>
  <c r="S455" i="14"/>
  <c r="T455" i="14"/>
  <c r="W454" i="14"/>
  <c r="S454" i="14"/>
  <c r="T454" i="14"/>
  <c r="W453" i="14"/>
  <c r="S453" i="14"/>
  <c r="T453" i="14"/>
  <c r="W452" i="14"/>
  <c r="S452" i="14"/>
  <c r="T452" i="14"/>
  <c r="W451" i="14"/>
  <c r="S451" i="14"/>
  <c r="T451" i="14"/>
  <c r="W450" i="14"/>
  <c r="S450" i="14"/>
  <c r="T450" i="14"/>
  <c r="W449" i="14"/>
  <c r="S449" i="14"/>
  <c r="T449" i="14"/>
  <c r="W448" i="14"/>
  <c r="S448" i="14"/>
  <c r="T448" i="14"/>
  <c r="W447" i="14"/>
  <c r="S447" i="14"/>
  <c r="T447" i="14"/>
  <c r="W446" i="14"/>
  <c r="S446" i="14"/>
  <c r="T446" i="14"/>
  <c r="W445" i="14"/>
  <c r="S445" i="14"/>
  <c r="T445" i="14"/>
  <c r="W444" i="14"/>
  <c r="S444" i="14"/>
  <c r="T444" i="14"/>
  <c r="W443" i="14"/>
  <c r="S443" i="14"/>
  <c r="T443" i="14"/>
  <c r="W442" i="14"/>
  <c r="S442" i="14"/>
  <c r="T442" i="14"/>
  <c r="W441" i="14"/>
  <c r="S441" i="14"/>
  <c r="T441" i="14"/>
  <c r="W440" i="14"/>
  <c r="S440" i="14"/>
  <c r="T440" i="14"/>
  <c r="W439" i="14"/>
  <c r="S439" i="14"/>
  <c r="T439" i="14"/>
  <c r="W438" i="14"/>
  <c r="S438" i="14"/>
  <c r="T438" i="14"/>
  <c r="W437" i="14"/>
  <c r="S437" i="14"/>
  <c r="T437" i="14"/>
  <c r="W436" i="14"/>
  <c r="S436" i="14"/>
  <c r="T436" i="14"/>
  <c r="W435" i="14"/>
  <c r="S435" i="14"/>
  <c r="T435" i="14"/>
  <c r="W434" i="14"/>
  <c r="S434" i="14"/>
  <c r="T434" i="14"/>
  <c r="W433" i="14"/>
  <c r="S433" i="14"/>
  <c r="T433" i="14"/>
  <c r="W432" i="14"/>
  <c r="S432" i="14"/>
  <c r="T432" i="14"/>
  <c r="W431" i="14"/>
  <c r="S431" i="14"/>
  <c r="T431" i="14"/>
  <c r="W430" i="14"/>
  <c r="S430" i="14"/>
  <c r="T430" i="14"/>
  <c r="W429" i="14"/>
  <c r="S429" i="14"/>
  <c r="T429" i="14"/>
  <c r="W428" i="14"/>
  <c r="S428" i="14"/>
  <c r="T428" i="14"/>
  <c r="W427" i="14"/>
  <c r="S427" i="14"/>
  <c r="T427" i="14"/>
  <c r="W426" i="14"/>
  <c r="S426" i="14"/>
  <c r="T426" i="14"/>
  <c r="W425" i="14"/>
  <c r="S425" i="14"/>
  <c r="T425" i="14"/>
  <c r="W424" i="14"/>
  <c r="S424" i="14"/>
  <c r="T424" i="14"/>
  <c r="W423" i="14"/>
  <c r="S423" i="14"/>
  <c r="T423" i="14"/>
  <c r="W422" i="14"/>
  <c r="S422" i="14"/>
  <c r="T422" i="14"/>
  <c r="W421" i="14"/>
  <c r="S421" i="14"/>
  <c r="T421" i="14"/>
  <c r="W420" i="14"/>
  <c r="S420" i="14"/>
  <c r="T420" i="14"/>
  <c r="W419" i="14"/>
  <c r="S419" i="14"/>
  <c r="T419" i="14"/>
  <c r="W418" i="14"/>
  <c r="S418" i="14"/>
  <c r="T418" i="14"/>
  <c r="W417" i="14"/>
  <c r="S417" i="14"/>
  <c r="T417" i="14"/>
  <c r="W416" i="14"/>
  <c r="S416" i="14"/>
  <c r="T416" i="14"/>
  <c r="W415" i="14"/>
  <c r="S415" i="14"/>
  <c r="T415" i="14"/>
  <c r="W414" i="14"/>
  <c r="S414" i="14"/>
  <c r="T414" i="14"/>
  <c r="W413" i="14"/>
  <c r="S413" i="14"/>
  <c r="T413" i="14"/>
  <c r="W412" i="14"/>
  <c r="S412" i="14"/>
  <c r="T412" i="14"/>
  <c r="W411" i="14"/>
  <c r="S411" i="14"/>
  <c r="T411" i="14"/>
  <c r="W410" i="14"/>
  <c r="S410" i="14"/>
  <c r="T410" i="14"/>
  <c r="W409" i="14"/>
  <c r="S409" i="14"/>
  <c r="T409" i="14"/>
  <c r="W408" i="14"/>
  <c r="S408" i="14"/>
  <c r="T408" i="14"/>
  <c r="W407" i="14"/>
  <c r="S407" i="14"/>
  <c r="T407" i="14"/>
  <c r="W406" i="14"/>
  <c r="S406" i="14"/>
  <c r="T406" i="14"/>
  <c r="W405" i="14"/>
  <c r="S405" i="14"/>
  <c r="T405" i="14"/>
  <c r="W404" i="14"/>
  <c r="S404" i="14"/>
  <c r="T404" i="14"/>
  <c r="W403" i="14"/>
  <c r="S403" i="14"/>
  <c r="T403" i="14"/>
  <c r="W402" i="14"/>
  <c r="S402" i="14"/>
  <c r="T402" i="14"/>
  <c r="W401" i="14"/>
  <c r="S401" i="14"/>
  <c r="T401" i="14"/>
  <c r="W400" i="14"/>
  <c r="S400" i="14"/>
  <c r="T400" i="14"/>
  <c r="W399" i="14"/>
  <c r="S399" i="14"/>
  <c r="T399" i="14"/>
  <c r="W398" i="14"/>
  <c r="S398" i="14"/>
  <c r="T398" i="14"/>
  <c r="W397" i="14"/>
  <c r="S397" i="14"/>
  <c r="T397" i="14"/>
  <c r="W396" i="14"/>
  <c r="S396" i="14"/>
  <c r="T396" i="14"/>
  <c r="W395" i="14"/>
  <c r="S395" i="14"/>
  <c r="T395" i="14"/>
  <c r="W394" i="14"/>
  <c r="S394" i="14"/>
  <c r="T394" i="14"/>
  <c r="W393" i="14"/>
  <c r="S393" i="14"/>
  <c r="T393" i="14"/>
  <c r="W392" i="14"/>
  <c r="S392" i="14"/>
  <c r="T392" i="14"/>
  <c r="W391" i="14"/>
  <c r="S391" i="14"/>
  <c r="T391" i="14"/>
  <c r="W390" i="14"/>
  <c r="S390" i="14"/>
  <c r="T390" i="14"/>
  <c r="W389" i="14"/>
  <c r="S389" i="14"/>
  <c r="T389" i="14"/>
  <c r="W388" i="14"/>
  <c r="S388" i="14"/>
  <c r="T388" i="14"/>
  <c r="W387" i="14"/>
  <c r="S387" i="14"/>
  <c r="T387" i="14"/>
  <c r="W386" i="14"/>
  <c r="S386" i="14"/>
  <c r="T386" i="14"/>
  <c r="W385" i="14"/>
  <c r="S385" i="14"/>
  <c r="T385" i="14"/>
  <c r="W384" i="14"/>
  <c r="S384" i="14"/>
  <c r="T384" i="14"/>
  <c r="W383" i="14"/>
  <c r="S383" i="14"/>
  <c r="T383" i="14"/>
  <c r="W382" i="14"/>
  <c r="S382" i="14"/>
  <c r="T382" i="14"/>
  <c r="W381" i="14"/>
  <c r="S381" i="14"/>
  <c r="T381" i="14"/>
  <c r="W380" i="14"/>
  <c r="S380" i="14"/>
  <c r="T380" i="14"/>
  <c r="W379" i="14"/>
  <c r="S379" i="14"/>
  <c r="T379" i="14"/>
  <c r="W378" i="14"/>
  <c r="S378" i="14"/>
  <c r="T378" i="14"/>
  <c r="W377" i="14"/>
  <c r="S377" i="14"/>
  <c r="T377" i="14"/>
  <c r="W376" i="14"/>
  <c r="S376" i="14"/>
  <c r="T376" i="14"/>
  <c r="W375" i="14"/>
  <c r="S375" i="14"/>
  <c r="T375" i="14"/>
  <c r="W374" i="14"/>
  <c r="S374" i="14"/>
  <c r="T374" i="14"/>
  <c r="W373" i="14"/>
  <c r="S373" i="14"/>
  <c r="T373" i="14"/>
  <c r="W372" i="14"/>
  <c r="S372" i="14"/>
  <c r="T372" i="14"/>
  <c r="W371" i="14"/>
  <c r="S371" i="14"/>
  <c r="T371" i="14"/>
  <c r="W370" i="14"/>
  <c r="S370" i="14"/>
  <c r="T370" i="14"/>
  <c r="W369" i="14"/>
  <c r="S369" i="14"/>
  <c r="T369" i="14" s="1"/>
  <c r="W368" i="14"/>
  <c r="S368" i="14"/>
  <c r="T368" i="14"/>
  <c r="W367" i="14"/>
  <c r="S367" i="14"/>
  <c r="T367" i="14"/>
  <c r="W366" i="14"/>
  <c r="S366" i="14"/>
  <c r="T366" i="14"/>
  <c r="W365" i="14"/>
  <c r="S365" i="14"/>
  <c r="T365" i="14"/>
  <c r="W364" i="14"/>
  <c r="S364" i="14"/>
  <c r="T364" i="14"/>
  <c r="W363" i="14"/>
  <c r="S363" i="14"/>
  <c r="T363" i="14"/>
  <c r="W362" i="14"/>
  <c r="S362" i="14"/>
  <c r="T362" i="14"/>
  <c r="W361" i="14"/>
  <c r="S361" i="14"/>
  <c r="T361" i="14"/>
  <c r="W360" i="14"/>
  <c r="S360" i="14"/>
  <c r="T360" i="14"/>
  <c r="W359" i="14"/>
  <c r="S359" i="14"/>
  <c r="T359" i="14"/>
  <c r="W358" i="14"/>
  <c r="S358" i="14"/>
  <c r="T358" i="14"/>
  <c r="W357" i="14"/>
  <c r="S357" i="14"/>
  <c r="T357" i="14"/>
  <c r="W356" i="14"/>
  <c r="S356" i="14"/>
  <c r="T356" i="14"/>
  <c r="W355" i="14"/>
  <c r="S355" i="14"/>
  <c r="T355" i="14"/>
  <c r="W354" i="14"/>
  <c r="S354" i="14"/>
  <c r="T354" i="14"/>
  <c r="W353" i="14"/>
  <c r="S353" i="14"/>
  <c r="T353" i="14"/>
  <c r="W352" i="14"/>
  <c r="S352" i="14"/>
  <c r="T352" i="14"/>
  <c r="W351" i="14"/>
  <c r="S351" i="14"/>
  <c r="T351" i="14"/>
  <c r="W350" i="14"/>
  <c r="S350" i="14"/>
  <c r="T350" i="14"/>
  <c r="W349" i="14"/>
  <c r="S349" i="14"/>
  <c r="T349" i="14"/>
  <c r="W348" i="14"/>
  <c r="S348" i="14"/>
  <c r="T348" i="14"/>
  <c r="W347" i="14"/>
  <c r="S347" i="14"/>
  <c r="T347" i="14"/>
  <c r="W346" i="14"/>
  <c r="S346" i="14"/>
  <c r="T346" i="14"/>
  <c r="W345" i="14"/>
  <c r="S345" i="14"/>
  <c r="T345" i="14"/>
  <c r="W344" i="14"/>
  <c r="S344" i="14"/>
  <c r="T344" i="14"/>
  <c r="W343" i="14"/>
  <c r="S343" i="14"/>
  <c r="T343" i="14"/>
  <c r="W342" i="14"/>
  <c r="S342" i="14"/>
  <c r="T342" i="14"/>
  <c r="W341" i="14"/>
  <c r="S341" i="14"/>
  <c r="T341" i="14"/>
  <c r="W340" i="14"/>
  <c r="S340" i="14"/>
  <c r="T340" i="14"/>
  <c r="W339" i="14"/>
  <c r="S339" i="14"/>
  <c r="T339" i="14"/>
  <c r="W338" i="14"/>
  <c r="S338" i="14"/>
  <c r="T338" i="14"/>
  <c r="W337" i="14"/>
  <c r="S337" i="14"/>
  <c r="T337" i="14"/>
  <c r="W336" i="14"/>
  <c r="S336" i="14"/>
  <c r="T336" i="14"/>
  <c r="W335" i="14"/>
  <c r="S335" i="14"/>
  <c r="T335" i="14"/>
  <c r="W334" i="14"/>
  <c r="S334" i="14"/>
  <c r="T334" i="14"/>
  <c r="W333" i="14"/>
  <c r="S333" i="14"/>
  <c r="T333" i="14"/>
  <c r="W332" i="14"/>
  <c r="S332" i="14"/>
  <c r="T332" i="14"/>
  <c r="W331" i="14"/>
  <c r="S331" i="14"/>
  <c r="T331" i="14"/>
  <c r="W330" i="14"/>
  <c r="S330" i="14"/>
  <c r="T330" i="14"/>
  <c r="W329" i="14"/>
  <c r="S329" i="14"/>
  <c r="T329" i="14"/>
  <c r="W328" i="14"/>
  <c r="S328" i="14"/>
  <c r="T328" i="14"/>
  <c r="W327" i="14"/>
  <c r="S327" i="14"/>
  <c r="T327" i="14"/>
  <c r="W326" i="14"/>
  <c r="S326" i="14"/>
  <c r="T326" i="14"/>
  <c r="W325" i="14"/>
  <c r="S325" i="14"/>
  <c r="T325" i="14"/>
  <c r="W324" i="14"/>
  <c r="S324" i="14"/>
  <c r="T324" i="14"/>
  <c r="W323" i="14"/>
  <c r="S323" i="14"/>
  <c r="T323" i="14"/>
  <c r="W322" i="14"/>
  <c r="S322" i="14"/>
  <c r="T322" i="14"/>
  <c r="W321" i="14"/>
  <c r="S321" i="14"/>
  <c r="T321" i="14"/>
  <c r="W320" i="14"/>
  <c r="S320" i="14"/>
  <c r="T320" i="14"/>
  <c r="W319" i="14"/>
  <c r="S319" i="14"/>
  <c r="T319" i="14"/>
  <c r="W318" i="14"/>
  <c r="S318" i="14"/>
  <c r="T318" i="14"/>
  <c r="W317" i="14"/>
  <c r="S317" i="14"/>
  <c r="T317" i="14"/>
  <c r="W316" i="14"/>
  <c r="S316" i="14"/>
  <c r="T316" i="14"/>
  <c r="W315" i="14"/>
  <c r="S315" i="14"/>
  <c r="T315" i="14"/>
  <c r="W314" i="14"/>
  <c r="S314" i="14"/>
  <c r="T314" i="14"/>
  <c r="W313" i="14"/>
  <c r="S313" i="14"/>
  <c r="T313" i="14"/>
  <c r="W312" i="14"/>
  <c r="S312" i="14"/>
  <c r="T312" i="14"/>
  <c r="W311" i="14"/>
  <c r="S311" i="14"/>
  <c r="T311" i="14"/>
  <c r="W310" i="14"/>
  <c r="S310" i="14"/>
  <c r="T310" i="14"/>
  <c r="W309" i="14"/>
  <c r="S309" i="14"/>
  <c r="T309" i="14"/>
  <c r="W308" i="14"/>
  <c r="S308" i="14"/>
  <c r="T308" i="14"/>
  <c r="W307" i="14"/>
  <c r="S307" i="14"/>
  <c r="T307" i="14"/>
  <c r="W306" i="14"/>
  <c r="S306" i="14"/>
  <c r="T306" i="14"/>
  <c r="W305" i="14"/>
  <c r="S305" i="14"/>
  <c r="T305" i="14"/>
  <c r="W304" i="14"/>
  <c r="S304" i="14"/>
  <c r="T304" i="14"/>
  <c r="W303" i="14"/>
  <c r="S303" i="14"/>
  <c r="T303" i="14"/>
  <c r="W302" i="14"/>
  <c r="S302" i="14"/>
  <c r="T302" i="14"/>
  <c r="W301" i="14"/>
  <c r="S301" i="14"/>
  <c r="T301" i="14"/>
  <c r="W300" i="14"/>
  <c r="S300" i="14"/>
  <c r="T300" i="14"/>
  <c r="W299" i="14"/>
  <c r="S299" i="14"/>
  <c r="T299" i="14"/>
  <c r="W298" i="14"/>
  <c r="S298" i="14"/>
  <c r="T298" i="14"/>
  <c r="W297" i="14"/>
  <c r="S297" i="14"/>
  <c r="T297" i="14"/>
  <c r="W296" i="14"/>
  <c r="S296" i="14"/>
  <c r="T296" i="14"/>
  <c r="W295" i="14"/>
  <c r="S295" i="14"/>
  <c r="T295" i="14"/>
  <c r="W294" i="14"/>
  <c r="S294" i="14"/>
  <c r="T294" i="14"/>
  <c r="W293" i="14"/>
  <c r="S293" i="14"/>
  <c r="T293" i="14"/>
  <c r="W292" i="14"/>
  <c r="S292" i="14"/>
  <c r="T292" i="14"/>
  <c r="W291" i="14"/>
  <c r="S291" i="14"/>
  <c r="T291" i="14"/>
  <c r="W290" i="14"/>
  <c r="S290" i="14"/>
  <c r="T290" i="14"/>
  <c r="W289" i="14"/>
  <c r="S289" i="14"/>
  <c r="T289" i="14"/>
  <c r="W288" i="14"/>
  <c r="S288" i="14"/>
  <c r="T288" i="14"/>
  <c r="W287" i="14"/>
  <c r="S287" i="14"/>
  <c r="T287" i="14"/>
  <c r="W286" i="14"/>
  <c r="S286" i="14"/>
  <c r="T286" i="14"/>
  <c r="W285" i="14"/>
  <c r="S285" i="14"/>
  <c r="T285" i="14"/>
  <c r="W284" i="14"/>
  <c r="S284" i="14"/>
  <c r="T284" i="14"/>
  <c r="W283" i="14"/>
  <c r="S283" i="14"/>
  <c r="T283" i="14"/>
  <c r="W282" i="14"/>
  <c r="S282" i="14"/>
  <c r="T282" i="14"/>
  <c r="W281" i="14"/>
  <c r="S281" i="14"/>
  <c r="T281" i="14"/>
  <c r="W280" i="14"/>
  <c r="S280" i="14"/>
  <c r="T280" i="14"/>
  <c r="W279" i="14"/>
  <c r="S279" i="14"/>
  <c r="T279" i="14"/>
  <c r="W278" i="14"/>
  <c r="S278" i="14"/>
  <c r="T278" i="14"/>
  <c r="W277" i="14"/>
  <c r="S277" i="14"/>
  <c r="T277" i="14"/>
  <c r="W276" i="14"/>
  <c r="S276" i="14"/>
  <c r="T276" i="14"/>
  <c r="W275" i="14"/>
  <c r="S275" i="14"/>
  <c r="T275" i="14"/>
  <c r="W274" i="14"/>
  <c r="S274" i="14"/>
  <c r="T274" i="14"/>
  <c r="W273" i="14"/>
  <c r="S273" i="14"/>
  <c r="T273" i="14"/>
  <c r="W272" i="14"/>
  <c r="S272" i="14"/>
  <c r="T272" i="14"/>
  <c r="W271" i="14"/>
  <c r="S271" i="14"/>
  <c r="T271" i="14"/>
  <c r="W270" i="14"/>
  <c r="S270" i="14"/>
  <c r="T270" i="14"/>
  <c r="W269" i="14"/>
  <c r="S269" i="14"/>
  <c r="T269" i="14"/>
  <c r="W268" i="14"/>
  <c r="S268" i="14"/>
  <c r="T268" i="14"/>
  <c r="W267" i="14"/>
  <c r="S267" i="14"/>
  <c r="T267" i="14"/>
  <c r="W266" i="14"/>
  <c r="S266" i="14"/>
  <c r="T266" i="14"/>
  <c r="W265" i="14"/>
  <c r="S265" i="14"/>
  <c r="T265" i="14"/>
  <c r="W264" i="14"/>
  <c r="S264" i="14"/>
  <c r="T264" i="14"/>
  <c r="W263" i="14"/>
  <c r="S263" i="14"/>
  <c r="T263" i="14"/>
  <c r="W262" i="14"/>
  <c r="S262" i="14"/>
  <c r="T262" i="14"/>
  <c r="W261" i="14"/>
  <c r="S261" i="14"/>
  <c r="T261" i="14"/>
  <c r="W260" i="14"/>
  <c r="S260" i="14"/>
  <c r="T260" i="14"/>
  <c r="W259" i="14"/>
  <c r="S259" i="14"/>
  <c r="T259" i="14"/>
  <c r="W258" i="14"/>
  <c r="S258" i="14"/>
  <c r="T258" i="14"/>
  <c r="W257" i="14"/>
  <c r="S257" i="14"/>
  <c r="T257" i="14"/>
  <c r="W256" i="14"/>
  <c r="S256" i="14"/>
  <c r="T256" i="14"/>
  <c r="W255" i="14"/>
  <c r="S255" i="14"/>
  <c r="T255" i="14"/>
  <c r="W254" i="14"/>
  <c r="S254" i="14"/>
  <c r="T254" i="14"/>
  <c r="W253" i="14"/>
  <c r="S253" i="14"/>
  <c r="T253" i="14"/>
  <c r="W252" i="14"/>
  <c r="S252" i="14"/>
  <c r="T252" i="14"/>
  <c r="W251" i="14"/>
  <c r="S251" i="14"/>
  <c r="T251" i="14"/>
  <c r="W250" i="14"/>
  <c r="S250" i="14"/>
  <c r="T250" i="14"/>
  <c r="W249" i="14"/>
  <c r="S249" i="14"/>
  <c r="T249" i="14"/>
  <c r="W248" i="14"/>
  <c r="S248" i="14"/>
  <c r="T248" i="14"/>
  <c r="W247" i="14"/>
  <c r="S247" i="14"/>
  <c r="T247" i="14"/>
  <c r="W246" i="14"/>
  <c r="S246" i="14"/>
  <c r="T246" i="14"/>
  <c r="W245" i="14"/>
  <c r="S245" i="14"/>
  <c r="T245" i="14"/>
  <c r="W244" i="14"/>
  <c r="S244" i="14"/>
  <c r="T244" i="14"/>
  <c r="W243" i="14"/>
  <c r="S243" i="14"/>
  <c r="T243" i="14"/>
  <c r="W242" i="14"/>
  <c r="S242" i="14"/>
  <c r="T242" i="14"/>
  <c r="W241" i="14"/>
  <c r="S241" i="14"/>
  <c r="T241" i="14"/>
  <c r="W240" i="14"/>
  <c r="S240" i="14"/>
  <c r="T240" i="14"/>
  <c r="W239" i="14"/>
  <c r="S239" i="14"/>
  <c r="T239" i="14"/>
  <c r="W238" i="14"/>
  <c r="S238" i="14"/>
  <c r="T238" i="14"/>
  <c r="W237" i="14"/>
  <c r="S237" i="14"/>
  <c r="T237" i="14"/>
  <c r="W236" i="14"/>
  <c r="S236" i="14"/>
  <c r="T236" i="14"/>
  <c r="W235" i="14"/>
  <c r="S235" i="14"/>
  <c r="T235" i="14"/>
  <c r="W234" i="14"/>
  <c r="S234" i="14"/>
  <c r="T234" i="14"/>
  <c r="W233" i="14"/>
  <c r="S233" i="14"/>
  <c r="T233" i="14"/>
  <c r="W232" i="14"/>
  <c r="S232" i="14"/>
  <c r="T232" i="14"/>
  <c r="W231" i="14"/>
  <c r="S231" i="14"/>
  <c r="T231" i="14"/>
  <c r="W230" i="14"/>
  <c r="S230" i="14"/>
  <c r="T230" i="14"/>
  <c r="W229" i="14"/>
  <c r="S229" i="14"/>
  <c r="T229" i="14"/>
  <c r="W228" i="14"/>
  <c r="S228" i="14"/>
  <c r="T228" i="14"/>
  <c r="W227" i="14"/>
  <c r="S227" i="14"/>
  <c r="T227" i="14"/>
  <c r="W226" i="14"/>
  <c r="S226" i="14"/>
  <c r="T226" i="14"/>
  <c r="W225" i="14"/>
  <c r="S225" i="14"/>
  <c r="T225" i="14"/>
  <c r="W224" i="14"/>
  <c r="S224" i="14"/>
  <c r="T224" i="14"/>
  <c r="W223" i="14"/>
  <c r="S223" i="14"/>
  <c r="T223" i="14"/>
  <c r="W222" i="14"/>
  <c r="S222" i="14"/>
  <c r="T222" i="14"/>
  <c r="W221" i="14"/>
  <c r="S221" i="14"/>
  <c r="T221" i="14"/>
  <c r="W220" i="14"/>
  <c r="S220" i="14"/>
  <c r="T220" i="14"/>
  <c r="W219" i="14"/>
  <c r="S219" i="14"/>
  <c r="T219" i="14"/>
  <c r="W218" i="14"/>
  <c r="S218" i="14"/>
  <c r="T218" i="14"/>
  <c r="W217" i="14"/>
  <c r="S217" i="14"/>
  <c r="T217" i="14"/>
  <c r="W216" i="14"/>
  <c r="S216" i="14"/>
  <c r="T216" i="14"/>
  <c r="W215" i="14"/>
  <c r="S215" i="14"/>
  <c r="T215" i="14"/>
  <c r="W214" i="14"/>
  <c r="S214" i="14"/>
  <c r="T214" i="14"/>
  <c r="W213" i="14"/>
  <c r="S213" i="14"/>
  <c r="T213" i="14"/>
  <c r="W212" i="14"/>
  <c r="S212" i="14"/>
  <c r="T212" i="14"/>
  <c r="W211" i="14"/>
  <c r="S211" i="14"/>
  <c r="T211" i="14"/>
  <c r="W210" i="14"/>
  <c r="S210" i="14"/>
  <c r="T210" i="14"/>
  <c r="W209" i="14"/>
  <c r="S209" i="14"/>
  <c r="T209" i="14"/>
  <c r="W208" i="14"/>
  <c r="S208" i="14"/>
  <c r="T208" i="14"/>
  <c r="W207" i="14"/>
  <c r="S207" i="14"/>
  <c r="T207" i="14"/>
  <c r="W206" i="14"/>
  <c r="S206" i="14"/>
  <c r="T206" i="14"/>
  <c r="W205" i="14"/>
  <c r="S205" i="14"/>
  <c r="T205" i="14"/>
  <c r="W204" i="14"/>
  <c r="S204" i="14"/>
  <c r="T204" i="14"/>
  <c r="W203" i="14"/>
  <c r="S203" i="14"/>
  <c r="T203" i="14"/>
  <c r="W202" i="14"/>
  <c r="S202" i="14"/>
  <c r="T202" i="14"/>
  <c r="W201" i="14"/>
  <c r="S201" i="14"/>
  <c r="T201" i="14"/>
  <c r="W200" i="14"/>
  <c r="S200" i="14"/>
  <c r="T200" i="14"/>
  <c r="W199" i="14"/>
  <c r="S199" i="14"/>
  <c r="T199" i="14"/>
  <c r="W198" i="14"/>
  <c r="S198" i="14"/>
  <c r="T198" i="14"/>
  <c r="W197" i="14"/>
  <c r="S197" i="14"/>
  <c r="T197" i="14"/>
  <c r="W196" i="14"/>
  <c r="S196" i="14"/>
  <c r="T196" i="14"/>
  <c r="W195" i="14"/>
  <c r="S195" i="14"/>
  <c r="T195" i="14"/>
  <c r="W194" i="14"/>
  <c r="S194" i="14"/>
  <c r="T194" i="14"/>
  <c r="W193" i="14"/>
  <c r="S193" i="14"/>
  <c r="T193" i="14"/>
  <c r="W192" i="14"/>
  <c r="S192" i="14"/>
  <c r="T192" i="14"/>
  <c r="W191" i="14"/>
  <c r="S191" i="14"/>
  <c r="T191" i="14"/>
  <c r="W190" i="14"/>
  <c r="S190" i="14"/>
  <c r="T190" i="14"/>
  <c r="W189" i="14"/>
  <c r="S189" i="14"/>
  <c r="T189" i="14"/>
  <c r="W188" i="14"/>
  <c r="S188" i="14"/>
  <c r="T188" i="14"/>
  <c r="W187" i="14"/>
  <c r="S187" i="14"/>
  <c r="T187" i="14"/>
  <c r="W186" i="14"/>
  <c r="S186" i="14"/>
  <c r="T186" i="14"/>
  <c r="W185" i="14"/>
  <c r="S185" i="14"/>
  <c r="T185" i="14"/>
  <c r="W184" i="14"/>
  <c r="S184" i="14"/>
  <c r="T184" i="14"/>
  <c r="W183" i="14"/>
  <c r="S183" i="14"/>
  <c r="T183" i="14"/>
  <c r="W182" i="14"/>
  <c r="S182" i="14"/>
  <c r="T182" i="14"/>
  <c r="W181" i="14"/>
  <c r="S181" i="14"/>
  <c r="T181" i="14"/>
  <c r="W180" i="14"/>
  <c r="S180" i="14"/>
  <c r="T180" i="14"/>
  <c r="W179" i="14"/>
  <c r="S179" i="14"/>
  <c r="T179" i="14"/>
  <c r="W178" i="14"/>
  <c r="S178" i="14"/>
  <c r="T178" i="14"/>
  <c r="W177" i="14"/>
  <c r="S177" i="14"/>
  <c r="T177" i="14"/>
  <c r="W176" i="14"/>
  <c r="S176" i="14"/>
  <c r="T176" i="14"/>
  <c r="W175" i="14"/>
  <c r="S175" i="14"/>
  <c r="T175" i="14"/>
  <c r="W174" i="14"/>
  <c r="S174" i="14"/>
  <c r="T174" i="14"/>
  <c r="W173" i="14"/>
  <c r="S173" i="14"/>
  <c r="T173" i="14"/>
  <c r="W172" i="14"/>
  <c r="S172" i="14"/>
  <c r="T172" i="14"/>
  <c r="W171" i="14"/>
  <c r="S171" i="14"/>
  <c r="T171" i="14"/>
  <c r="W170" i="14"/>
  <c r="S170" i="14"/>
  <c r="T170" i="14"/>
  <c r="W169" i="14"/>
  <c r="S169" i="14"/>
  <c r="T169" i="14"/>
  <c r="W168" i="14"/>
  <c r="S168" i="14"/>
  <c r="T168" i="14"/>
  <c r="W167" i="14"/>
  <c r="S167" i="14"/>
  <c r="T167" i="14"/>
  <c r="W166" i="14"/>
  <c r="S166" i="14"/>
  <c r="T166" i="14"/>
  <c r="W165" i="14"/>
  <c r="S165" i="14"/>
  <c r="T165" i="14"/>
  <c r="W164" i="14"/>
  <c r="S164" i="14"/>
  <c r="T164" i="14"/>
  <c r="W163" i="14"/>
  <c r="S163" i="14"/>
  <c r="T163" i="14"/>
  <c r="W162" i="14"/>
  <c r="S162" i="14"/>
  <c r="T162" i="14"/>
  <c r="W161" i="14"/>
  <c r="S161" i="14"/>
  <c r="T161" i="14"/>
  <c r="W160" i="14"/>
  <c r="S160" i="14"/>
  <c r="T160" i="14"/>
  <c r="W159" i="14"/>
  <c r="S159" i="14"/>
  <c r="T159" i="14"/>
  <c r="W158" i="14"/>
  <c r="S158" i="14"/>
  <c r="T158" i="14"/>
  <c r="W157" i="14"/>
  <c r="S157" i="14"/>
  <c r="T157" i="14"/>
  <c r="W156" i="14"/>
  <c r="S156" i="14"/>
  <c r="T156" i="14"/>
  <c r="W155" i="14"/>
  <c r="S155" i="14"/>
  <c r="T155" i="14"/>
  <c r="W154" i="14"/>
  <c r="S154" i="14"/>
  <c r="T154" i="14"/>
  <c r="W153" i="14"/>
  <c r="S153" i="14"/>
  <c r="T153" i="14"/>
  <c r="W152" i="14"/>
  <c r="S152" i="14"/>
  <c r="T152" i="14"/>
  <c r="W151" i="14"/>
  <c r="S151" i="14"/>
  <c r="T151" i="14"/>
  <c r="W150" i="14"/>
  <c r="S150" i="14"/>
  <c r="T150" i="14"/>
  <c r="W149" i="14"/>
  <c r="S149" i="14"/>
  <c r="T149" i="14"/>
  <c r="W148" i="14"/>
  <c r="S148" i="14"/>
  <c r="T148" i="14"/>
  <c r="W147" i="14"/>
  <c r="S147" i="14"/>
  <c r="T147" i="14"/>
  <c r="W146" i="14"/>
  <c r="S146" i="14"/>
  <c r="T146" i="14"/>
  <c r="W145" i="14"/>
  <c r="S145" i="14"/>
  <c r="T145" i="14"/>
  <c r="W144" i="14"/>
  <c r="S144" i="14"/>
  <c r="T144" i="14"/>
  <c r="W143" i="14"/>
  <c r="S143" i="14"/>
  <c r="T143" i="14"/>
  <c r="W142" i="14"/>
  <c r="S142" i="14"/>
  <c r="T142" i="14"/>
  <c r="W141" i="14"/>
  <c r="S141" i="14"/>
  <c r="T141" i="14"/>
  <c r="W140" i="14"/>
  <c r="S140" i="14"/>
  <c r="T140" i="14"/>
  <c r="W139" i="14"/>
  <c r="S139" i="14"/>
  <c r="T139" i="14"/>
  <c r="W138" i="14"/>
  <c r="S138" i="14"/>
  <c r="T138" i="14"/>
  <c r="W137" i="14"/>
  <c r="S137" i="14"/>
  <c r="T137" i="14"/>
  <c r="W136" i="14"/>
  <c r="S136" i="14"/>
  <c r="T136" i="14"/>
  <c r="W135" i="14"/>
  <c r="S135" i="14"/>
  <c r="T135" i="14"/>
  <c r="W134" i="14"/>
  <c r="S134" i="14"/>
  <c r="T134" i="14"/>
  <c r="W133" i="14"/>
  <c r="S133" i="14"/>
  <c r="T133" i="14"/>
  <c r="W132" i="14"/>
  <c r="S132" i="14"/>
  <c r="T132" i="14"/>
  <c r="W131" i="14"/>
  <c r="S131" i="14"/>
  <c r="T131" i="14"/>
  <c r="W130" i="14"/>
  <c r="S130" i="14"/>
  <c r="T130" i="14"/>
  <c r="W129" i="14"/>
  <c r="S129" i="14"/>
  <c r="T129" i="14"/>
  <c r="W128" i="14"/>
  <c r="S128" i="14"/>
  <c r="T128" i="14"/>
  <c r="W127" i="14"/>
  <c r="S127" i="14"/>
  <c r="T127" i="14"/>
  <c r="W126" i="14"/>
  <c r="S126" i="14"/>
  <c r="T126" i="14"/>
  <c r="W125" i="14"/>
  <c r="S125" i="14"/>
  <c r="T125" i="14"/>
  <c r="W124" i="14"/>
  <c r="S124" i="14"/>
  <c r="T124" i="14"/>
  <c r="W123" i="14"/>
  <c r="S123" i="14"/>
  <c r="T123" i="14"/>
  <c r="W122" i="14"/>
  <c r="S122" i="14"/>
  <c r="T122" i="14"/>
  <c r="W121" i="14"/>
  <c r="S121" i="14"/>
  <c r="T121" i="14"/>
  <c r="W120" i="14"/>
  <c r="S120" i="14"/>
  <c r="T120" i="14"/>
  <c r="W119" i="14"/>
  <c r="S119" i="14"/>
  <c r="T119" i="14"/>
  <c r="W118" i="14"/>
  <c r="S118" i="14"/>
  <c r="T118" i="14"/>
  <c r="W117" i="14"/>
  <c r="S117" i="14"/>
  <c r="T117" i="14"/>
  <c r="W116" i="14"/>
  <c r="S116" i="14"/>
  <c r="T116" i="14"/>
  <c r="W115" i="14"/>
  <c r="S115" i="14"/>
  <c r="T115" i="14"/>
  <c r="W114" i="14"/>
  <c r="S114" i="14"/>
  <c r="T114" i="14"/>
  <c r="W113" i="14"/>
  <c r="S113" i="14"/>
  <c r="T113" i="14"/>
  <c r="W112" i="14"/>
  <c r="S112" i="14"/>
  <c r="T112" i="14"/>
  <c r="W111" i="14"/>
  <c r="S111" i="14"/>
  <c r="T111" i="14"/>
  <c r="W110" i="14"/>
  <c r="S110" i="14"/>
  <c r="T110" i="14"/>
  <c r="W109" i="14"/>
  <c r="S109" i="14"/>
  <c r="T109" i="14"/>
  <c r="W108" i="14"/>
  <c r="S108" i="14"/>
  <c r="T108" i="14"/>
  <c r="W107" i="14"/>
  <c r="S107" i="14"/>
  <c r="T107" i="14"/>
  <c r="W106" i="14"/>
  <c r="S106" i="14"/>
  <c r="T106" i="14"/>
  <c r="W105" i="14"/>
  <c r="S105" i="14"/>
  <c r="T105" i="14"/>
  <c r="W104" i="14"/>
  <c r="S104" i="14"/>
  <c r="T104" i="14"/>
  <c r="W103" i="14"/>
  <c r="S103" i="14"/>
  <c r="T103" i="14"/>
  <c r="W102" i="14"/>
  <c r="S102" i="14"/>
  <c r="T102" i="14"/>
  <c r="W101" i="14"/>
  <c r="S101" i="14"/>
  <c r="T101" i="14"/>
  <c r="W100" i="14"/>
  <c r="S100" i="14"/>
  <c r="T100" i="14"/>
  <c r="W99" i="14"/>
  <c r="S99" i="14"/>
  <c r="T99" i="14"/>
  <c r="W98" i="14"/>
  <c r="S98" i="14"/>
  <c r="T98" i="14"/>
  <c r="W97" i="14"/>
  <c r="S97" i="14"/>
  <c r="T97" i="14"/>
  <c r="W96" i="14"/>
  <c r="S96" i="14"/>
  <c r="T96" i="14"/>
  <c r="W95" i="14"/>
  <c r="S95" i="14"/>
  <c r="T95" i="14"/>
  <c r="W94" i="14"/>
  <c r="S94" i="14"/>
  <c r="T94" i="14"/>
  <c r="W93" i="14"/>
  <c r="S93" i="14"/>
  <c r="T93" i="14"/>
  <c r="W92" i="14"/>
  <c r="S92" i="14"/>
  <c r="T92" i="14"/>
  <c r="W91" i="14"/>
  <c r="S91" i="14"/>
  <c r="T91" i="14"/>
  <c r="W90" i="14"/>
  <c r="S90" i="14"/>
  <c r="T90" i="14"/>
  <c r="W89" i="14"/>
  <c r="S89" i="14"/>
  <c r="T89" i="14"/>
  <c r="W88" i="14"/>
  <c r="S88" i="14"/>
  <c r="T88" i="14"/>
  <c r="W87" i="14"/>
  <c r="S87" i="14"/>
  <c r="T87" i="14"/>
  <c r="W86" i="14"/>
  <c r="S86" i="14"/>
  <c r="T86" i="14"/>
  <c r="W85" i="14"/>
  <c r="S85" i="14"/>
  <c r="T85" i="14"/>
  <c r="W84" i="14"/>
  <c r="S84" i="14"/>
  <c r="T84" i="14"/>
  <c r="W83" i="14"/>
  <c r="S83" i="14"/>
  <c r="T83" i="14"/>
  <c r="W82" i="14"/>
  <c r="S82" i="14"/>
  <c r="T82" i="14"/>
  <c r="W81" i="14"/>
  <c r="S81" i="14"/>
  <c r="T81" i="14"/>
  <c r="W80" i="14"/>
  <c r="S80" i="14"/>
  <c r="T80" i="14"/>
  <c r="W79" i="14"/>
  <c r="S79" i="14"/>
  <c r="T79" i="14"/>
  <c r="W78" i="14"/>
  <c r="S78" i="14"/>
  <c r="T78" i="14"/>
  <c r="W77" i="14"/>
  <c r="S77" i="14"/>
  <c r="T77" i="14"/>
  <c r="W76" i="14"/>
  <c r="S76" i="14"/>
  <c r="T76" i="14"/>
  <c r="W75" i="14"/>
  <c r="S75" i="14"/>
  <c r="T75" i="14"/>
  <c r="W74" i="14"/>
  <c r="S74" i="14"/>
  <c r="T74" i="14"/>
  <c r="W73" i="14"/>
  <c r="S73" i="14"/>
  <c r="T73" i="14"/>
  <c r="W72" i="14"/>
  <c r="S72" i="14"/>
  <c r="T72" i="14"/>
  <c r="W71" i="14"/>
  <c r="S71" i="14"/>
  <c r="T71" i="14"/>
  <c r="W70" i="14"/>
  <c r="S70" i="14"/>
  <c r="T70" i="14"/>
  <c r="W69" i="14"/>
  <c r="S69" i="14"/>
  <c r="T69" i="14"/>
  <c r="W68" i="14"/>
  <c r="S68" i="14"/>
  <c r="T68" i="14"/>
  <c r="W67" i="14"/>
  <c r="S67" i="14"/>
  <c r="T67" i="14"/>
  <c r="W66" i="14"/>
  <c r="S66" i="14"/>
  <c r="T66" i="14"/>
  <c r="W65" i="14"/>
  <c r="S65" i="14"/>
  <c r="T65" i="14"/>
  <c r="W64" i="14"/>
  <c r="S64" i="14"/>
  <c r="T64" i="14"/>
  <c r="W63" i="14"/>
  <c r="S63" i="14"/>
  <c r="T63" i="14"/>
  <c r="W62" i="14"/>
  <c r="S62" i="14"/>
  <c r="T62" i="14"/>
  <c r="W61" i="14"/>
  <c r="S61" i="14"/>
  <c r="T61" i="14"/>
  <c r="W60" i="14"/>
  <c r="S60" i="14"/>
  <c r="T60" i="14"/>
  <c r="W59" i="14"/>
  <c r="S59" i="14"/>
  <c r="T59" i="14"/>
  <c r="W58" i="14"/>
  <c r="S58" i="14"/>
  <c r="T58" i="14"/>
  <c r="W57" i="14"/>
  <c r="S57" i="14"/>
  <c r="T57" i="14"/>
  <c r="W56" i="14"/>
  <c r="S56" i="14"/>
  <c r="T56" i="14"/>
  <c r="W55" i="14"/>
  <c r="S55" i="14"/>
  <c r="T55" i="14"/>
  <c r="W54" i="14"/>
  <c r="S54" i="14"/>
  <c r="T54" i="14"/>
  <c r="W53" i="14"/>
  <c r="S53" i="14"/>
  <c r="T53" i="14"/>
  <c r="W52" i="14"/>
  <c r="S52" i="14"/>
  <c r="T52" i="14"/>
  <c r="W51" i="14"/>
  <c r="S51" i="14"/>
  <c r="T51" i="14"/>
  <c r="W50" i="14"/>
  <c r="S50" i="14"/>
  <c r="T50" i="14"/>
  <c r="W49" i="14"/>
  <c r="S49" i="14"/>
  <c r="T49" i="14"/>
  <c r="W48" i="14"/>
  <c r="S48" i="14"/>
  <c r="T48" i="14"/>
  <c r="W47" i="14"/>
  <c r="S47" i="14"/>
  <c r="T47" i="14"/>
  <c r="W46" i="14"/>
  <c r="S46" i="14"/>
  <c r="T46" i="14"/>
  <c r="W45" i="14"/>
  <c r="S45" i="14"/>
  <c r="T45" i="14"/>
  <c r="W44" i="14"/>
  <c r="S44" i="14"/>
  <c r="T44" i="14"/>
  <c r="W43" i="14"/>
  <c r="S43" i="14"/>
  <c r="T43" i="14"/>
  <c r="W42" i="14"/>
  <c r="S42" i="14"/>
  <c r="T42" i="14"/>
  <c r="W41" i="14"/>
  <c r="S41" i="14"/>
  <c r="T41" i="14"/>
  <c r="W40" i="14"/>
  <c r="S40" i="14"/>
  <c r="T40" i="14"/>
  <c r="W39" i="14"/>
  <c r="S39" i="14"/>
  <c r="T39" i="14"/>
  <c r="W38" i="14"/>
  <c r="S38" i="14"/>
  <c r="T38" i="14"/>
  <c r="W37" i="14"/>
  <c r="S37" i="14"/>
  <c r="T37" i="14"/>
  <c r="W36" i="14"/>
  <c r="S36" i="14"/>
  <c r="T36" i="14"/>
  <c r="W35" i="14"/>
  <c r="S35" i="14"/>
  <c r="T35" i="14"/>
  <c r="W34" i="14"/>
  <c r="S34" i="14"/>
  <c r="T34" i="14"/>
  <c r="W33" i="14"/>
  <c r="S33" i="14"/>
  <c r="T33" i="14"/>
  <c r="W32" i="14"/>
  <c r="S32" i="14"/>
  <c r="T32" i="14"/>
  <c r="W31" i="14"/>
  <c r="S31" i="14"/>
  <c r="T31" i="14"/>
  <c r="W30" i="14"/>
  <c r="S30" i="14"/>
  <c r="T30" i="14"/>
  <c r="W29" i="14"/>
  <c r="S29" i="14"/>
  <c r="T29" i="14"/>
  <c r="W28" i="14"/>
  <c r="S28" i="14"/>
  <c r="T28" i="14"/>
  <c r="W27" i="14"/>
  <c r="S27" i="14"/>
  <c r="T27" i="14"/>
  <c r="W26" i="14"/>
  <c r="S26" i="14"/>
  <c r="T26" i="14"/>
  <c r="W25" i="14"/>
  <c r="S25" i="14"/>
  <c r="T25" i="14"/>
  <c r="AC24" i="14"/>
  <c r="W24" i="14"/>
  <c r="S24" i="14"/>
  <c r="T24" i="14" s="1"/>
  <c r="AC23" i="14"/>
  <c r="W23" i="14"/>
  <c r="S23" i="14"/>
  <c r="T23" i="14" s="1"/>
  <c r="AC22" i="14"/>
  <c r="W22" i="14"/>
  <c r="S22" i="14"/>
  <c r="T22" i="14"/>
  <c r="W21" i="14"/>
  <c r="S21" i="14"/>
  <c r="T21" i="14"/>
  <c r="W20" i="14"/>
  <c r="S20" i="14"/>
  <c r="T20" i="14"/>
  <c r="W19" i="14"/>
  <c r="S19" i="14"/>
  <c r="T19" i="14"/>
  <c r="W18" i="14"/>
  <c r="S18" i="14"/>
  <c r="T18" i="14"/>
  <c r="W17" i="14"/>
  <c r="S17" i="14"/>
  <c r="T17" i="14"/>
  <c r="W16" i="14"/>
  <c r="S16" i="14"/>
  <c r="T16" i="14"/>
  <c r="W15" i="14"/>
  <c r="S15" i="14"/>
  <c r="T15" i="14"/>
  <c r="W14" i="14"/>
  <c r="S14" i="14"/>
  <c r="T14" i="14"/>
  <c r="W13" i="14"/>
  <c r="S13" i="14"/>
  <c r="T13" i="14"/>
  <c r="W12" i="14"/>
  <c r="S12" i="14"/>
  <c r="T12" i="14"/>
  <c r="W11" i="14"/>
  <c r="S11" i="14"/>
  <c r="T11" i="14"/>
  <c r="W10" i="14"/>
  <c r="S10" i="14"/>
  <c r="T10" i="14"/>
  <c r="W9" i="14"/>
  <c r="AC21" i="14"/>
  <c r="S9" i="14"/>
  <c r="T9" i="14" s="1"/>
  <c r="W8" i="14"/>
  <c r="S8" i="14"/>
  <c r="T8" i="14" s="1"/>
  <c r="N6" i="14"/>
  <c r="K6" i="14"/>
  <c r="N5" i="14"/>
  <c r="K5" i="14"/>
  <c r="F5" i="14"/>
  <c r="B306" i="14" s="1"/>
  <c r="C306" i="14" s="1"/>
  <c r="R306" i="14" s="1"/>
  <c r="X13" i="14"/>
  <c r="X11" i="14"/>
  <c r="X14" i="14"/>
  <c r="X15" i="14"/>
  <c r="X12" i="14"/>
  <c r="AC27" i="14"/>
  <c r="E16" i="25"/>
  <c r="E10" i="25"/>
  <c r="D16" i="25"/>
  <c r="D10" i="25"/>
  <c r="C16" i="25"/>
  <c r="C10" i="25"/>
  <c r="B16" i="25"/>
  <c r="B10" i="25"/>
  <c r="D10" i="23"/>
  <c r="B10" i="23"/>
  <c r="B9" i="23"/>
  <c r="C12" i="25"/>
  <c r="E9" i="23"/>
  <c r="E15" i="25"/>
  <c r="E9" i="25"/>
  <c r="D15" i="25"/>
  <c r="D9" i="25"/>
  <c r="C15" i="25"/>
  <c r="C9" i="25"/>
  <c r="B15" i="25"/>
  <c r="B9" i="25"/>
  <c r="D9" i="23"/>
  <c r="B18" i="25"/>
  <c r="C9" i="23"/>
  <c r="E19" i="25"/>
  <c r="E13" i="25"/>
  <c r="D19" i="25"/>
  <c r="D13" i="25"/>
  <c r="C19" i="25"/>
  <c r="C13" i="25"/>
  <c r="B19" i="25"/>
  <c r="B13" i="25"/>
  <c r="E10" i="23"/>
  <c r="C10" i="23"/>
  <c r="E18" i="25"/>
  <c r="E12" i="25"/>
  <c r="D18" i="25"/>
  <c r="D12" i="25"/>
  <c r="C18" i="25"/>
  <c r="B12" i="25"/>
  <c r="P9" i="25"/>
  <c r="P10" i="25"/>
  <c r="Q19" i="25"/>
  <c r="Q18" i="25"/>
  <c r="P12" i="25"/>
  <c r="P13" i="25"/>
  <c r="P15" i="25"/>
  <c r="P16" i="25"/>
  <c r="P18" i="25"/>
  <c r="P19" i="25"/>
  <c r="Q13" i="25"/>
  <c r="Q12" i="25"/>
  <c r="Q16" i="25"/>
  <c r="Q15" i="25"/>
  <c r="B218" i="14"/>
  <c r="C218" i="14" s="1"/>
  <c r="R218" i="14" s="1"/>
  <c r="B222" i="14"/>
  <c r="C222" i="14" s="1"/>
  <c r="R222" i="14" s="1"/>
  <c r="B238" i="14"/>
  <c r="C238" i="14" s="1"/>
  <c r="R238" i="14" s="1"/>
  <c r="B254" i="14"/>
  <c r="C254" i="14" s="1"/>
  <c r="R254" i="14" s="1"/>
  <c r="B270" i="14"/>
  <c r="C270" i="14" s="1"/>
  <c r="R270" i="14" s="1"/>
  <c r="B286" i="14"/>
  <c r="C286" i="14" s="1"/>
  <c r="R286" i="14" s="1"/>
  <c r="B318" i="14"/>
  <c r="C318" i="14" s="1"/>
  <c r="R318" i="14" s="1"/>
  <c r="B334" i="14"/>
  <c r="C334" i="14" s="1"/>
  <c r="R334" i="14" s="1"/>
  <c r="B350" i="14"/>
  <c r="C350" i="14" s="1"/>
  <c r="R350" i="14" s="1"/>
  <c r="B366" i="14"/>
  <c r="C366" i="14" s="1"/>
  <c r="R366" i="14" s="1"/>
  <c r="B382" i="14"/>
  <c r="C382" i="14" s="1"/>
  <c r="R382" i="14" s="1"/>
  <c r="B398" i="14"/>
  <c r="C398" i="14" s="1"/>
  <c r="R398" i="14" s="1"/>
  <c r="B414" i="14"/>
  <c r="C414" i="14" s="1"/>
  <c r="R414" i="14" s="1"/>
  <c r="B430" i="14"/>
  <c r="C430" i="14" s="1"/>
  <c r="R430" i="14" s="1"/>
  <c r="B446" i="14"/>
  <c r="C446" i="14" s="1"/>
  <c r="R446" i="14" s="1"/>
  <c r="B515" i="14"/>
  <c r="C515" i="14" s="1"/>
  <c r="R515" i="14" s="1"/>
  <c r="J5" i="14"/>
  <c r="Q10" i="23" s="1"/>
  <c r="B27" i="14"/>
  <c r="C27" i="14"/>
  <c r="R27" i="14"/>
  <c r="B31" i="14"/>
  <c r="C31" i="14"/>
  <c r="R31" i="14"/>
  <c r="B34" i="14"/>
  <c r="C34" i="14"/>
  <c r="R34" i="14"/>
  <c r="B43" i="14"/>
  <c r="C43" i="14"/>
  <c r="R43" i="14"/>
  <c r="B51" i="14"/>
  <c r="C51" i="14"/>
  <c r="R51" i="14"/>
  <c r="B59" i="14"/>
  <c r="C59" i="14"/>
  <c r="R59" i="14"/>
  <c r="B67" i="14"/>
  <c r="C67" i="14"/>
  <c r="R67" i="14"/>
  <c r="B75" i="14"/>
  <c r="C75" i="14"/>
  <c r="R75" i="14"/>
  <c r="B83" i="14"/>
  <c r="C83" i="14"/>
  <c r="R83" i="14"/>
  <c r="B91" i="14"/>
  <c r="C91" i="14"/>
  <c r="R91" i="14"/>
  <c r="B99" i="14"/>
  <c r="C99" i="14"/>
  <c r="R99" i="14"/>
  <c r="B107" i="14"/>
  <c r="C107" i="14"/>
  <c r="R107" i="14"/>
  <c r="B115" i="14"/>
  <c r="C115" i="14"/>
  <c r="R115" i="14"/>
  <c r="B123" i="14"/>
  <c r="C123" i="14"/>
  <c r="R123" i="14"/>
  <c r="B131" i="14"/>
  <c r="C131" i="14"/>
  <c r="R131" i="14"/>
  <c r="B139" i="14"/>
  <c r="C139" i="14"/>
  <c r="R139" i="14"/>
  <c r="B147" i="14"/>
  <c r="C147" i="14"/>
  <c r="R147" i="14"/>
  <c r="B155" i="14"/>
  <c r="C155" i="14"/>
  <c r="R155" i="14"/>
  <c r="B163" i="14"/>
  <c r="C163" i="14"/>
  <c r="R163" i="14"/>
  <c r="B171" i="14"/>
  <c r="C171" i="14"/>
  <c r="R171" i="14"/>
  <c r="B179" i="14"/>
  <c r="C179" i="14"/>
  <c r="R179" i="14"/>
  <c r="B187" i="14"/>
  <c r="C187" i="14"/>
  <c r="R187" i="14"/>
  <c r="B195" i="14"/>
  <c r="C195" i="14"/>
  <c r="R195" i="14"/>
  <c r="B203" i="14"/>
  <c r="C203" i="14"/>
  <c r="R203" i="14"/>
  <c r="B211" i="14"/>
  <c r="C211" i="14"/>
  <c r="R211" i="14"/>
  <c r="B1000" i="14"/>
  <c r="C1000" i="14"/>
  <c r="R1000" i="14"/>
  <c r="B996" i="14"/>
  <c r="C996" i="14"/>
  <c r="R996" i="14"/>
  <c r="B992" i="14"/>
  <c r="C992" i="14"/>
  <c r="R992" i="14"/>
  <c r="B988" i="14"/>
  <c r="C988" i="14"/>
  <c r="R988" i="14"/>
  <c r="B984" i="14"/>
  <c r="C984" i="14"/>
  <c r="R984" i="14"/>
  <c r="B980" i="14"/>
  <c r="C980" i="14"/>
  <c r="R980" i="14"/>
  <c r="B976" i="14"/>
  <c r="C976" i="14"/>
  <c r="R976" i="14"/>
  <c r="B972" i="14"/>
  <c r="C972" i="14"/>
  <c r="R972" i="14"/>
  <c r="B968" i="14"/>
  <c r="C968" i="14"/>
  <c r="R968" i="14"/>
  <c r="B964" i="14"/>
  <c r="C964" i="14"/>
  <c r="R964" i="14"/>
  <c r="B960" i="14"/>
  <c r="C960" i="14"/>
  <c r="R960" i="14"/>
  <c r="B956" i="14"/>
  <c r="C956" i="14"/>
  <c r="R956" i="14"/>
  <c r="B952" i="14"/>
  <c r="C952" i="14"/>
  <c r="R952" i="14"/>
  <c r="B948" i="14"/>
  <c r="C948" i="14"/>
  <c r="R948" i="14"/>
  <c r="B999" i="14"/>
  <c r="C999" i="14"/>
  <c r="R999" i="14"/>
  <c r="B995" i="14"/>
  <c r="C995" i="14"/>
  <c r="R995" i="14"/>
  <c r="B991" i="14"/>
  <c r="C991" i="14"/>
  <c r="R991" i="14"/>
  <c r="B987" i="14"/>
  <c r="C987" i="14"/>
  <c r="R987" i="14"/>
  <c r="B983" i="14"/>
  <c r="C983" i="14"/>
  <c r="R983" i="14"/>
  <c r="B979" i="14"/>
  <c r="C979" i="14"/>
  <c r="R979" i="14"/>
  <c r="B975" i="14"/>
  <c r="C975" i="14"/>
  <c r="R975" i="14"/>
  <c r="B971" i="14"/>
  <c r="C971" i="14"/>
  <c r="R971" i="14"/>
  <c r="B967" i="14"/>
  <c r="C967" i="14"/>
  <c r="R967" i="14"/>
  <c r="B963" i="14"/>
  <c r="C963" i="14"/>
  <c r="R963" i="14"/>
  <c r="B959" i="14"/>
  <c r="C959" i="14"/>
  <c r="R959" i="14"/>
  <c r="B955" i="14"/>
  <c r="C955" i="14"/>
  <c r="R955" i="14"/>
  <c r="B951" i="14"/>
  <c r="C951" i="14"/>
  <c r="R951" i="14"/>
  <c r="B947" i="14"/>
  <c r="C947" i="14"/>
  <c r="R947" i="14"/>
  <c r="B943" i="14"/>
  <c r="C943" i="14"/>
  <c r="R943" i="14"/>
  <c r="B998" i="14"/>
  <c r="C998" i="14"/>
  <c r="R998" i="14"/>
  <c r="B994" i="14"/>
  <c r="C994" i="14"/>
  <c r="R994" i="14"/>
  <c r="B990" i="14"/>
  <c r="C990" i="14"/>
  <c r="R990" i="14"/>
  <c r="B986" i="14"/>
  <c r="C986" i="14"/>
  <c r="R986" i="14"/>
  <c r="B982" i="14"/>
  <c r="C982" i="14"/>
  <c r="R982" i="14"/>
  <c r="B978" i="14"/>
  <c r="C978" i="14"/>
  <c r="R978" i="14"/>
  <c r="B974" i="14"/>
  <c r="C974" i="14"/>
  <c r="R974" i="14"/>
  <c r="B970" i="14"/>
  <c r="C970" i="14"/>
  <c r="R970" i="14"/>
  <c r="B966" i="14"/>
  <c r="C966" i="14"/>
  <c r="R966" i="14"/>
  <c r="B962" i="14"/>
  <c r="C962" i="14"/>
  <c r="R962" i="14"/>
  <c r="B958" i="14"/>
  <c r="C958" i="14"/>
  <c r="R958" i="14"/>
  <c r="B954" i="14"/>
  <c r="C954" i="14"/>
  <c r="R954" i="14"/>
  <c r="B950" i="14"/>
  <c r="C950" i="14"/>
  <c r="R950" i="14"/>
  <c r="B946" i="14"/>
  <c r="C946" i="14"/>
  <c r="R946" i="14"/>
  <c r="B942" i="14"/>
  <c r="C942" i="14"/>
  <c r="R942" i="14"/>
  <c r="B938" i="14"/>
  <c r="C938" i="14"/>
  <c r="R938" i="14"/>
  <c r="B934" i="14"/>
  <c r="C934" i="14"/>
  <c r="R934" i="14"/>
  <c r="B969" i="14"/>
  <c r="C969" i="14"/>
  <c r="R969" i="14"/>
  <c r="B953" i="14"/>
  <c r="C953" i="14"/>
  <c r="R953" i="14"/>
  <c r="B941" i="14"/>
  <c r="C941" i="14"/>
  <c r="R941" i="14"/>
  <c r="B936" i="14"/>
  <c r="C936" i="14"/>
  <c r="R936" i="14"/>
  <c r="B935" i="14"/>
  <c r="C935" i="14"/>
  <c r="R935" i="14"/>
  <c r="B931" i="14"/>
  <c r="C931" i="14"/>
  <c r="R931" i="14"/>
  <c r="B927" i="14"/>
  <c r="C927" i="14"/>
  <c r="R927" i="14"/>
  <c r="B923" i="14"/>
  <c r="C923" i="14"/>
  <c r="R923" i="14"/>
  <c r="B919" i="14"/>
  <c r="C919" i="14"/>
  <c r="R919" i="14"/>
  <c r="B915" i="14"/>
  <c r="C915" i="14"/>
  <c r="R915" i="14"/>
  <c r="B911" i="14"/>
  <c r="C911" i="14"/>
  <c r="R911" i="14"/>
  <c r="B907" i="14"/>
  <c r="C907" i="14"/>
  <c r="R907" i="14"/>
  <c r="B903" i="14"/>
  <c r="C903" i="14"/>
  <c r="R903" i="14"/>
  <c r="B899" i="14"/>
  <c r="C899" i="14"/>
  <c r="R899" i="14"/>
  <c r="B895" i="14"/>
  <c r="C895" i="14"/>
  <c r="R895" i="14"/>
  <c r="B891" i="14"/>
  <c r="C891" i="14"/>
  <c r="R891" i="14"/>
  <c r="B887" i="14"/>
  <c r="C887" i="14"/>
  <c r="R887" i="14"/>
  <c r="B997" i="14"/>
  <c r="C997" i="14"/>
  <c r="R997" i="14"/>
  <c r="B989" i="14"/>
  <c r="C989" i="14"/>
  <c r="R989" i="14"/>
  <c r="B981" i="14"/>
  <c r="C981" i="14"/>
  <c r="R981" i="14"/>
  <c r="B973" i="14"/>
  <c r="C973" i="14"/>
  <c r="R973" i="14"/>
  <c r="B957" i="14"/>
  <c r="C957" i="14"/>
  <c r="R957" i="14"/>
  <c r="B944" i="14"/>
  <c r="C944" i="14"/>
  <c r="R944" i="14"/>
  <c r="B940" i="14"/>
  <c r="C940" i="14"/>
  <c r="R940" i="14"/>
  <c r="B939" i="14"/>
  <c r="C939" i="14"/>
  <c r="R939" i="14"/>
  <c r="B930" i="14"/>
  <c r="C930" i="14"/>
  <c r="R930" i="14"/>
  <c r="B926" i="14"/>
  <c r="C926" i="14"/>
  <c r="R926" i="14"/>
  <c r="B922" i="14"/>
  <c r="C922" i="14"/>
  <c r="R922" i="14"/>
  <c r="B918" i="14"/>
  <c r="C918" i="14"/>
  <c r="R918" i="14"/>
  <c r="B914" i="14"/>
  <c r="C914" i="14"/>
  <c r="R914" i="14"/>
  <c r="B910" i="14"/>
  <c r="C910" i="14"/>
  <c r="R910" i="14"/>
  <c r="B906" i="14"/>
  <c r="C906" i="14"/>
  <c r="R906" i="14"/>
  <c r="B902" i="14"/>
  <c r="C902" i="14"/>
  <c r="R902" i="14"/>
  <c r="B898" i="14"/>
  <c r="C898" i="14"/>
  <c r="R898" i="14"/>
  <c r="B894" i="14"/>
  <c r="C894" i="14"/>
  <c r="R894" i="14"/>
  <c r="B961" i="14"/>
  <c r="C961" i="14"/>
  <c r="R961" i="14"/>
  <c r="B945" i="14"/>
  <c r="C945" i="14"/>
  <c r="R945" i="14"/>
  <c r="B933" i="14"/>
  <c r="C933" i="14"/>
  <c r="R933" i="14"/>
  <c r="B929" i="14"/>
  <c r="C929" i="14"/>
  <c r="R929" i="14"/>
  <c r="B925" i="14"/>
  <c r="C925" i="14"/>
  <c r="R925" i="14"/>
  <c r="B921" i="14"/>
  <c r="C921" i="14"/>
  <c r="R921" i="14"/>
  <c r="B917" i="14"/>
  <c r="C917" i="14"/>
  <c r="R917" i="14"/>
  <c r="B913" i="14"/>
  <c r="C913" i="14"/>
  <c r="R913" i="14"/>
  <c r="B909" i="14"/>
  <c r="C909" i="14"/>
  <c r="R909" i="14"/>
  <c r="B965" i="14"/>
  <c r="C965" i="14"/>
  <c r="R965" i="14"/>
  <c r="B949" i="14"/>
  <c r="C949" i="14"/>
  <c r="R949" i="14"/>
  <c r="B932" i="14"/>
  <c r="C932" i="14"/>
  <c r="R932" i="14"/>
  <c r="B916" i="14"/>
  <c r="C916" i="14"/>
  <c r="R916" i="14"/>
  <c r="B908" i="14"/>
  <c r="C908" i="14"/>
  <c r="R908" i="14"/>
  <c r="B901" i="14"/>
  <c r="C901" i="14"/>
  <c r="R901" i="14"/>
  <c r="B900" i="14"/>
  <c r="C900" i="14"/>
  <c r="R900" i="14"/>
  <c r="B890" i="14"/>
  <c r="C890" i="14"/>
  <c r="R890" i="14"/>
  <c r="B886" i="14"/>
  <c r="C886" i="14"/>
  <c r="R886" i="14"/>
  <c r="B882" i="14"/>
  <c r="C882" i="14"/>
  <c r="R882" i="14"/>
  <c r="B878" i="14"/>
  <c r="C878" i="14"/>
  <c r="R878" i="14"/>
  <c r="B874" i="14"/>
  <c r="C874" i="14"/>
  <c r="R874" i="14"/>
  <c r="B870" i="14"/>
  <c r="C870" i="14"/>
  <c r="R870" i="14"/>
  <c r="B866" i="14"/>
  <c r="C866" i="14"/>
  <c r="R866" i="14"/>
  <c r="B862" i="14"/>
  <c r="C862" i="14"/>
  <c r="R862" i="14"/>
  <c r="B858" i="14"/>
  <c r="C858" i="14"/>
  <c r="R858" i="14"/>
  <c r="B854" i="14"/>
  <c r="C854" i="14"/>
  <c r="R854" i="14"/>
  <c r="B850" i="14"/>
  <c r="C850" i="14"/>
  <c r="R850" i="14"/>
  <c r="B846" i="14"/>
  <c r="C846" i="14"/>
  <c r="R846" i="14"/>
  <c r="B842" i="14"/>
  <c r="C842" i="14"/>
  <c r="R842" i="14"/>
  <c r="B838" i="14"/>
  <c r="C838" i="14"/>
  <c r="R838" i="14"/>
  <c r="B834" i="14"/>
  <c r="C834" i="14"/>
  <c r="R834" i="14"/>
  <c r="B830" i="14"/>
  <c r="C830" i="14"/>
  <c r="R830" i="14"/>
  <c r="B826" i="14"/>
  <c r="C826" i="14"/>
  <c r="R826" i="14"/>
  <c r="B822" i="14"/>
  <c r="C822" i="14"/>
  <c r="R822" i="14"/>
  <c r="B818" i="14"/>
  <c r="C818" i="14"/>
  <c r="R818" i="14"/>
  <c r="B814" i="14"/>
  <c r="C814" i="14"/>
  <c r="R814" i="14"/>
  <c r="B993" i="14"/>
  <c r="C993" i="14"/>
  <c r="R993" i="14"/>
  <c r="B977" i="14"/>
  <c r="C977" i="14"/>
  <c r="R977" i="14"/>
  <c r="B937" i="14"/>
  <c r="C937" i="14"/>
  <c r="R937" i="14"/>
  <c r="B928" i="14"/>
  <c r="C928" i="14"/>
  <c r="R928" i="14"/>
  <c r="B912" i="14"/>
  <c r="C912" i="14"/>
  <c r="R912" i="14"/>
  <c r="B889" i="14"/>
  <c r="C889" i="14"/>
  <c r="R889" i="14"/>
  <c r="B888" i="14"/>
  <c r="C888" i="14"/>
  <c r="R888" i="14"/>
  <c r="B885" i="14"/>
  <c r="C885" i="14"/>
  <c r="R885" i="14"/>
  <c r="B881" i="14"/>
  <c r="C881" i="14"/>
  <c r="R881" i="14"/>
  <c r="B877" i="14"/>
  <c r="C877" i="14"/>
  <c r="R877" i="14"/>
  <c r="B873" i="14"/>
  <c r="C873" i="14"/>
  <c r="R873" i="14"/>
  <c r="B869" i="14"/>
  <c r="C869" i="14"/>
  <c r="R869" i="14"/>
  <c r="B865" i="14"/>
  <c r="C865" i="14"/>
  <c r="R865" i="14"/>
  <c r="B861" i="14"/>
  <c r="C861" i="14"/>
  <c r="R861" i="14"/>
  <c r="B857" i="14"/>
  <c r="C857" i="14"/>
  <c r="R857" i="14"/>
  <c r="B853" i="14"/>
  <c r="C853" i="14"/>
  <c r="R853" i="14"/>
  <c r="B849" i="14"/>
  <c r="C849" i="14"/>
  <c r="R849" i="14"/>
  <c r="B845" i="14"/>
  <c r="C845" i="14"/>
  <c r="R845" i="14"/>
  <c r="B841" i="14"/>
  <c r="C841" i="14"/>
  <c r="R841" i="14"/>
  <c r="B837" i="14"/>
  <c r="C837" i="14"/>
  <c r="R837" i="14"/>
  <c r="B833" i="14"/>
  <c r="C833" i="14"/>
  <c r="R833" i="14"/>
  <c r="B829" i="14"/>
  <c r="C829" i="14"/>
  <c r="R829" i="14"/>
  <c r="B825" i="14"/>
  <c r="C825" i="14"/>
  <c r="R825" i="14"/>
  <c r="B924" i="14"/>
  <c r="C924" i="14"/>
  <c r="R924" i="14"/>
  <c r="B905" i="14"/>
  <c r="C905" i="14"/>
  <c r="R905" i="14"/>
  <c r="B904" i="14"/>
  <c r="C904" i="14"/>
  <c r="R904" i="14"/>
  <c r="B897" i="14"/>
  <c r="C897" i="14"/>
  <c r="R897" i="14"/>
  <c r="B896" i="14"/>
  <c r="C896" i="14"/>
  <c r="R896" i="14"/>
  <c r="B893" i="14"/>
  <c r="C893" i="14"/>
  <c r="R893" i="14"/>
  <c r="B892" i="14"/>
  <c r="C892" i="14"/>
  <c r="R892" i="14"/>
  <c r="B884" i="14"/>
  <c r="C884" i="14"/>
  <c r="R884" i="14"/>
  <c r="B880" i="14"/>
  <c r="C880" i="14"/>
  <c r="R880" i="14"/>
  <c r="B876" i="14"/>
  <c r="C876" i="14"/>
  <c r="R876" i="14"/>
  <c r="B872" i="14"/>
  <c r="C872" i="14"/>
  <c r="R872" i="14"/>
  <c r="B868" i="14"/>
  <c r="C868" i="14"/>
  <c r="R868" i="14"/>
  <c r="B864" i="14"/>
  <c r="C864" i="14"/>
  <c r="R864" i="14"/>
  <c r="B860" i="14"/>
  <c r="C860" i="14"/>
  <c r="R860" i="14"/>
  <c r="B856" i="14"/>
  <c r="C856" i="14"/>
  <c r="R856" i="14"/>
  <c r="B852" i="14"/>
  <c r="C852" i="14"/>
  <c r="R852" i="14"/>
  <c r="B848" i="14"/>
  <c r="C848" i="14"/>
  <c r="R848" i="14"/>
  <c r="B844" i="14"/>
  <c r="C844" i="14"/>
  <c r="R844" i="14"/>
  <c r="B840" i="14"/>
  <c r="C840" i="14"/>
  <c r="R840" i="14"/>
  <c r="B836" i="14"/>
  <c r="C836" i="14"/>
  <c r="R836" i="14"/>
  <c r="B832" i="14"/>
  <c r="C832" i="14"/>
  <c r="R832" i="14"/>
  <c r="B828" i="14"/>
  <c r="C828" i="14"/>
  <c r="R828" i="14"/>
  <c r="B824" i="14"/>
  <c r="C824" i="14"/>
  <c r="R824" i="14"/>
  <c r="B820" i="14"/>
  <c r="C820" i="14"/>
  <c r="R820" i="14"/>
  <c r="B816" i="14"/>
  <c r="C816" i="14"/>
  <c r="R816" i="14"/>
  <c r="B812" i="14"/>
  <c r="C812" i="14"/>
  <c r="R812" i="14"/>
  <c r="B920" i="14"/>
  <c r="C920" i="14"/>
  <c r="R920" i="14"/>
  <c r="B879" i="14"/>
  <c r="C879" i="14"/>
  <c r="R879" i="14"/>
  <c r="B871" i="14"/>
  <c r="C871" i="14"/>
  <c r="R871" i="14"/>
  <c r="B863" i="14"/>
  <c r="C863" i="14"/>
  <c r="R863" i="14"/>
  <c r="B855" i="14"/>
  <c r="C855" i="14"/>
  <c r="R855" i="14"/>
  <c r="B847" i="14"/>
  <c r="C847" i="14"/>
  <c r="R847" i="14"/>
  <c r="B839" i="14"/>
  <c r="C839" i="14"/>
  <c r="R839" i="14"/>
  <c r="B831" i="14"/>
  <c r="C831" i="14"/>
  <c r="R831" i="14"/>
  <c r="B817" i="14"/>
  <c r="C817" i="14"/>
  <c r="R817" i="14"/>
  <c r="B810" i="14"/>
  <c r="C810" i="14"/>
  <c r="R810" i="14"/>
  <c r="B806" i="14"/>
  <c r="C806" i="14"/>
  <c r="R806" i="14"/>
  <c r="B802" i="14"/>
  <c r="C802" i="14"/>
  <c r="R802" i="14"/>
  <c r="B798" i="14"/>
  <c r="C798" i="14"/>
  <c r="R798" i="14"/>
  <c r="B794" i="14"/>
  <c r="C794" i="14"/>
  <c r="R794" i="14"/>
  <c r="B790" i="14"/>
  <c r="C790" i="14"/>
  <c r="R790" i="14"/>
  <c r="B786" i="14"/>
  <c r="C786" i="14"/>
  <c r="R786" i="14"/>
  <c r="B782" i="14"/>
  <c r="C782" i="14"/>
  <c r="R782" i="14"/>
  <c r="B778" i="14"/>
  <c r="C778" i="14"/>
  <c r="R778" i="14"/>
  <c r="B774" i="14"/>
  <c r="C774" i="14"/>
  <c r="R774" i="14"/>
  <c r="B770" i="14"/>
  <c r="C770" i="14"/>
  <c r="R770" i="14"/>
  <c r="B766" i="14"/>
  <c r="C766" i="14"/>
  <c r="R766" i="14"/>
  <c r="B762" i="14"/>
  <c r="C762" i="14"/>
  <c r="R762" i="14"/>
  <c r="B758" i="14"/>
  <c r="C758" i="14"/>
  <c r="R758" i="14"/>
  <c r="B754" i="14"/>
  <c r="C754" i="14"/>
  <c r="R754" i="14"/>
  <c r="B750" i="14"/>
  <c r="C750" i="14"/>
  <c r="R750" i="14"/>
  <c r="B746" i="14"/>
  <c r="C746" i="14"/>
  <c r="R746" i="14"/>
  <c r="B742" i="14"/>
  <c r="C742" i="14"/>
  <c r="R742" i="14"/>
  <c r="B738" i="14"/>
  <c r="C738" i="14"/>
  <c r="R738" i="14"/>
  <c r="B734" i="14"/>
  <c r="C734" i="14"/>
  <c r="R734" i="14"/>
  <c r="B730" i="14"/>
  <c r="C730" i="14"/>
  <c r="R730" i="14"/>
  <c r="B726" i="14"/>
  <c r="C726" i="14"/>
  <c r="R726" i="14"/>
  <c r="B722" i="14"/>
  <c r="C722" i="14"/>
  <c r="R722" i="14"/>
  <c r="B718" i="14"/>
  <c r="C718" i="14"/>
  <c r="R718" i="14"/>
  <c r="B714" i="14"/>
  <c r="C714" i="14"/>
  <c r="R714" i="14"/>
  <c r="B710" i="14"/>
  <c r="C710" i="14"/>
  <c r="R710" i="14"/>
  <c r="B706" i="14"/>
  <c r="C706" i="14"/>
  <c r="R706" i="14"/>
  <c r="B702" i="14"/>
  <c r="C702" i="14"/>
  <c r="R702" i="14"/>
  <c r="B698" i="14"/>
  <c r="C698" i="14"/>
  <c r="R698" i="14"/>
  <c r="B985" i="14"/>
  <c r="C985" i="14"/>
  <c r="R985" i="14"/>
  <c r="B823" i="14"/>
  <c r="C823" i="14"/>
  <c r="R823" i="14"/>
  <c r="B815" i="14"/>
  <c r="C815" i="14"/>
  <c r="R815" i="14"/>
  <c r="B809" i="14"/>
  <c r="C809" i="14"/>
  <c r="R809" i="14"/>
  <c r="B805" i="14"/>
  <c r="C805" i="14"/>
  <c r="R805" i="14"/>
  <c r="B801" i="14"/>
  <c r="C801" i="14"/>
  <c r="R801" i="14"/>
  <c r="B797" i="14"/>
  <c r="C797" i="14"/>
  <c r="R797" i="14"/>
  <c r="B793" i="14"/>
  <c r="C793" i="14"/>
  <c r="R793" i="14"/>
  <c r="B789" i="14"/>
  <c r="C789" i="14"/>
  <c r="R789" i="14"/>
  <c r="B785" i="14"/>
  <c r="C785" i="14"/>
  <c r="R785" i="14"/>
  <c r="B781" i="14"/>
  <c r="C781" i="14"/>
  <c r="R781" i="14"/>
  <c r="B777" i="14"/>
  <c r="C777" i="14"/>
  <c r="R777" i="14"/>
  <c r="B773" i="14"/>
  <c r="C773" i="14"/>
  <c r="R773" i="14"/>
  <c r="B769" i="14"/>
  <c r="C769" i="14"/>
  <c r="R769" i="14"/>
  <c r="B765" i="14"/>
  <c r="C765" i="14"/>
  <c r="R765" i="14"/>
  <c r="B761" i="14"/>
  <c r="C761" i="14"/>
  <c r="R761" i="14"/>
  <c r="B757" i="14"/>
  <c r="C757" i="14"/>
  <c r="R757" i="14"/>
  <c r="B753" i="14"/>
  <c r="C753" i="14"/>
  <c r="R753" i="14"/>
  <c r="B749" i="14"/>
  <c r="C749" i="14"/>
  <c r="R749" i="14"/>
  <c r="B745" i="14"/>
  <c r="C745" i="14"/>
  <c r="R745" i="14"/>
  <c r="B741" i="14"/>
  <c r="C741" i="14"/>
  <c r="R741" i="14"/>
  <c r="B737" i="14"/>
  <c r="C737" i="14"/>
  <c r="R737" i="14"/>
  <c r="B733" i="14"/>
  <c r="C733" i="14"/>
  <c r="R733" i="14"/>
  <c r="B729" i="14"/>
  <c r="C729" i="14"/>
  <c r="R729" i="14"/>
  <c r="B725" i="14"/>
  <c r="C725" i="14"/>
  <c r="R725" i="14"/>
  <c r="B721" i="14"/>
  <c r="C721" i="14"/>
  <c r="R721" i="14"/>
  <c r="B717" i="14"/>
  <c r="C717" i="14"/>
  <c r="R717" i="14"/>
  <c r="B713" i="14"/>
  <c r="C713" i="14"/>
  <c r="R713" i="14"/>
  <c r="B709" i="14"/>
  <c r="C709" i="14"/>
  <c r="R709" i="14"/>
  <c r="B883" i="14"/>
  <c r="C883" i="14"/>
  <c r="R883" i="14"/>
  <c r="B875" i="14"/>
  <c r="C875" i="14"/>
  <c r="R875" i="14"/>
  <c r="B867" i="14"/>
  <c r="C867" i="14"/>
  <c r="R867" i="14"/>
  <c r="B859" i="14"/>
  <c r="C859" i="14"/>
  <c r="R859" i="14"/>
  <c r="B851" i="14"/>
  <c r="C851" i="14"/>
  <c r="R851" i="14"/>
  <c r="B843" i="14"/>
  <c r="C843" i="14"/>
  <c r="R843" i="14"/>
  <c r="B835" i="14"/>
  <c r="C835" i="14"/>
  <c r="R835" i="14"/>
  <c r="B827" i="14"/>
  <c r="C827" i="14"/>
  <c r="R827" i="14"/>
  <c r="B821" i="14"/>
  <c r="C821" i="14"/>
  <c r="R821" i="14"/>
  <c r="B813" i="14"/>
  <c r="C813" i="14"/>
  <c r="R813" i="14"/>
  <c r="B808" i="14"/>
  <c r="C808" i="14"/>
  <c r="R808" i="14"/>
  <c r="B804" i="14"/>
  <c r="C804" i="14"/>
  <c r="R804" i="14"/>
  <c r="B800" i="14"/>
  <c r="C800" i="14"/>
  <c r="R800" i="14"/>
  <c r="B796" i="14"/>
  <c r="C796" i="14"/>
  <c r="R796" i="14"/>
  <c r="B792" i="14"/>
  <c r="C792" i="14"/>
  <c r="R792" i="14"/>
  <c r="B788" i="14"/>
  <c r="C788" i="14"/>
  <c r="R788" i="14"/>
  <c r="B784" i="14"/>
  <c r="C784" i="14"/>
  <c r="R784" i="14"/>
  <c r="B780" i="14"/>
  <c r="C780" i="14"/>
  <c r="R780" i="14"/>
  <c r="B776" i="14"/>
  <c r="C776" i="14"/>
  <c r="R776" i="14"/>
  <c r="B772" i="14"/>
  <c r="C772" i="14"/>
  <c r="R772" i="14"/>
  <c r="B768" i="14"/>
  <c r="C768" i="14"/>
  <c r="R768" i="14"/>
  <c r="B764" i="14"/>
  <c r="C764" i="14"/>
  <c r="R764" i="14"/>
  <c r="B760" i="14"/>
  <c r="C760" i="14"/>
  <c r="R760" i="14"/>
  <c r="B756" i="14"/>
  <c r="C756" i="14"/>
  <c r="R756" i="14"/>
  <c r="B752" i="14"/>
  <c r="C752" i="14"/>
  <c r="R752" i="14"/>
  <c r="B748" i="14"/>
  <c r="C748" i="14"/>
  <c r="R748" i="14"/>
  <c r="B744" i="14"/>
  <c r="C744" i="14"/>
  <c r="R744" i="14"/>
  <c r="B740" i="14"/>
  <c r="C740" i="14"/>
  <c r="R740" i="14"/>
  <c r="B736" i="14"/>
  <c r="C736" i="14"/>
  <c r="R736" i="14"/>
  <c r="B732" i="14"/>
  <c r="C732" i="14"/>
  <c r="R732" i="14"/>
  <c r="B728" i="14"/>
  <c r="C728" i="14"/>
  <c r="R728" i="14"/>
  <c r="B724" i="14"/>
  <c r="C724" i="14"/>
  <c r="R724" i="14"/>
  <c r="B720" i="14"/>
  <c r="C720" i="14"/>
  <c r="R720" i="14"/>
  <c r="B716" i="14"/>
  <c r="C716" i="14"/>
  <c r="R716" i="14"/>
  <c r="B712" i="14"/>
  <c r="C712" i="14"/>
  <c r="R712" i="14"/>
  <c r="B708" i="14"/>
  <c r="C708" i="14"/>
  <c r="R708" i="14"/>
  <c r="B704" i="14"/>
  <c r="C704" i="14"/>
  <c r="R704" i="14"/>
  <c r="B700" i="14"/>
  <c r="C700" i="14"/>
  <c r="R700" i="14"/>
  <c r="B696" i="14"/>
  <c r="C696" i="14"/>
  <c r="R696" i="14"/>
  <c r="B819" i="14"/>
  <c r="C819" i="14"/>
  <c r="R819" i="14"/>
  <c r="B811" i="14"/>
  <c r="C811" i="14"/>
  <c r="R811" i="14"/>
  <c r="B807" i="14"/>
  <c r="C807" i="14"/>
  <c r="R807" i="14"/>
  <c r="B803" i="14"/>
  <c r="C803" i="14"/>
  <c r="R803" i="14"/>
  <c r="B799" i="14"/>
  <c r="C799" i="14"/>
  <c r="R799" i="14"/>
  <c r="B795" i="14"/>
  <c r="C795" i="14"/>
  <c r="R795" i="14"/>
  <c r="B787" i="14"/>
  <c r="C787" i="14"/>
  <c r="R787" i="14"/>
  <c r="B779" i="14"/>
  <c r="C779" i="14"/>
  <c r="R779" i="14"/>
  <c r="B771" i="14"/>
  <c r="C771" i="14"/>
  <c r="R771" i="14"/>
  <c r="B763" i="14"/>
  <c r="C763" i="14"/>
  <c r="R763" i="14"/>
  <c r="B755" i="14"/>
  <c r="C755" i="14"/>
  <c r="R755" i="14"/>
  <c r="B747" i="14"/>
  <c r="C747" i="14"/>
  <c r="R747" i="14"/>
  <c r="B739" i="14"/>
  <c r="C739" i="14"/>
  <c r="R739" i="14"/>
  <c r="B731" i="14"/>
  <c r="C731" i="14"/>
  <c r="R731" i="14"/>
  <c r="B723" i="14"/>
  <c r="C723" i="14"/>
  <c r="R723" i="14"/>
  <c r="B715" i="14"/>
  <c r="C715" i="14"/>
  <c r="R715" i="14"/>
  <c r="B701" i="14"/>
  <c r="C701" i="14"/>
  <c r="R701" i="14"/>
  <c r="B693" i="14"/>
  <c r="C693" i="14"/>
  <c r="R693" i="14"/>
  <c r="B689" i="14"/>
  <c r="C689" i="14"/>
  <c r="R689" i="14"/>
  <c r="B685" i="14"/>
  <c r="C685" i="14"/>
  <c r="R685" i="14"/>
  <c r="B681" i="14"/>
  <c r="C681" i="14"/>
  <c r="R681" i="14"/>
  <c r="B677" i="14"/>
  <c r="C677" i="14"/>
  <c r="R677" i="14"/>
  <c r="B673" i="14"/>
  <c r="C673" i="14"/>
  <c r="R673" i="14"/>
  <c r="B669" i="14"/>
  <c r="C669" i="14"/>
  <c r="R669" i="14"/>
  <c r="B665" i="14"/>
  <c r="C665" i="14"/>
  <c r="R665" i="14"/>
  <c r="B661" i="14"/>
  <c r="C661" i="14"/>
  <c r="R661" i="14"/>
  <c r="B657" i="14"/>
  <c r="C657" i="14"/>
  <c r="R657" i="14"/>
  <c r="B653" i="14"/>
  <c r="C653" i="14"/>
  <c r="R653" i="14"/>
  <c r="B649" i="14"/>
  <c r="C649" i="14"/>
  <c r="R649" i="14"/>
  <c r="B645" i="14"/>
  <c r="C645" i="14"/>
  <c r="R645" i="14"/>
  <c r="B641" i="14"/>
  <c r="C641" i="14"/>
  <c r="R641" i="14"/>
  <c r="B637" i="14"/>
  <c r="C637" i="14"/>
  <c r="R637" i="14"/>
  <c r="B633" i="14"/>
  <c r="C633" i="14"/>
  <c r="R633" i="14"/>
  <c r="B629" i="14"/>
  <c r="C629" i="14"/>
  <c r="R629" i="14"/>
  <c r="B625" i="14"/>
  <c r="C625" i="14"/>
  <c r="R625" i="14"/>
  <c r="B621" i="14"/>
  <c r="C621" i="14"/>
  <c r="R621" i="14"/>
  <c r="B617" i="14"/>
  <c r="C617" i="14"/>
  <c r="R617" i="14"/>
  <c r="B613" i="14"/>
  <c r="C613" i="14"/>
  <c r="R613" i="14"/>
  <c r="B609" i="14"/>
  <c r="C609" i="14"/>
  <c r="R609" i="14"/>
  <c r="B605" i="14"/>
  <c r="C605" i="14"/>
  <c r="R605" i="14"/>
  <c r="B601" i="14"/>
  <c r="C601" i="14"/>
  <c r="R601" i="14"/>
  <c r="B707" i="14"/>
  <c r="C707" i="14"/>
  <c r="R707" i="14"/>
  <c r="B699" i="14"/>
  <c r="C699" i="14"/>
  <c r="R699" i="14"/>
  <c r="B692" i="14"/>
  <c r="C692" i="14"/>
  <c r="R692" i="14"/>
  <c r="B688" i="14"/>
  <c r="C688" i="14"/>
  <c r="R688" i="14"/>
  <c r="B684" i="14"/>
  <c r="C684" i="14"/>
  <c r="R684" i="14"/>
  <c r="B680" i="14"/>
  <c r="C680" i="14"/>
  <c r="R680" i="14"/>
  <c r="B676" i="14"/>
  <c r="C676" i="14"/>
  <c r="R676" i="14"/>
  <c r="B672" i="14"/>
  <c r="C672" i="14"/>
  <c r="R672" i="14"/>
  <c r="B668" i="14"/>
  <c r="C668" i="14"/>
  <c r="R668" i="14"/>
  <c r="B664" i="14"/>
  <c r="C664" i="14"/>
  <c r="R664" i="14"/>
  <c r="B660" i="14"/>
  <c r="C660" i="14"/>
  <c r="R660" i="14"/>
  <c r="B656" i="14"/>
  <c r="C656" i="14"/>
  <c r="R656" i="14"/>
  <c r="B652" i="14"/>
  <c r="C652" i="14"/>
  <c r="R652" i="14"/>
  <c r="B648" i="14"/>
  <c r="C648" i="14"/>
  <c r="R648" i="14"/>
  <c r="B644" i="14"/>
  <c r="C644" i="14"/>
  <c r="R644" i="14"/>
  <c r="B640" i="14"/>
  <c r="C640" i="14"/>
  <c r="R640" i="14"/>
  <c r="B636" i="14"/>
  <c r="C636" i="14"/>
  <c r="R636" i="14"/>
  <c r="B632" i="14"/>
  <c r="C632" i="14"/>
  <c r="R632" i="14"/>
  <c r="B628" i="14"/>
  <c r="C628" i="14"/>
  <c r="R628" i="14"/>
  <c r="B624" i="14"/>
  <c r="C624" i="14"/>
  <c r="R624" i="14"/>
  <c r="B620" i="14"/>
  <c r="C620" i="14"/>
  <c r="R620" i="14"/>
  <c r="B616" i="14"/>
  <c r="C616" i="14"/>
  <c r="R616" i="14"/>
  <c r="B612" i="14"/>
  <c r="C612" i="14"/>
  <c r="R612" i="14"/>
  <c r="B608" i="14"/>
  <c r="C608" i="14"/>
  <c r="R608" i="14"/>
  <c r="B604" i="14"/>
  <c r="C604" i="14"/>
  <c r="R604" i="14"/>
  <c r="B600" i="14"/>
  <c r="C600" i="14"/>
  <c r="R600" i="14"/>
  <c r="B596" i="14"/>
  <c r="C596" i="14"/>
  <c r="R596" i="14"/>
  <c r="B592" i="14"/>
  <c r="C592" i="14"/>
  <c r="R592" i="14"/>
  <c r="B588" i="14"/>
  <c r="C588" i="14"/>
  <c r="R588" i="14"/>
  <c r="B584" i="14"/>
  <c r="C584" i="14"/>
  <c r="R584" i="14"/>
  <c r="B580" i="14"/>
  <c r="C580" i="14"/>
  <c r="R580" i="14"/>
  <c r="B576" i="14"/>
  <c r="C576" i="14"/>
  <c r="R576" i="14"/>
  <c r="B572" i="14"/>
  <c r="C572" i="14"/>
  <c r="R572" i="14"/>
  <c r="B568" i="14"/>
  <c r="C568" i="14"/>
  <c r="R568" i="14"/>
  <c r="B564" i="14"/>
  <c r="C564" i="14"/>
  <c r="R564" i="14"/>
  <c r="B560" i="14"/>
  <c r="C560" i="14"/>
  <c r="R560" i="14"/>
  <c r="B556" i="14"/>
  <c r="C556" i="14"/>
  <c r="R556" i="14"/>
  <c r="B791" i="14"/>
  <c r="C791" i="14"/>
  <c r="R791" i="14"/>
  <c r="B783" i="14"/>
  <c r="C783" i="14"/>
  <c r="R783" i="14"/>
  <c r="B775" i="14"/>
  <c r="C775" i="14"/>
  <c r="R775" i="14"/>
  <c r="B767" i="14"/>
  <c r="C767" i="14"/>
  <c r="R767" i="14"/>
  <c r="B759" i="14"/>
  <c r="C759" i="14"/>
  <c r="R759" i="14"/>
  <c r="B751" i="14"/>
  <c r="C751" i="14"/>
  <c r="R751" i="14"/>
  <c r="B743" i="14"/>
  <c r="C743" i="14"/>
  <c r="R743" i="14"/>
  <c r="B735" i="14"/>
  <c r="C735" i="14"/>
  <c r="R735" i="14"/>
  <c r="B727" i="14"/>
  <c r="C727" i="14"/>
  <c r="R727" i="14"/>
  <c r="B719" i="14"/>
  <c r="C719" i="14"/>
  <c r="R719" i="14"/>
  <c r="B711" i="14"/>
  <c r="C711" i="14"/>
  <c r="R711" i="14"/>
  <c r="B705" i="14"/>
  <c r="C705" i="14"/>
  <c r="R705" i="14"/>
  <c r="B697" i="14"/>
  <c r="C697" i="14"/>
  <c r="R697" i="14"/>
  <c r="B695" i="14"/>
  <c r="C695" i="14"/>
  <c r="R695" i="14"/>
  <c r="B691" i="14"/>
  <c r="C691" i="14"/>
  <c r="R691" i="14"/>
  <c r="B687" i="14"/>
  <c r="C687" i="14"/>
  <c r="R687" i="14"/>
  <c r="B683" i="14"/>
  <c r="C683" i="14"/>
  <c r="R683" i="14"/>
  <c r="B679" i="14"/>
  <c r="C679" i="14"/>
  <c r="R679" i="14"/>
  <c r="B675" i="14"/>
  <c r="C675" i="14"/>
  <c r="R675" i="14"/>
  <c r="B671" i="14"/>
  <c r="C671" i="14"/>
  <c r="R671" i="14"/>
  <c r="B667" i="14"/>
  <c r="C667" i="14"/>
  <c r="R667" i="14"/>
  <c r="B663" i="14"/>
  <c r="C663" i="14"/>
  <c r="R663" i="14"/>
  <c r="B659" i="14"/>
  <c r="C659" i="14"/>
  <c r="R659" i="14"/>
  <c r="B655" i="14"/>
  <c r="C655" i="14"/>
  <c r="R655" i="14"/>
  <c r="B651" i="14"/>
  <c r="C651" i="14"/>
  <c r="R651" i="14"/>
  <c r="B647" i="14"/>
  <c r="C647" i="14"/>
  <c r="R647" i="14"/>
  <c r="B643" i="14"/>
  <c r="C643" i="14"/>
  <c r="R643" i="14"/>
  <c r="B639" i="14"/>
  <c r="C639" i="14"/>
  <c r="R639" i="14"/>
  <c r="B635" i="14"/>
  <c r="C635" i="14"/>
  <c r="R635" i="14"/>
  <c r="B631" i="14"/>
  <c r="C631" i="14"/>
  <c r="R631" i="14"/>
  <c r="B627" i="14"/>
  <c r="C627" i="14"/>
  <c r="R627" i="14"/>
  <c r="B623" i="14"/>
  <c r="C623" i="14"/>
  <c r="R623" i="14"/>
  <c r="B619" i="14"/>
  <c r="C619" i="14"/>
  <c r="R619" i="14"/>
  <c r="B615" i="14"/>
  <c r="C615" i="14"/>
  <c r="R615" i="14"/>
  <c r="B611" i="14"/>
  <c r="C611" i="14"/>
  <c r="R611" i="14"/>
  <c r="B607" i="14"/>
  <c r="C607" i="14"/>
  <c r="R607" i="14"/>
  <c r="B603" i="14"/>
  <c r="C603" i="14"/>
  <c r="R603" i="14"/>
  <c r="B599" i="14"/>
  <c r="C599" i="14"/>
  <c r="R599" i="14"/>
  <c r="B595" i="14"/>
  <c r="C595" i="14"/>
  <c r="R595" i="14"/>
  <c r="B591" i="14"/>
  <c r="C591" i="14"/>
  <c r="R591" i="14"/>
  <c r="B587" i="14"/>
  <c r="C587" i="14"/>
  <c r="R587" i="14"/>
  <c r="B583" i="14"/>
  <c r="C583" i="14"/>
  <c r="R583" i="14"/>
  <c r="B579" i="14"/>
  <c r="C579" i="14"/>
  <c r="R579" i="14"/>
  <c r="B575" i="14"/>
  <c r="C575" i="14"/>
  <c r="R575" i="14"/>
  <c r="B571" i="14"/>
  <c r="C571" i="14"/>
  <c r="R571" i="14"/>
  <c r="B567" i="14"/>
  <c r="C567" i="14"/>
  <c r="R567" i="14"/>
  <c r="B563" i="14"/>
  <c r="C563" i="14"/>
  <c r="R563" i="14"/>
  <c r="B559" i="14"/>
  <c r="C559" i="14"/>
  <c r="R559" i="14"/>
  <c r="B555" i="14"/>
  <c r="C555" i="14"/>
  <c r="R555" i="14"/>
  <c r="B551" i="14"/>
  <c r="C551" i="14"/>
  <c r="R551" i="14"/>
  <c r="B547" i="14"/>
  <c r="C547" i="14"/>
  <c r="R547" i="14"/>
  <c r="B543" i="14"/>
  <c r="C543" i="14"/>
  <c r="R543" i="14"/>
  <c r="B539" i="14"/>
  <c r="C539" i="14"/>
  <c r="R539" i="14"/>
  <c r="B535" i="14"/>
  <c r="C535" i="14"/>
  <c r="R535" i="14"/>
  <c r="B531" i="14"/>
  <c r="C531" i="14"/>
  <c r="R531" i="14"/>
  <c r="B703" i="14"/>
  <c r="C703" i="14"/>
  <c r="R703" i="14"/>
  <c r="B682" i="14"/>
  <c r="C682" i="14"/>
  <c r="R682" i="14"/>
  <c r="B666" i="14"/>
  <c r="C666" i="14"/>
  <c r="R666" i="14"/>
  <c r="B650" i="14"/>
  <c r="C650" i="14"/>
  <c r="R650" i="14"/>
  <c r="B634" i="14"/>
  <c r="C634" i="14"/>
  <c r="R634" i="14"/>
  <c r="B618" i="14"/>
  <c r="C618" i="14"/>
  <c r="R618" i="14"/>
  <c r="B602" i="14"/>
  <c r="C602" i="14"/>
  <c r="R602" i="14"/>
  <c r="B590" i="14"/>
  <c r="C590" i="14"/>
  <c r="R590" i="14"/>
  <c r="B589" i="14"/>
  <c r="C589" i="14"/>
  <c r="R589" i="14"/>
  <c r="B574" i="14"/>
  <c r="C574" i="14"/>
  <c r="R574" i="14"/>
  <c r="B573" i="14"/>
  <c r="C573" i="14"/>
  <c r="R573" i="14"/>
  <c r="B558" i="14"/>
  <c r="C558" i="14"/>
  <c r="R558" i="14"/>
  <c r="B557" i="14"/>
  <c r="C557" i="14"/>
  <c r="R557" i="14"/>
  <c r="B546" i="14"/>
  <c r="C546" i="14"/>
  <c r="R546" i="14"/>
  <c r="B541" i="14"/>
  <c r="C541" i="14"/>
  <c r="R541" i="14"/>
  <c r="B540" i="14"/>
  <c r="C540" i="14"/>
  <c r="R540" i="14"/>
  <c r="B530" i="14"/>
  <c r="C530" i="14"/>
  <c r="R530" i="14"/>
  <c r="B526" i="14"/>
  <c r="C526" i="14"/>
  <c r="R526" i="14"/>
  <c r="B522" i="14"/>
  <c r="C522" i="14"/>
  <c r="R522" i="14"/>
  <c r="B518" i="14"/>
  <c r="C518" i="14"/>
  <c r="R518" i="14"/>
  <c r="B514" i="14"/>
  <c r="C514" i="14"/>
  <c r="R514" i="14"/>
  <c r="B510" i="14"/>
  <c r="C510" i="14"/>
  <c r="R510" i="14"/>
  <c r="B506" i="14"/>
  <c r="C506" i="14"/>
  <c r="R506" i="14"/>
  <c r="B502" i="14"/>
  <c r="C502" i="14"/>
  <c r="R502" i="14"/>
  <c r="B498" i="14"/>
  <c r="C498" i="14"/>
  <c r="R498" i="14"/>
  <c r="B494" i="14"/>
  <c r="C494" i="14"/>
  <c r="R494" i="14"/>
  <c r="B490" i="14"/>
  <c r="C490" i="14"/>
  <c r="R490" i="14"/>
  <c r="B486" i="14"/>
  <c r="C486" i="14"/>
  <c r="R486" i="14"/>
  <c r="B482" i="14"/>
  <c r="C482" i="14"/>
  <c r="R482" i="14"/>
  <c r="B478" i="14"/>
  <c r="C478" i="14"/>
  <c r="R478" i="14"/>
  <c r="B474" i="14"/>
  <c r="C474" i="14"/>
  <c r="R474" i="14"/>
  <c r="B470" i="14"/>
  <c r="C470" i="14"/>
  <c r="R470" i="14"/>
  <c r="B466" i="14"/>
  <c r="C466" i="14"/>
  <c r="R466" i="14"/>
  <c r="B462" i="14"/>
  <c r="C462" i="14"/>
  <c r="R462" i="14"/>
  <c r="B458" i="14"/>
  <c r="C458" i="14"/>
  <c r="R458" i="14"/>
  <c r="B686" i="14"/>
  <c r="C686" i="14"/>
  <c r="R686" i="14"/>
  <c r="B670" i="14"/>
  <c r="C670" i="14"/>
  <c r="R670" i="14"/>
  <c r="B654" i="14"/>
  <c r="C654" i="14"/>
  <c r="R654" i="14"/>
  <c r="B638" i="14"/>
  <c r="C638" i="14"/>
  <c r="R638" i="14"/>
  <c r="B622" i="14"/>
  <c r="C622" i="14"/>
  <c r="R622" i="14"/>
  <c r="B606" i="14"/>
  <c r="C606" i="14"/>
  <c r="R606" i="14"/>
  <c r="B594" i="14"/>
  <c r="C594" i="14"/>
  <c r="R594" i="14"/>
  <c r="B593" i="14"/>
  <c r="C593" i="14"/>
  <c r="R593" i="14"/>
  <c r="B578" i="14"/>
  <c r="C578" i="14"/>
  <c r="R578" i="14"/>
  <c r="B577" i="14"/>
  <c r="C577" i="14"/>
  <c r="R577" i="14"/>
  <c r="B562" i="14"/>
  <c r="C562" i="14"/>
  <c r="R562" i="14"/>
  <c r="B561" i="14"/>
  <c r="C561" i="14"/>
  <c r="R561" i="14"/>
  <c r="B550" i="14"/>
  <c r="C550" i="14"/>
  <c r="R550" i="14"/>
  <c r="B545" i="14"/>
  <c r="C545" i="14"/>
  <c r="R545" i="14"/>
  <c r="B544" i="14"/>
  <c r="C544" i="14"/>
  <c r="R544" i="14"/>
  <c r="B534" i="14"/>
  <c r="C534" i="14"/>
  <c r="R534" i="14"/>
  <c r="B529" i="14"/>
  <c r="C529" i="14"/>
  <c r="R529" i="14"/>
  <c r="B525" i="14"/>
  <c r="C525" i="14"/>
  <c r="R525" i="14"/>
  <c r="B521" i="14"/>
  <c r="C521" i="14"/>
  <c r="R521" i="14"/>
  <c r="B517" i="14"/>
  <c r="C517" i="14"/>
  <c r="R517" i="14"/>
  <c r="B513" i="14"/>
  <c r="C513" i="14"/>
  <c r="R513" i="14"/>
  <c r="B509" i="14"/>
  <c r="C509" i="14"/>
  <c r="R509" i="14"/>
  <c r="B505" i="14"/>
  <c r="C505" i="14"/>
  <c r="R505" i="14"/>
  <c r="B501" i="14"/>
  <c r="C501" i="14"/>
  <c r="R501" i="14"/>
  <c r="B497" i="14"/>
  <c r="C497" i="14"/>
  <c r="R497" i="14"/>
  <c r="B493" i="14"/>
  <c r="C493" i="14"/>
  <c r="R493" i="14"/>
  <c r="B489" i="14"/>
  <c r="C489" i="14"/>
  <c r="R489" i="14"/>
  <c r="B690" i="14"/>
  <c r="C690" i="14"/>
  <c r="R690" i="14"/>
  <c r="B674" i="14"/>
  <c r="C674" i="14"/>
  <c r="R674" i="14"/>
  <c r="B658" i="14"/>
  <c r="C658" i="14"/>
  <c r="R658" i="14"/>
  <c r="B642" i="14"/>
  <c r="C642" i="14"/>
  <c r="R642" i="14"/>
  <c r="B626" i="14"/>
  <c r="C626" i="14"/>
  <c r="R626" i="14"/>
  <c r="B610" i="14"/>
  <c r="C610" i="14"/>
  <c r="R610" i="14"/>
  <c r="B597" i="14"/>
  <c r="C597" i="14"/>
  <c r="R597" i="14"/>
  <c r="B582" i="14"/>
  <c r="C582" i="14"/>
  <c r="R582" i="14"/>
  <c r="B581" i="14"/>
  <c r="C581" i="14"/>
  <c r="R581" i="14"/>
  <c r="B566" i="14"/>
  <c r="C566" i="14"/>
  <c r="R566" i="14"/>
  <c r="B565" i="14"/>
  <c r="C565" i="14"/>
  <c r="R565" i="14"/>
  <c r="B549" i="14"/>
  <c r="C549" i="14"/>
  <c r="R549" i="14"/>
  <c r="B548" i="14"/>
  <c r="C548" i="14"/>
  <c r="R548" i="14"/>
  <c r="B538" i="14"/>
  <c r="C538" i="14"/>
  <c r="R538" i="14"/>
  <c r="B533" i="14"/>
  <c r="C533" i="14"/>
  <c r="R533" i="14"/>
  <c r="B532" i="14"/>
  <c r="C532" i="14"/>
  <c r="R532" i="14"/>
  <c r="B528" i="14"/>
  <c r="C528" i="14"/>
  <c r="R528" i="14"/>
  <c r="B524" i="14"/>
  <c r="C524" i="14"/>
  <c r="R524" i="14"/>
  <c r="B520" i="14"/>
  <c r="C520" i="14"/>
  <c r="R520" i="14"/>
  <c r="B516" i="14"/>
  <c r="C516" i="14"/>
  <c r="R516" i="14"/>
  <c r="B512" i="14"/>
  <c r="C512" i="14"/>
  <c r="R512" i="14"/>
  <c r="B508" i="14"/>
  <c r="C508" i="14"/>
  <c r="R508" i="14"/>
  <c r="B504" i="14"/>
  <c r="C504" i="14"/>
  <c r="R504" i="14"/>
  <c r="B500" i="14"/>
  <c r="C500" i="14"/>
  <c r="R500" i="14"/>
  <c r="B496" i="14"/>
  <c r="C496" i="14"/>
  <c r="R496" i="14"/>
  <c r="B492" i="14"/>
  <c r="C492" i="14"/>
  <c r="R492" i="14"/>
  <c r="B488" i="14"/>
  <c r="C488" i="14"/>
  <c r="R488" i="14"/>
  <c r="B484" i="14"/>
  <c r="C484" i="14"/>
  <c r="R484" i="14"/>
  <c r="B480" i="14"/>
  <c r="C480" i="14"/>
  <c r="R480" i="14"/>
  <c r="B476" i="14"/>
  <c r="C476" i="14"/>
  <c r="R476" i="14"/>
  <c r="B472" i="14"/>
  <c r="C472" i="14"/>
  <c r="R472" i="14"/>
  <c r="B468" i="14"/>
  <c r="C468" i="14"/>
  <c r="R468" i="14"/>
  <c r="B464" i="14"/>
  <c r="C464" i="14"/>
  <c r="R464" i="14"/>
  <c r="B460" i="14"/>
  <c r="C460" i="14"/>
  <c r="R460" i="14"/>
  <c r="B542" i="14"/>
  <c r="C542" i="14"/>
  <c r="R542" i="14"/>
  <c r="B483" i="14"/>
  <c r="C483" i="14"/>
  <c r="R483" i="14"/>
  <c r="B475" i="14"/>
  <c r="C475" i="14"/>
  <c r="R475" i="14"/>
  <c r="B467" i="14"/>
  <c r="C467" i="14"/>
  <c r="R467" i="14"/>
  <c r="B459" i="14"/>
  <c r="C459" i="14"/>
  <c r="R459" i="14"/>
  <c r="B457" i="14"/>
  <c r="C457" i="14"/>
  <c r="R457" i="14"/>
  <c r="B453" i="14"/>
  <c r="C453" i="14"/>
  <c r="R453" i="14"/>
  <c r="B449" i="14"/>
  <c r="C449" i="14"/>
  <c r="R449" i="14"/>
  <c r="B445" i="14"/>
  <c r="C445" i="14"/>
  <c r="R445" i="14"/>
  <c r="B441" i="14"/>
  <c r="C441" i="14"/>
  <c r="R441" i="14"/>
  <c r="B437" i="14"/>
  <c r="C437" i="14"/>
  <c r="R437" i="14"/>
  <c r="B433" i="14"/>
  <c r="C433" i="14"/>
  <c r="R433" i="14"/>
  <c r="B429" i="14"/>
  <c r="C429" i="14"/>
  <c r="R429" i="14"/>
  <c r="B425" i="14"/>
  <c r="C425" i="14"/>
  <c r="R425" i="14"/>
  <c r="B421" i="14"/>
  <c r="C421" i="14"/>
  <c r="R421" i="14"/>
  <c r="B417" i="14"/>
  <c r="C417" i="14"/>
  <c r="R417" i="14"/>
  <c r="B413" i="14"/>
  <c r="C413" i="14"/>
  <c r="R413" i="14"/>
  <c r="B409" i="14"/>
  <c r="C409" i="14"/>
  <c r="R409" i="14"/>
  <c r="B405" i="14"/>
  <c r="C405" i="14"/>
  <c r="R405" i="14"/>
  <c r="B401" i="14"/>
  <c r="C401" i="14"/>
  <c r="R401" i="14"/>
  <c r="B397" i="14"/>
  <c r="C397" i="14"/>
  <c r="R397" i="14"/>
  <c r="B393" i="14"/>
  <c r="C393" i="14"/>
  <c r="R393" i="14"/>
  <c r="B389" i="14"/>
  <c r="C389" i="14"/>
  <c r="R389" i="14"/>
  <c r="B385" i="14"/>
  <c r="C385" i="14"/>
  <c r="R385" i="14"/>
  <c r="B381" i="14"/>
  <c r="C381" i="14"/>
  <c r="R381" i="14"/>
  <c r="B377" i="14"/>
  <c r="C377" i="14"/>
  <c r="R377" i="14"/>
  <c r="B373" i="14"/>
  <c r="C373" i="14"/>
  <c r="R373" i="14"/>
  <c r="B369" i="14"/>
  <c r="C369" i="14"/>
  <c r="R369" i="14"/>
  <c r="B365" i="14"/>
  <c r="C365" i="14"/>
  <c r="R365" i="14"/>
  <c r="B361" i="14"/>
  <c r="C361" i="14"/>
  <c r="R361" i="14"/>
  <c r="B357" i="14"/>
  <c r="C357" i="14"/>
  <c r="R357" i="14"/>
  <c r="B353" i="14"/>
  <c r="C353" i="14"/>
  <c r="R353" i="14"/>
  <c r="B349" i="14"/>
  <c r="C349" i="14"/>
  <c r="R349" i="14"/>
  <c r="B345" i="14"/>
  <c r="C345" i="14"/>
  <c r="R345" i="14"/>
  <c r="B341" i="14"/>
  <c r="C341" i="14"/>
  <c r="R341" i="14"/>
  <c r="B337" i="14"/>
  <c r="C337" i="14"/>
  <c r="R337" i="14"/>
  <c r="B333" i="14"/>
  <c r="C333" i="14"/>
  <c r="R333" i="14"/>
  <c r="B329" i="14"/>
  <c r="C329" i="14"/>
  <c r="R329" i="14"/>
  <c r="B325" i="14"/>
  <c r="C325" i="14"/>
  <c r="R325" i="14"/>
  <c r="B321" i="14"/>
  <c r="C321" i="14"/>
  <c r="R321" i="14"/>
  <c r="B317" i="14"/>
  <c r="C317" i="14"/>
  <c r="R317" i="14"/>
  <c r="B313" i="14"/>
  <c r="C313" i="14"/>
  <c r="R313" i="14"/>
  <c r="B309" i="14"/>
  <c r="C309" i="14"/>
  <c r="R309" i="14"/>
  <c r="B305" i="14"/>
  <c r="C305" i="14"/>
  <c r="R305" i="14"/>
  <c r="B301" i="14"/>
  <c r="C301" i="14"/>
  <c r="R301" i="14"/>
  <c r="B297" i="14"/>
  <c r="C297" i="14"/>
  <c r="R297" i="14"/>
  <c r="B293" i="14"/>
  <c r="C293" i="14"/>
  <c r="R293" i="14"/>
  <c r="B289" i="14"/>
  <c r="C289" i="14"/>
  <c r="R289" i="14"/>
  <c r="B285" i="14"/>
  <c r="C285" i="14"/>
  <c r="R285" i="14"/>
  <c r="B281" i="14"/>
  <c r="C281" i="14"/>
  <c r="R281" i="14"/>
  <c r="B277" i="14"/>
  <c r="C277" i="14"/>
  <c r="R277" i="14"/>
  <c r="B273" i="14"/>
  <c r="C273" i="14"/>
  <c r="R273" i="14"/>
  <c r="B269" i="14"/>
  <c r="C269" i="14"/>
  <c r="R269" i="14"/>
  <c r="B265" i="14"/>
  <c r="C265" i="14"/>
  <c r="R265" i="14"/>
  <c r="B261" i="14"/>
  <c r="C261" i="14"/>
  <c r="R261" i="14"/>
  <c r="B257" i="14"/>
  <c r="C257" i="14"/>
  <c r="R257" i="14"/>
  <c r="B253" i="14"/>
  <c r="C253" i="14"/>
  <c r="R253" i="14"/>
  <c r="B249" i="14"/>
  <c r="C249" i="14"/>
  <c r="R249" i="14"/>
  <c r="B245" i="14"/>
  <c r="C245" i="14"/>
  <c r="R245" i="14"/>
  <c r="B241" i="14"/>
  <c r="C241" i="14"/>
  <c r="R241" i="14"/>
  <c r="B237" i="14"/>
  <c r="C237" i="14"/>
  <c r="R237" i="14"/>
  <c r="B233" i="14"/>
  <c r="C233" i="14"/>
  <c r="R233" i="14"/>
  <c r="B229" i="14"/>
  <c r="C229" i="14"/>
  <c r="R229" i="14"/>
  <c r="B225" i="14"/>
  <c r="C225" i="14"/>
  <c r="R225" i="14"/>
  <c r="B221" i="14"/>
  <c r="C221" i="14"/>
  <c r="R221" i="14"/>
  <c r="B217" i="14"/>
  <c r="C217" i="14"/>
  <c r="R217" i="14"/>
  <c r="B213" i="14"/>
  <c r="C213" i="14"/>
  <c r="R213" i="14"/>
  <c r="B586" i="14"/>
  <c r="C586" i="14"/>
  <c r="R586" i="14"/>
  <c r="B569" i="14"/>
  <c r="C569" i="14"/>
  <c r="R569" i="14"/>
  <c r="B554" i="14"/>
  <c r="C554" i="14"/>
  <c r="R554" i="14"/>
  <c r="B552" i="14"/>
  <c r="C552" i="14"/>
  <c r="R552" i="14"/>
  <c r="B536" i="14"/>
  <c r="C536" i="14"/>
  <c r="R536" i="14"/>
  <c r="B527" i="14"/>
  <c r="C527" i="14"/>
  <c r="R527" i="14"/>
  <c r="B519" i="14"/>
  <c r="C519" i="14"/>
  <c r="R519" i="14"/>
  <c r="B511" i="14"/>
  <c r="C511" i="14"/>
  <c r="R511" i="14"/>
  <c r="B503" i="14"/>
  <c r="C503" i="14"/>
  <c r="R503" i="14"/>
  <c r="B495" i="14"/>
  <c r="C495" i="14"/>
  <c r="R495" i="14"/>
  <c r="B481" i="14"/>
  <c r="C481" i="14"/>
  <c r="R481" i="14"/>
  <c r="B473" i="14"/>
  <c r="C473" i="14"/>
  <c r="R473" i="14"/>
  <c r="B465" i="14"/>
  <c r="C465" i="14"/>
  <c r="R465" i="14"/>
  <c r="B456" i="14"/>
  <c r="C456" i="14"/>
  <c r="R456" i="14"/>
  <c r="B452" i="14"/>
  <c r="C452" i="14"/>
  <c r="R452" i="14"/>
  <c r="B448" i="14"/>
  <c r="C448" i="14"/>
  <c r="R448" i="14"/>
  <c r="B444" i="14"/>
  <c r="C444" i="14"/>
  <c r="R444" i="14"/>
  <c r="B440" i="14"/>
  <c r="C440" i="14"/>
  <c r="R440" i="14"/>
  <c r="B436" i="14"/>
  <c r="C436" i="14"/>
  <c r="R436" i="14"/>
  <c r="B432" i="14"/>
  <c r="C432" i="14"/>
  <c r="R432" i="14"/>
  <c r="B428" i="14"/>
  <c r="C428" i="14"/>
  <c r="R428" i="14"/>
  <c r="B424" i="14"/>
  <c r="C424" i="14"/>
  <c r="R424" i="14"/>
  <c r="B420" i="14"/>
  <c r="C420" i="14"/>
  <c r="R420" i="14"/>
  <c r="B416" i="14"/>
  <c r="C416" i="14"/>
  <c r="R416" i="14"/>
  <c r="B412" i="14"/>
  <c r="C412" i="14"/>
  <c r="R412" i="14"/>
  <c r="B408" i="14"/>
  <c r="C408" i="14"/>
  <c r="R408" i="14"/>
  <c r="B404" i="14"/>
  <c r="C404" i="14"/>
  <c r="R404" i="14"/>
  <c r="B400" i="14"/>
  <c r="C400" i="14"/>
  <c r="R400" i="14"/>
  <c r="B396" i="14"/>
  <c r="C396" i="14"/>
  <c r="R396" i="14"/>
  <c r="B392" i="14"/>
  <c r="C392" i="14"/>
  <c r="R392" i="14"/>
  <c r="B388" i="14"/>
  <c r="C388" i="14"/>
  <c r="R388" i="14"/>
  <c r="B384" i="14"/>
  <c r="C384" i="14"/>
  <c r="R384" i="14"/>
  <c r="B380" i="14"/>
  <c r="C380" i="14"/>
  <c r="R380" i="14"/>
  <c r="B376" i="14"/>
  <c r="C376" i="14"/>
  <c r="R376" i="14"/>
  <c r="B372" i="14"/>
  <c r="C372" i="14"/>
  <c r="R372" i="14"/>
  <c r="B368" i="14"/>
  <c r="C368" i="14"/>
  <c r="R368" i="14"/>
  <c r="B364" i="14"/>
  <c r="C364" i="14"/>
  <c r="R364" i="14"/>
  <c r="B360" i="14"/>
  <c r="C360" i="14"/>
  <c r="R360" i="14"/>
  <c r="B356" i="14"/>
  <c r="C356" i="14"/>
  <c r="R356" i="14"/>
  <c r="B352" i="14"/>
  <c r="C352" i="14"/>
  <c r="R352" i="14"/>
  <c r="B348" i="14"/>
  <c r="C348" i="14"/>
  <c r="R348" i="14"/>
  <c r="B344" i="14"/>
  <c r="C344" i="14"/>
  <c r="R344" i="14"/>
  <c r="B340" i="14"/>
  <c r="C340" i="14"/>
  <c r="R340" i="14"/>
  <c r="B336" i="14"/>
  <c r="C336" i="14"/>
  <c r="R336" i="14"/>
  <c r="B332" i="14"/>
  <c r="C332" i="14"/>
  <c r="R332" i="14"/>
  <c r="B328" i="14"/>
  <c r="C328" i="14"/>
  <c r="R328" i="14"/>
  <c r="B324" i="14"/>
  <c r="C324" i="14"/>
  <c r="R324" i="14"/>
  <c r="B320" i="14"/>
  <c r="C320" i="14"/>
  <c r="R320" i="14"/>
  <c r="B316" i="14"/>
  <c r="C316" i="14"/>
  <c r="R316" i="14"/>
  <c r="B312" i="14"/>
  <c r="C312" i="14"/>
  <c r="R312" i="14"/>
  <c r="B308" i="14"/>
  <c r="C308" i="14"/>
  <c r="R308" i="14"/>
  <c r="B304" i="14"/>
  <c r="C304" i="14"/>
  <c r="R304" i="14"/>
  <c r="B300" i="14"/>
  <c r="C300" i="14"/>
  <c r="R300" i="14"/>
  <c r="B296" i="14"/>
  <c r="C296" i="14"/>
  <c r="R296" i="14"/>
  <c r="B292" i="14"/>
  <c r="C292" i="14"/>
  <c r="R292" i="14"/>
  <c r="B288" i="14"/>
  <c r="C288" i="14"/>
  <c r="R288" i="14"/>
  <c r="B284" i="14"/>
  <c r="C284" i="14"/>
  <c r="R284" i="14"/>
  <c r="B280" i="14"/>
  <c r="C280" i="14"/>
  <c r="R280" i="14"/>
  <c r="B276" i="14"/>
  <c r="C276" i="14"/>
  <c r="R276" i="14"/>
  <c r="B272" i="14"/>
  <c r="C272" i="14"/>
  <c r="R272" i="14"/>
  <c r="B268" i="14"/>
  <c r="C268" i="14"/>
  <c r="R268" i="14"/>
  <c r="B264" i="14"/>
  <c r="C264" i="14"/>
  <c r="R264" i="14"/>
  <c r="B260" i="14"/>
  <c r="C260" i="14"/>
  <c r="R260" i="14"/>
  <c r="B256" i="14"/>
  <c r="C256" i="14"/>
  <c r="R256" i="14"/>
  <c r="B252" i="14"/>
  <c r="C252" i="14"/>
  <c r="R252" i="14"/>
  <c r="B248" i="14"/>
  <c r="C248" i="14"/>
  <c r="R248" i="14"/>
  <c r="B244" i="14"/>
  <c r="C244" i="14"/>
  <c r="R244" i="14"/>
  <c r="B240" i="14"/>
  <c r="C240" i="14"/>
  <c r="R240" i="14"/>
  <c r="B236" i="14"/>
  <c r="C236" i="14"/>
  <c r="R236" i="14"/>
  <c r="B232" i="14"/>
  <c r="C232" i="14"/>
  <c r="R232" i="14"/>
  <c r="B228" i="14"/>
  <c r="C228" i="14"/>
  <c r="R228" i="14"/>
  <c r="B224" i="14"/>
  <c r="C224" i="14"/>
  <c r="R224" i="14"/>
  <c r="B487" i="14"/>
  <c r="C487" i="14"/>
  <c r="R487" i="14"/>
  <c r="B479" i="14"/>
  <c r="C479" i="14"/>
  <c r="R479" i="14"/>
  <c r="B471" i="14"/>
  <c r="C471" i="14"/>
  <c r="R471" i="14"/>
  <c r="B463" i="14"/>
  <c r="C463" i="14"/>
  <c r="R463" i="14"/>
  <c r="B455" i="14"/>
  <c r="C455" i="14"/>
  <c r="R455" i="14"/>
  <c r="B451" i="14"/>
  <c r="C451" i="14"/>
  <c r="R451" i="14"/>
  <c r="B447" i="14"/>
  <c r="C447" i="14"/>
  <c r="R447" i="14"/>
  <c r="B443" i="14"/>
  <c r="C443" i="14"/>
  <c r="R443" i="14"/>
  <c r="B439" i="14"/>
  <c r="C439" i="14"/>
  <c r="R439" i="14"/>
  <c r="B435" i="14"/>
  <c r="C435" i="14"/>
  <c r="R435" i="14"/>
  <c r="B431" i="14"/>
  <c r="C431" i="14"/>
  <c r="R431" i="14"/>
  <c r="B427" i="14"/>
  <c r="C427" i="14"/>
  <c r="R427" i="14"/>
  <c r="B423" i="14"/>
  <c r="C423" i="14"/>
  <c r="R423" i="14"/>
  <c r="B419" i="14"/>
  <c r="C419" i="14"/>
  <c r="R419" i="14"/>
  <c r="B415" i="14"/>
  <c r="C415" i="14"/>
  <c r="R415" i="14"/>
  <c r="B411" i="14"/>
  <c r="C411" i="14"/>
  <c r="R411" i="14"/>
  <c r="B407" i="14"/>
  <c r="C407" i="14"/>
  <c r="R407" i="14"/>
  <c r="B403" i="14"/>
  <c r="C403" i="14"/>
  <c r="R403" i="14"/>
  <c r="B399" i="14"/>
  <c r="C399" i="14"/>
  <c r="R399" i="14"/>
  <c r="B395" i="14"/>
  <c r="C395" i="14"/>
  <c r="R395" i="14"/>
  <c r="B391" i="14"/>
  <c r="C391" i="14"/>
  <c r="R391" i="14"/>
  <c r="B387" i="14"/>
  <c r="C387" i="14"/>
  <c r="R387" i="14"/>
  <c r="B383" i="14"/>
  <c r="C383" i="14"/>
  <c r="R383" i="14"/>
  <c r="B379" i="14"/>
  <c r="C379" i="14"/>
  <c r="R379" i="14"/>
  <c r="B375" i="14"/>
  <c r="C375" i="14"/>
  <c r="R375" i="14"/>
  <c r="B371" i="14"/>
  <c r="C371" i="14"/>
  <c r="R371" i="14"/>
  <c r="B367" i="14"/>
  <c r="C367" i="14"/>
  <c r="R367" i="14"/>
  <c r="B363" i="14"/>
  <c r="C363" i="14"/>
  <c r="R363" i="14"/>
  <c r="B359" i="14"/>
  <c r="C359" i="14"/>
  <c r="R359" i="14"/>
  <c r="B355" i="14"/>
  <c r="C355" i="14"/>
  <c r="R355" i="14"/>
  <c r="B351" i="14"/>
  <c r="C351" i="14"/>
  <c r="R351" i="14"/>
  <c r="B347" i="14"/>
  <c r="C347" i="14"/>
  <c r="R347" i="14"/>
  <c r="B343" i="14"/>
  <c r="C343" i="14"/>
  <c r="R343" i="14"/>
  <c r="B339" i="14"/>
  <c r="C339" i="14"/>
  <c r="R339" i="14"/>
  <c r="B335" i="14"/>
  <c r="C335" i="14"/>
  <c r="R335" i="14"/>
  <c r="B331" i="14"/>
  <c r="C331" i="14"/>
  <c r="R331" i="14"/>
  <c r="B327" i="14"/>
  <c r="C327" i="14"/>
  <c r="R327" i="14"/>
  <c r="B323" i="14"/>
  <c r="C323" i="14"/>
  <c r="R323" i="14"/>
  <c r="B319" i="14"/>
  <c r="C319" i="14"/>
  <c r="R319" i="14"/>
  <c r="B315" i="14"/>
  <c r="C315" i="14"/>
  <c r="R315" i="14"/>
  <c r="B311" i="14"/>
  <c r="C311" i="14"/>
  <c r="R311" i="14"/>
  <c r="B307" i="14"/>
  <c r="C307" i="14"/>
  <c r="R307" i="14"/>
  <c r="B303" i="14"/>
  <c r="C303" i="14"/>
  <c r="R303" i="14"/>
  <c r="B299" i="14"/>
  <c r="C299" i="14"/>
  <c r="R299" i="14"/>
  <c r="B295" i="14"/>
  <c r="C295" i="14"/>
  <c r="R295" i="14"/>
  <c r="B291" i="14"/>
  <c r="C291" i="14"/>
  <c r="R291" i="14"/>
  <c r="B287" i="14"/>
  <c r="C287" i="14"/>
  <c r="R287" i="14"/>
  <c r="B283" i="14"/>
  <c r="C283" i="14"/>
  <c r="R283" i="14"/>
  <c r="B279" i="14"/>
  <c r="C279" i="14"/>
  <c r="R279" i="14"/>
  <c r="B275" i="14"/>
  <c r="C275" i="14"/>
  <c r="R275" i="14"/>
  <c r="B271" i="14"/>
  <c r="C271" i="14"/>
  <c r="R271" i="14"/>
  <c r="B267" i="14"/>
  <c r="C267" i="14"/>
  <c r="R267" i="14"/>
  <c r="B263" i="14"/>
  <c r="C263" i="14"/>
  <c r="R263" i="14"/>
  <c r="B259" i="14"/>
  <c r="C259" i="14"/>
  <c r="R259" i="14"/>
  <c r="B255" i="14"/>
  <c r="C255" i="14"/>
  <c r="R255" i="14"/>
  <c r="B251" i="14"/>
  <c r="C251" i="14"/>
  <c r="R251" i="14"/>
  <c r="B247" i="14"/>
  <c r="C247" i="14"/>
  <c r="R247" i="14"/>
  <c r="B243" i="14"/>
  <c r="C243" i="14"/>
  <c r="R243" i="14"/>
  <c r="B239" i="14"/>
  <c r="C239" i="14"/>
  <c r="R239" i="14"/>
  <c r="B235" i="14"/>
  <c r="C235" i="14"/>
  <c r="R235" i="14"/>
  <c r="B231" i="14"/>
  <c r="C231" i="14"/>
  <c r="R231" i="14"/>
  <c r="B227" i="14"/>
  <c r="C227" i="14"/>
  <c r="R227" i="14"/>
  <c r="B223" i="14"/>
  <c r="C223" i="14"/>
  <c r="R223" i="14"/>
  <c r="B219" i="14"/>
  <c r="C219" i="14"/>
  <c r="R219" i="14"/>
  <c r="B215" i="14"/>
  <c r="C215" i="14"/>
  <c r="R215" i="14"/>
  <c r="B570" i="14"/>
  <c r="C570" i="14"/>
  <c r="R570" i="14"/>
  <c r="B553" i="14"/>
  <c r="C553" i="14"/>
  <c r="R553" i="14"/>
  <c r="B450" i="14"/>
  <c r="C450" i="14"/>
  <c r="R450" i="14"/>
  <c r="B434" i="14"/>
  <c r="C434" i="14"/>
  <c r="R434" i="14"/>
  <c r="B418" i="14"/>
  <c r="C418" i="14"/>
  <c r="R418" i="14"/>
  <c r="B402" i="14"/>
  <c r="C402" i="14"/>
  <c r="R402" i="14"/>
  <c r="B386" i="14"/>
  <c r="C386" i="14"/>
  <c r="R386" i="14"/>
  <c r="B370" i="14"/>
  <c r="C370" i="14"/>
  <c r="R370" i="14"/>
  <c r="B354" i="14"/>
  <c r="C354" i="14"/>
  <c r="R354" i="14"/>
  <c r="B338" i="14"/>
  <c r="C338" i="14"/>
  <c r="R338" i="14"/>
  <c r="B322" i="14"/>
  <c r="C322" i="14"/>
  <c r="R322" i="14"/>
  <c r="B294" i="14"/>
  <c r="C294" i="14"/>
  <c r="R294" i="14"/>
  <c r="B216" i="14"/>
  <c r="C216" i="14"/>
  <c r="R216" i="14"/>
  <c r="B210" i="14"/>
  <c r="C210" i="14"/>
  <c r="R210" i="14"/>
  <c r="B206" i="14"/>
  <c r="C206" i="14"/>
  <c r="R206" i="14"/>
  <c r="B202" i="14"/>
  <c r="C202" i="14"/>
  <c r="R202" i="14"/>
  <c r="B198" i="14"/>
  <c r="C198" i="14"/>
  <c r="R198" i="14"/>
  <c r="B194" i="14"/>
  <c r="C194" i="14"/>
  <c r="R194" i="14"/>
  <c r="B190" i="14"/>
  <c r="C190" i="14"/>
  <c r="R190" i="14"/>
  <c r="B186" i="14"/>
  <c r="C186" i="14"/>
  <c r="R186" i="14"/>
  <c r="B182" i="14"/>
  <c r="C182" i="14"/>
  <c r="R182" i="14"/>
  <c r="B178" i="14"/>
  <c r="C178" i="14"/>
  <c r="R178" i="14"/>
  <c r="B174" i="14"/>
  <c r="C174" i="14"/>
  <c r="R174" i="14"/>
  <c r="B170" i="14"/>
  <c r="C170" i="14"/>
  <c r="R170" i="14"/>
  <c r="B166" i="14"/>
  <c r="C166" i="14"/>
  <c r="R166" i="14"/>
  <c r="B162" i="14"/>
  <c r="C162" i="14"/>
  <c r="R162" i="14"/>
  <c r="B158" i="14"/>
  <c r="C158" i="14"/>
  <c r="R158" i="14"/>
  <c r="B154" i="14"/>
  <c r="C154" i="14"/>
  <c r="R154" i="14"/>
  <c r="B150" i="14"/>
  <c r="C150" i="14"/>
  <c r="R150" i="14"/>
  <c r="B146" i="14"/>
  <c r="C146" i="14"/>
  <c r="R146" i="14"/>
  <c r="B142" i="14"/>
  <c r="C142" i="14"/>
  <c r="R142" i="14"/>
  <c r="B138" i="14"/>
  <c r="C138" i="14"/>
  <c r="R138" i="14"/>
  <c r="B134" i="14"/>
  <c r="C134" i="14"/>
  <c r="R134" i="14"/>
  <c r="B130" i="14"/>
  <c r="C130" i="14"/>
  <c r="R130" i="14"/>
  <c r="B126" i="14"/>
  <c r="C126" i="14"/>
  <c r="R126" i="14"/>
  <c r="B122" i="14"/>
  <c r="C122" i="14"/>
  <c r="R122" i="14"/>
  <c r="B118" i="14"/>
  <c r="C118" i="14"/>
  <c r="R118" i="14"/>
  <c r="B114" i="14"/>
  <c r="C114" i="14"/>
  <c r="R114" i="14"/>
  <c r="B110" i="14"/>
  <c r="C110" i="14"/>
  <c r="R110" i="14"/>
  <c r="B106" i="14"/>
  <c r="C106" i="14"/>
  <c r="R106" i="14"/>
  <c r="B102" i="14"/>
  <c r="C102" i="14"/>
  <c r="R102" i="14"/>
  <c r="B98" i="14"/>
  <c r="C98" i="14"/>
  <c r="R98" i="14"/>
  <c r="B94" i="14"/>
  <c r="C94" i="14"/>
  <c r="R94" i="14"/>
  <c r="B90" i="14"/>
  <c r="C90" i="14"/>
  <c r="R90" i="14"/>
  <c r="B86" i="14"/>
  <c r="C86" i="14"/>
  <c r="R86" i="14"/>
  <c r="B82" i="14"/>
  <c r="C82" i="14"/>
  <c r="R82" i="14"/>
  <c r="B78" i="14"/>
  <c r="C78" i="14"/>
  <c r="R78" i="14"/>
  <c r="B74" i="14"/>
  <c r="C74" i="14"/>
  <c r="R74" i="14"/>
  <c r="B70" i="14"/>
  <c r="C70" i="14"/>
  <c r="R70" i="14"/>
  <c r="B66" i="14"/>
  <c r="C66" i="14"/>
  <c r="R66" i="14"/>
  <c r="B62" i="14"/>
  <c r="C62" i="14"/>
  <c r="R62" i="14"/>
  <c r="B58" i="14"/>
  <c r="C58" i="14"/>
  <c r="R58" i="14"/>
  <c r="B54" i="14"/>
  <c r="C54" i="14"/>
  <c r="R54" i="14"/>
  <c r="B50" i="14"/>
  <c r="C50" i="14"/>
  <c r="R50" i="14"/>
  <c r="B46" i="14"/>
  <c r="C46" i="14"/>
  <c r="R46" i="14"/>
  <c r="B42" i="14"/>
  <c r="C42" i="14"/>
  <c r="R42" i="14"/>
  <c r="B40" i="14"/>
  <c r="C40" i="14"/>
  <c r="R40" i="14"/>
  <c r="B38" i="14"/>
  <c r="C38" i="14"/>
  <c r="R38" i="14"/>
  <c r="B28" i="14"/>
  <c r="C28" i="14"/>
  <c r="R28" i="14"/>
  <c r="B26" i="14"/>
  <c r="C26" i="14"/>
  <c r="R26" i="14"/>
  <c r="B24" i="14"/>
  <c r="C24" i="14"/>
  <c r="R24" i="14"/>
  <c r="B16" i="14"/>
  <c r="C16" i="14"/>
  <c r="R16" i="14"/>
  <c r="B14" i="14"/>
  <c r="C14" i="14"/>
  <c r="R14" i="14"/>
  <c r="B10" i="14"/>
  <c r="C10" i="14"/>
  <c r="R10" i="14"/>
  <c r="B662" i="14"/>
  <c r="C662" i="14"/>
  <c r="R662" i="14"/>
  <c r="B598" i="14"/>
  <c r="C598" i="14"/>
  <c r="R598" i="14"/>
  <c r="B678" i="14"/>
  <c r="C678" i="14"/>
  <c r="R678" i="14"/>
  <c r="B646" i="14"/>
  <c r="C646" i="14"/>
  <c r="R646" i="14"/>
  <c r="B614" i="14"/>
  <c r="C614" i="14"/>
  <c r="R614" i="14"/>
  <c r="B585" i="14"/>
  <c r="C585" i="14"/>
  <c r="R585" i="14"/>
  <c r="B537" i="14"/>
  <c r="C537" i="14"/>
  <c r="R537" i="14"/>
  <c r="B523" i="14"/>
  <c r="C523" i="14"/>
  <c r="R523" i="14"/>
  <c r="B507" i="14"/>
  <c r="C507" i="14"/>
  <c r="R507" i="14"/>
  <c r="B491" i="14"/>
  <c r="C491" i="14"/>
  <c r="R491" i="14"/>
  <c r="B454" i="14"/>
  <c r="C454" i="14"/>
  <c r="R454" i="14"/>
  <c r="B438" i="14"/>
  <c r="C438" i="14"/>
  <c r="R438" i="14"/>
  <c r="B422" i="14"/>
  <c r="C422" i="14"/>
  <c r="R422" i="14"/>
  <c r="B406" i="14"/>
  <c r="C406" i="14"/>
  <c r="R406" i="14"/>
  <c r="B390" i="14"/>
  <c r="C390" i="14"/>
  <c r="R390" i="14"/>
  <c r="B374" i="14"/>
  <c r="C374" i="14"/>
  <c r="R374" i="14"/>
  <c r="B358" i="14"/>
  <c r="C358" i="14"/>
  <c r="R358" i="14"/>
  <c r="B342" i="14"/>
  <c r="C342" i="14"/>
  <c r="R342" i="14"/>
  <c r="B326" i="14"/>
  <c r="C326" i="14"/>
  <c r="R326" i="14"/>
  <c r="B310" i="14"/>
  <c r="C310" i="14"/>
  <c r="R310" i="14"/>
  <c r="B302" i="14"/>
  <c r="C302" i="14"/>
  <c r="R302" i="14"/>
  <c r="B282" i="14"/>
  <c r="C282" i="14"/>
  <c r="R282" i="14"/>
  <c r="B274" i="14"/>
  <c r="C274" i="14"/>
  <c r="R274" i="14"/>
  <c r="B266" i="14"/>
  <c r="C266" i="14"/>
  <c r="R266" i="14"/>
  <c r="B258" i="14"/>
  <c r="C258" i="14"/>
  <c r="R258" i="14"/>
  <c r="B250" i="14"/>
  <c r="C250" i="14"/>
  <c r="R250" i="14"/>
  <c r="B242" i="14"/>
  <c r="C242" i="14"/>
  <c r="R242" i="14"/>
  <c r="B234" i="14"/>
  <c r="C234" i="14"/>
  <c r="R234" i="14"/>
  <c r="B226" i="14"/>
  <c r="C226" i="14"/>
  <c r="R226" i="14"/>
  <c r="B214" i="14"/>
  <c r="C214" i="14"/>
  <c r="R214" i="14"/>
  <c r="B209" i="14"/>
  <c r="C209" i="14"/>
  <c r="R209" i="14"/>
  <c r="B205" i="14"/>
  <c r="C205" i="14"/>
  <c r="R205" i="14"/>
  <c r="B201" i="14"/>
  <c r="C201" i="14"/>
  <c r="R201" i="14"/>
  <c r="B197" i="14"/>
  <c r="C197" i="14"/>
  <c r="R197" i="14"/>
  <c r="B193" i="14"/>
  <c r="C193" i="14"/>
  <c r="R193" i="14"/>
  <c r="B189" i="14"/>
  <c r="C189" i="14"/>
  <c r="R189" i="14"/>
  <c r="B185" i="14"/>
  <c r="C185" i="14"/>
  <c r="R185" i="14"/>
  <c r="B181" i="14"/>
  <c r="C181" i="14"/>
  <c r="R181" i="14"/>
  <c r="B177" i="14"/>
  <c r="C177" i="14"/>
  <c r="R177" i="14"/>
  <c r="B173" i="14"/>
  <c r="C173" i="14"/>
  <c r="R173" i="14"/>
  <c r="B169" i="14"/>
  <c r="C169" i="14"/>
  <c r="R169" i="14"/>
  <c r="B165" i="14"/>
  <c r="C165" i="14"/>
  <c r="R165" i="14"/>
  <c r="B161" i="14"/>
  <c r="C161" i="14"/>
  <c r="R161" i="14"/>
  <c r="B157" i="14"/>
  <c r="C157" i="14"/>
  <c r="R157" i="14"/>
  <c r="B153" i="14"/>
  <c r="C153" i="14"/>
  <c r="R153" i="14"/>
  <c r="B149" i="14"/>
  <c r="C149" i="14"/>
  <c r="R149" i="14"/>
  <c r="B145" i="14"/>
  <c r="C145" i="14"/>
  <c r="R145" i="14"/>
  <c r="B141" i="14"/>
  <c r="C141" i="14"/>
  <c r="R141" i="14"/>
  <c r="B137" i="14"/>
  <c r="C137" i="14"/>
  <c r="R137" i="14"/>
  <c r="B133" i="14"/>
  <c r="C133" i="14"/>
  <c r="R133" i="14"/>
  <c r="B129" i="14"/>
  <c r="C129" i="14"/>
  <c r="R129" i="14"/>
  <c r="B125" i="14"/>
  <c r="C125" i="14"/>
  <c r="R125" i="14"/>
  <c r="B121" i="14"/>
  <c r="C121" i="14"/>
  <c r="R121" i="14"/>
  <c r="B117" i="14"/>
  <c r="C117" i="14"/>
  <c r="R117" i="14"/>
  <c r="B113" i="14"/>
  <c r="C113" i="14"/>
  <c r="R113" i="14"/>
  <c r="B109" i="14"/>
  <c r="C109" i="14"/>
  <c r="R109" i="14"/>
  <c r="B105" i="14"/>
  <c r="C105" i="14"/>
  <c r="R105" i="14"/>
  <c r="B101" i="14"/>
  <c r="C101" i="14"/>
  <c r="R101" i="14"/>
  <c r="B97" i="14"/>
  <c r="C97" i="14"/>
  <c r="R97" i="14"/>
  <c r="B93" i="14"/>
  <c r="C93" i="14"/>
  <c r="R93" i="14"/>
  <c r="B89" i="14"/>
  <c r="C89" i="14"/>
  <c r="R89" i="14"/>
  <c r="B85" i="14"/>
  <c r="C85" i="14"/>
  <c r="R85" i="14"/>
  <c r="B81" i="14"/>
  <c r="C81" i="14"/>
  <c r="R81" i="14"/>
  <c r="B77" i="14"/>
  <c r="C77" i="14"/>
  <c r="R77" i="14"/>
  <c r="B73" i="14"/>
  <c r="C73" i="14"/>
  <c r="R73" i="14"/>
  <c r="B69" i="14"/>
  <c r="C69" i="14"/>
  <c r="R69" i="14"/>
  <c r="B65" i="14"/>
  <c r="C65" i="14"/>
  <c r="R65" i="14"/>
  <c r="B61" i="14"/>
  <c r="C61" i="14"/>
  <c r="R61" i="14"/>
  <c r="B57" i="14"/>
  <c r="C57" i="14"/>
  <c r="R57" i="14"/>
  <c r="B53" i="14"/>
  <c r="C53" i="14"/>
  <c r="R53" i="14"/>
  <c r="B49" i="14"/>
  <c r="C49" i="14"/>
  <c r="R49" i="14"/>
  <c r="B45" i="14"/>
  <c r="C45" i="14"/>
  <c r="R45" i="14"/>
  <c r="B37" i="14"/>
  <c r="C37" i="14"/>
  <c r="R37" i="14"/>
  <c r="B35" i="14"/>
  <c r="C35" i="14"/>
  <c r="R35" i="14"/>
  <c r="B33" i="14"/>
  <c r="C33" i="14"/>
  <c r="R33" i="14"/>
  <c r="B29" i="14"/>
  <c r="C29" i="14"/>
  <c r="R29" i="14"/>
  <c r="B25" i="14"/>
  <c r="C25" i="14"/>
  <c r="R25" i="14"/>
  <c r="B21" i="14"/>
  <c r="C21" i="14"/>
  <c r="R21" i="14"/>
  <c r="B18" i="14"/>
  <c r="C18" i="14"/>
  <c r="R18" i="14"/>
  <c r="B13" i="14"/>
  <c r="C13" i="14"/>
  <c r="R13" i="14"/>
  <c r="B9" i="14"/>
  <c r="C9" i="14"/>
  <c r="R9" i="14"/>
  <c r="B694" i="14"/>
  <c r="C694" i="14"/>
  <c r="R694" i="14"/>
  <c r="B630" i="14"/>
  <c r="C630" i="14"/>
  <c r="R630" i="14"/>
  <c r="B485" i="14"/>
  <c r="C485" i="14"/>
  <c r="R485" i="14"/>
  <c r="B477" i="14"/>
  <c r="C477" i="14"/>
  <c r="R477" i="14"/>
  <c r="B469" i="14"/>
  <c r="C469" i="14"/>
  <c r="R469" i="14"/>
  <c r="B461" i="14"/>
  <c r="C461" i="14"/>
  <c r="R461" i="14"/>
  <c r="B442" i="14"/>
  <c r="C442" i="14"/>
  <c r="R442" i="14"/>
  <c r="B426" i="14"/>
  <c r="C426" i="14"/>
  <c r="R426" i="14"/>
  <c r="B410" i="14"/>
  <c r="C410" i="14"/>
  <c r="R410" i="14"/>
  <c r="B394" i="14"/>
  <c r="C394" i="14"/>
  <c r="R394" i="14"/>
  <c r="B378" i="14"/>
  <c r="C378" i="14"/>
  <c r="R378" i="14"/>
  <c r="B362" i="14"/>
  <c r="C362" i="14"/>
  <c r="R362" i="14"/>
  <c r="B346" i="14"/>
  <c r="C346" i="14"/>
  <c r="R346" i="14"/>
  <c r="B330" i="14"/>
  <c r="C330" i="14"/>
  <c r="R330" i="14"/>
  <c r="B314" i="14"/>
  <c r="C314" i="14"/>
  <c r="R314" i="14"/>
  <c r="B290" i="14"/>
  <c r="C290" i="14"/>
  <c r="R290" i="14"/>
  <c r="B220" i="14"/>
  <c r="C220" i="14"/>
  <c r="R220" i="14"/>
  <c r="B212" i="14"/>
  <c r="C212" i="14"/>
  <c r="R212" i="14"/>
  <c r="B208" i="14"/>
  <c r="C208" i="14"/>
  <c r="R208" i="14"/>
  <c r="B204" i="14"/>
  <c r="C204" i="14"/>
  <c r="R204" i="14"/>
  <c r="B200" i="14"/>
  <c r="C200" i="14"/>
  <c r="R200" i="14"/>
  <c r="B196" i="14"/>
  <c r="C196" i="14"/>
  <c r="R196" i="14"/>
  <c r="B192" i="14"/>
  <c r="C192" i="14"/>
  <c r="R192" i="14"/>
  <c r="B188" i="14"/>
  <c r="C188" i="14"/>
  <c r="R188" i="14"/>
  <c r="B184" i="14"/>
  <c r="C184" i="14"/>
  <c r="R184" i="14"/>
  <c r="B180" i="14"/>
  <c r="C180" i="14"/>
  <c r="R180" i="14"/>
  <c r="B176" i="14"/>
  <c r="C176" i="14"/>
  <c r="R176" i="14"/>
  <c r="B172" i="14"/>
  <c r="C172" i="14"/>
  <c r="R172" i="14"/>
  <c r="B168" i="14"/>
  <c r="C168" i="14"/>
  <c r="R168" i="14"/>
  <c r="B164" i="14"/>
  <c r="C164" i="14"/>
  <c r="R164" i="14"/>
  <c r="B160" i="14"/>
  <c r="C160" i="14"/>
  <c r="R160" i="14"/>
  <c r="B156" i="14"/>
  <c r="C156" i="14"/>
  <c r="R156" i="14"/>
  <c r="B152" i="14"/>
  <c r="C152" i="14"/>
  <c r="R152" i="14"/>
  <c r="B148" i="14"/>
  <c r="C148" i="14"/>
  <c r="R148" i="14"/>
  <c r="B144" i="14"/>
  <c r="C144" i="14"/>
  <c r="R144" i="14"/>
  <c r="B140" i="14"/>
  <c r="C140" i="14"/>
  <c r="R140" i="14"/>
  <c r="B136" i="14"/>
  <c r="C136" i="14"/>
  <c r="R136" i="14"/>
  <c r="B132" i="14"/>
  <c r="C132" i="14"/>
  <c r="R132" i="14"/>
  <c r="B128" i="14"/>
  <c r="C128" i="14"/>
  <c r="R128" i="14"/>
  <c r="B124" i="14"/>
  <c r="C124" i="14"/>
  <c r="R124" i="14"/>
  <c r="B120" i="14"/>
  <c r="C120" i="14"/>
  <c r="R120" i="14"/>
  <c r="B116" i="14"/>
  <c r="C116" i="14"/>
  <c r="R116" i="14"/>
  <c r="B112" i="14"/>
  <c r="C112" i="14"/>
  <c r="R112" i="14"/>
  <c r="B108" i="14"/>
  <c r="C108" i="14"/>
  <c r="R108" i="14"/>
  <c r="B104" i="14"/>
  <c r="C104" i="14"/>
  <c r="R104" i="14"/>
  <c r="B100" i="14"/>
  <c r="C100" i="14"/>
  <c r="R100" i="14"/>
  <c r="B96" i="14"/>
  <c r="C96" i="14"/>
  <c r="R96" i="14"/>
  <c r="B92" i="14"/>
  <c r="C92" i="14"/>
  <c r="R92" i="14"/>
  <c r="B88" i="14"/>
  <c r="C88" i="14"/>
  <c r="R88" i="14"/>
  <c r="B84" i="14"/>
  <c r="C84" i="14"/>
  <c r="R84" i="14"/>
  <c r="B80" i="14"/>
  <c r="C80" i="14"/>
  <c r="R80" i="14"/>
  <c r="B76" i="14"/>
  <c r="C76" i="14"/>
  <c r="R76" i="14"/>
  <c r="B72" i="14"/>
  <c r="C72" i="14"/>
  <c r="R72" i="14"/>
  <c r="B68" i="14"/>
  <c r="C68" i="14"/>
  <c r="R68" i="14"/>
  <c r="B64" i="14"/>
  <c r="C64" i="14"/>
  <c r="R64" i="14"/>
  <c r="B60" i="14"/>
  <c r="C60" i="14"/>
  <c r="R60" i="14"/>
  <c r="B56" i="14"/>
  <c r="C56" i="14"/>
  <c r="R56" i="14"/>
  <c r="B52" i="14"/>
  <c r="C52" i="14"/>
  <c r="R52" i="14"/>
  <c r="B48" i="14"/>
  <c r="C48" i="14"/>
  <c r="R48" i="14"/>
  <c r="B44" i="14"/>
  <c r="C44" i="14"/>
  <c r="R44" i="14"/>
  <c r="B41" i="14"/>
  <c r="C41" i="14"/>
  <c r="R41" i="14"/>
  <c r="B39" i="14"/>
  <c r="C39" i="14"/>
  <c r="R39" i="14"/>
  <c r="B32" i="14"/>
  <c r="C32" i="14"/>
  <c r="R32" i="14"/>
  <c r="B30" i="14"/>
  <c r="C30" i="14"/>
  <c r="R30" i="14"/>
  <c r="B22" i="14"/>
  <c r="C22" i="14"/>
  <c r="R22" i="14"/>
  <c r="B20" i="14"/>
  <c r="C20" i="14"/>
  <c r="R20" i="14"/>
  <c r="B15" i="14"/>
  <c r="C15" i="14"/>
  <c r="R15" i="14"/>
  <c r="B12" i="14"/>
  <c r="C12" i="14"/>
  <c r="R12" i="14"/>
  <c r="B8" i="14"/>
  <c r="C8" i="14"/>
  <c r="R8" i="14"/>
  <c r="AB35" i="14" s="1"/>
  <c r="B230" i="14"/>
  <c r="C230" i="14"/>
  <c r="R230" i="14"/>
  <c r="B246" i="14"/>
  <c r="C246" i="14"/>
  <c r="R246" i="14"/>
  <c r="B262" i="14"/>
  <c r="C262" i="14"/>
  <c r="R262" i="14"/>
  <c r="B278" i="14"/>
  <c r="C278" i="14"/>
  <c r="R278" i="14"/>
  <c r="B499" i="14"/>
  <c r="C499" i="14"/>
  <c r="R499" i="14"/>
  <c r="B19" i="14"/>
  <c r="C19" i="14"/>
  <c r="R19" i="14"/>
  <c r="B23" i="14"/>
  <c r="C23" i="14"/>
  <c r="R23" i="14"/>
  <c r="B17" i="14"/>
  <c r="C17" i="14"/>
  <c r="R17" i="14" s="1"/>
  <c r="B11" i="14"/>
  <c r="C11" i="14"/>
  <c r="R11" i="14" s="1"/>
  <c r="B36" i="14"/>
  <c r="C36" i="14"/>
  <c r="R36" i="14" s="1"/>
  <c r="B47" i="14"/>
  <c r="C47" i="14"/>
  <c r="R47" i="14" s="1"/>
  <c r="B55" i="14"/>
  <c r="C55" i="14"/>
  <c r="R55" i="14" s="1"/>
  <c r="B63" i="14"/>
  <c r="C63" i="14"/>
  <c r="R63" i="14" s="1"/>
  <c r="B71" i="14"/>
  <c r="C71" i="14"/>
  <c r="R71" i="14" s="1"/>
  <c r="B79" i="14"/>
  <c r="C79" i="14"/>
  <c r="R79" i="14" s="1"/>
  <c r="B87" i="14"/>
  <c r="C87" i="14"/>
  <c r="R87" i="14" s="1"/>
  <c r="B95" i="14"/>
  <c r="C95" i="14"/>
  <c r="R95" i="14" s="1"/>
  <c r="B103" i="14"/>
  <c r="C103" i="14"/>
  <c r="R103" i="14" s="1"/>
  <c r="B111" i="14"/>
  <c r="C111" i="14"/>
  <c r="R111" i="14" s="1"/>
  <c r="B119" i="14"/>
  <c r="C119" i="14"/>
  <c r="R119" i="14" s="1"/>
  <c r="B127" i="14"/>
  <c r="C127" i="14"/>
  <c r="R127" i="14" s="1"/>
  <c r="B135" i="14"/>
  <c r="C135" i="14"/>
  <c r="R135" i="14" s="1"/>
  <c r="B143" i="14"/>
  <c r="C143" i="14"/>
  <c r="R143" i="14" s="1"/>
  <c r="B151" i="14"/>
  <c r="C151" i="14"/>
  <c r="R151" i="14" s="1"/>
  <c r="B159" i="14"/>
  <c r="C159" i="14"/>
  <c r="R159" i="14" s="1"/>
  <c r="B167" i="14"/>
  <c r="C167" i="14"/>
  <c r="R167" i="14" s="1"/>
  <c r="B175" i="14"/>
  <c r="C175" i="14"/>
  <c r="R175" i="14" s="1"/>
  <c r="B183" i="14"/>
  <c r="C183" i="14"/>
  <c r="R183" i="14" s="1"/>
  <c r="B191" i="14"/>
  <c r="C191" i="14"/>
  <c r="R191" i="14" s="1"/>
  <c r="B199" i="14"/>
  <c r="C199" i="14"/>
  <c r="R199" i="14" s="1"/>
  <c r="B207" i="14"/>
  <c r="C207" i="14"/>
  <c r="R207" i="14" s="1"/>
  <c r="B298" i="14"/>
  <c r="C298" i="14"/>
  <c r="R298" i="14" s="1"/>
  <c r="AB18" i="14"/>
  <c r="Q9" i="23"/>
  <c r="E14" i="25"/>
  <c r="E17" i="25"/>
  <c r="F19" i="25"/>
  <c r="M16" i="25"/>
  <c r="M10" i="25"/>
  <c r="L16" i="25"/>
  <c r="L10" i="25"/>
  <c r="K16" i="25"/>
  <c r="K10" i="25"/>
  <c r="O10" i="25" s="1"/>
  <c r="O8" i="25" s="1"/>
  <c r="J16" i="25"/>
  <c r="J10" i="25"/>
  <c r="L10" i="23"/>
  <c r="J10" i="23"/>
  <c r="J9" i="23"/>
  <c r="M15" i="25"/>
  <c r="M14" i="25" s="1"/>
  <c r="M9" i="25"/>
  <c r="L15" i="25"/>
  <c r="L9" i="25"/>
  <c r="K15" i="25"/>
  <c r="K9" i="25"/>
  <c r="J15" i="25"/>
  <c r="J21" i="25" s="1"/>
  <c r="J9" i="25"/>
  <c r="L9" i="23"/>
  <c r="M9" i="23"/>
  <c r="M19" i="25"/>
  <c r="M13" i="25"/>
  <c r="L19" i="25"/>
  <c r="L17" i="25" s="1"/>
  <c r="L13" i="25"/>
  <c r="K19" i="25"/>
  <c r="K13" i="25"/>
  <c r="O13" i="25" s="1"/>
  <c r="J19" i="25"/>
  <c r="J13" i="25"/>
  <c r="M10" i="23"/>
  <c r="K10" i="23"/>
  <c r="M18" i="25"/>
  <c r="M12" i="25"/>
  <c r="L18" i="25"/>
  <c r="L12" i="25"/>
  <c r="L21" i="25" s="1"/>
  <c r="K18" i="25"/>
  <c r="K12" i="25"/>
  <c r="J18" i="25"/>
  <c r="N18" i="25" s="1"/>
  <c r="J12" i="25"/>
  <c r="K9" i="23"/>
  <c r="G16" i="25"/>
  <c r="R16" i="25" s="1"/>
  <c r="D14" i="25"/>
  <c r="E11" i="25"/>
  <c r="E22" i="25"/>
  <c r="G13" i="25"/>
  <c r="G19" i="25"/>
  <c r="R19" i="25" s="1"/>
  <c r="J6" i="14"/>
  <c r="F9" i="23"/>
  <c r="F8" i="23" s="1"/>
  <c r="B8" i="23"/>
  <c r="B11" i="25"/>
  <c r="F12" i="25"/>
  <c r="F11" i="25" s="1"/>
  <c r="F18" i="25"/>
  <c r="F17" i="25" s="1"/>
  <c r="B17" i="25"/>
  <c r="D8" i="23"/>
  <c r="F13" i="25"/>
  <c r="C17" i="25"/>
  <c r="G18" i="25"/>
  <c r="C8" i="23"/>
  <c r="G9" i="23"/>
  <c r="F10" i="23"/>
  <c r="B22" i="25"/>
  <c r="F10" i="25"/>
  <c r="F16" i="25"/>
  <c r="B21" i="25"/>
  <c r="F21" i="25" s="1"/>
  <c r="F20" i="25" s="1"/>
  <c r="F9" i="25"/>
  <c r="F8" i="25" s="1"/>
  <c r="B8" i="25"/>
  <c r="B14" i="25"/>
  <c r="F15" i="25"/>
  <c r="F14" i="25"/>
  <c r="C21" i="25"/>
  <c r="G21" i="25" s="1"/>
  <c r="G9" i="25"/>
  <c r="C8" i="25"/>
  <c r="C22" i="25"/>
  <c r="G10" i="25"/>
  <c r="P8" i="25" s="1"/>
  <c r="D21" i="25"/>
  <c r="D8" i="25"/>
  <c r="G15" i="25"/>
  <c r="C14" i="25"/>
  <c r="E8" i="23"/>
  <c r="E21" i="25"/>
  <c r="E20" i="25" s="1"/>
  <c r="E8" i="25"/>
  <c r="G10" i="23"/>
  <c r="R10" i="23" s="1"/>
  <c r="C11" i="25"/>
  <c r="G12" i="25"/>
  <c r="D22" i="25"/>
  <c r="D11" i="25"/>
  <c r="D17" i="25"/>
  <c r="AB34" i="14"/>
  <c r="M11" i="25"/>
  <c r="Q10" i="25"/>
  <c r="Q9" i="25"/>
  <c r="N16" i="25"/>
  <c r="O19" i="25"/>
  <c r="M17" i="25"/>
  <c r="M22" i="25"/>
  <c r="P10" i="23"/>
  <c r="P9" i="23"/>
  <c r="G22" i="25"/>
  <c r="P22" i="25" s="1"/>
  <c r="R13" i="25"/>
  <c r="O16" i="25"/>
  <c r="G14" i="25"/>
  <c r="C20" i="25"/>
  <c r="N9" i="23"/>
  <c r="J8" i="23"/>
  <c r="O9" i="23"/>
  <c r="R9" i="23" s="1"/>
  <c r="K8" i="23"/>
  <c r="O12" i="25"/>
  <c r="O11" i="25" s="1"/>
  <c r="K11" i="25"/>
  <c r="K17" i="25"/>
  <c r="O18" i="25"/>
  <c r="O17" i="25" s="1"/>
  <c r="L22" i="25"/>
  <c r="N22" i="25" s="1"/>
  <c r="N9" i="25"/>
  <c r="J8" i="25"/>
  <c r="P11" i="25"/>
  <c r="G11" i="25"/>
  <c r="L8" i="23"/>
  <c r="M8" i="23"/>
  <c r="L8" i="25"/>
  <c r="L14" i="25"/>
  <c r="N10" i="23"/>
  <c r="O10" i="23"/>
  <c r="K21" i="25"/>
  <c r="O9" i="25"/>
  <c r="R9" i="25" s="1"/>
  <c r="K14" i="25"/>
  <c r="N13" i="25"/>
  <c r="J11" i="25"/>
  <c r="J17" i="25"/>
  <c r="D20" i="25"/>
  <c r="G8" i="25"/>
  <c r="R8" i="25" s="1"/>
  <c r="J22" i="25"/>
  <c r="N10" i="25"/>
  <c r="M8" i="25"/>
  <c r="N8" i="23"/>
  <c r="R11" i="25"/>
  <c r="R12" i="25"/>
  <c r="N8" i="25"/>
  <c r="M20" i="11"/>
  <c r="J20" i="11"/>
  <c r="H16" i="11"/>
  <c r="E16" i="11"/>
  <c r="B16" i="11"/>
  <c r="F14" i="11"/>
  <c r="F15" i="11" s="1"/>
  <c r="E14" i="11"/>
  <c r="C14" i="11"/>
  <c r="B14" i="11"/>
  <c r="F11" i="11"/>
  <c r="E11" i="11"/>
  <c r="E15" i="11" s="1"/>
  <c r="C11" i="11"/>
  <c r="C15" i="11" s="1"/>
  <c r="L13" i="11"/>
  <c r="K13" i="11"/>
  <c r="M13" i="11" s="1"/>
  <c r="L10" i="11"/>
  <c r="K10" i="11"/>
  <c r="L9" i="11"/>
  <c r="K9" i="11"/>
  <c r="K8" i="11"/>
  <c r="L7" i="11"/>
  <c r="K7" i="11"/>
  <c r="J13" i="11"/>
  <c r="J10" i="11"/>
  <c r="J9" i="11"/>
  <c r="G13" i="11"/>
  <c r="G12" i="11"/>
  <c r="G10" i="11"/>
  <c r="G9" i="11"/>
  <c r="G8" i="11"/>
  <c r="D13" i="11"/>
  <c r="D12" i="11"/>
  <c r="D10" i="11"/>
  <c r="D9" i="11"/>
  <c r="D8" i="11"/>
  <c r="D7" i="11"/>
  <c r="AA24" i="10"/>
  <c r="AA23" i="10"/>
  <c r="U23" i="10"/>
  <c r="Q24" i="10"/>
  <c r="Q23" i="10"/>
  <c r="N24" i="10"/>
  <c r="N23" i="10"/>
  <c r="R23" i="10" s="1"/>
  <c r="J24" i="10"/>
  <c r="J23" i="10"/>
  <c r="G23" i="10"/>
  <c r="D24" i="10"/>
  <c r="D23" i="10"/>
  <c r="D20" i="10"/>
  <c r="C19" i="10"/>
  <c r="B19" i="10"/>
  <c r="AB15" i="10"/>
  <c r="Z15" i="10"/>
  <c r="Y15" i="10"/>
  <c r="T15" i="10"/>
  <c r="S15" i="10"/>
  <c r="P15" i="10"/>
  <c r="O15" i="10"/>
  <c r="M15" i="10"/>
  <c r="L15" i="10"/>
  <c r="I15" i="10"/>
  <c r="H15" i="10"/>
  <c r="F15" i="10"/>
  <c r="E15" i="10"/>
  <c r="B15" i="10"/>
  <c r="M12" i="10"/>
  <c r="AA18" i="10"/>
  <c r="AA17" i="10"/>
  <c r="AA14" i="10"/>
  <c r="AA13" i="10"/>
  <c r="AA15" i="10" s="1"/>
  <c r="AA11" i="10"/>
  <c r="AA9" i="10"/>
  <c r="U24" i="10"/>
  <c r="U18" i="10"/>
  <c r="U17" i="10"/>
  <c r="U14" i="10"/>
  <c r="U13" i="10"/>
  <c r="U11" i="10"/>
  <c r="U9" i="62" s="1"/>
  <c r="U9" i="10"/>
  <c r="Q18" i="10"/>
  <c r="Q17" i="10"/>
  <c r="Q14" i="10"/>
  <c r="Q12" i="62" s="1"/>
  <c r="Q13" i="10"/>
  <c r="Q11" i="10"/>
  <c r="Q9" i="10"/>
  <c r="N18" i="10"/>
  <c r="N17" i="10"/>
  <c r="N14" i="10"/>
  <c r="N13" i="10"/>
  <c r="N11" i="10"/>
  <c r="N9" i="10"/>
  <c r="N8" i="10"/>
  <c r="J18" i="10"/>
  <c r="J17" i="10"/>
  <c r="J14" i="10"/>
  <c r="J13" i="10"/>
  <c r="J15" i="10" s="1"/>
  <c r="J13" i="62" s="1"/>
  <c r="J11" i="10"/>
  <c r="J9" i="62" s="1"/>
  <c r="J9" i="10"/>
  <c r="G24" i="10"/>
  <c r="G18" i="10"/>
  <c r="V18" i="10" s="1"/>
  <c r="G17" i="10"/>
  <c r="G14" i="10"/>
  <c r="G13" i="10"/>
  <c r="G15" i="10" s="1"/>
  <c r="G11" i="10"/>
  <c r="G9" i="10"/>
  <c r="D21" i="10"/>
  <c r="D18" i="10"/>
  <c r="D17" i="10"/>
  <c r="D14" i="10"/>
  <c r="D12" i="62" s="1"/>
  <c r="D11" i="10"/>
  <c r="Z43" i="9"/>
  <c r="Y16" i="9"/>
  <c r="T43" i="9"/>
  <c r="S43" i="9"/>
  <c r="P43" i="9"/>
  <c r="O43" i="9"/>
  <c r="M43" i="9"/>
  <c r="L43" i="9"/>
  <c r="I43" i="9"/>
  <c r="H43" i="9"/>
  <c r="F43" i="9"/>
  <c r="E43" i="9"/>
  <c r="B43" i="9"/>
  <c r="U42" i="9"/>
  <c r="Q42" i="9"/>
  <c r="N42" i="9"/>
  <c r="J42" i="9"/>
  <c r="G42" i="9"/>
  <c r="D42" i="9"/>
  <c r="U41" i="9"/>
  <c r="Q41" i="9"/>
  <c r="R41" i="9" s="1"/>
  <c r="N41" i="9"/>
  <c r="J41" i="9"/>
  <c r="J43" i="9" s="1"/>
  <c r="G41" i="9"/>
  <c r="Z40" i="9"/>
  <c r="P40" i="9"/>
  <c r="P44" i="9" s="1"/>
  <c r="I40" i="9"/>
  <c r="I44" i="9" s="1"/>
  <c r="E40" i="9"/>
  <c r="U39" i="9"/>
  <c r="Q39" i="9"/>
  <c r="N39" i="9"/>
  <c r="J39" i="9"/>
  <c r="G39" i="9"/>
  <c r="D39" i="9"/>
  <c r="Q38" i="9"/>
  <c r="D38" i="9"/>
  <c r="U37" i="9"/>
  <c r="Q37" i="9"/>
  <c r="N37" i="9"/>
  <c r="R37" i="9" s="1"/>
  <c r="J37" i="9"/>
  <c r="K37" i="9" s="1"/>
  <c r="G37" i="9"/>
  <c r="D36" i="9"/>
  <c r="Z33" i="9"/>
  <c r="T33" i="9"/>
  <c r="S33" i="9"/>
  <c r="P33" i="9"/>
  <c r="P34" i="9" s="1"/>
  <c r="O33" i="9"/>
  <c r="M33" i="9"/>
  <c r="L33" i="9"/>
  <c r="I33" i="9"/>
  <c r="H33" i="9"/>
  <c r="F33" i="9"/>
  <c r="E33" i="9"/>
  <c r="C33" i="9"/>
  <c r="B33" i="9"/>
  <c r="U32" i="9"/>
  <c r="Q32" i="9"/>
  <c r="N32" i="9"/>
  <c r="J32" i="9"/>
  <c r="G32" i="9"/>
  <c r="G33" i="9" s="1"/>
  <c r="D32" i="9"/>
  <c r="U31" i="9"/>
  <c r="Q31" i="9"/>
  <c r="N31" i="9"/>
  <c r="N33" i="9" s="1"/>
  <c r="J31" i="9"/>
  <c r="G31" i="9"/>
  <c r="D31" i="9"/>
  <c r="D33" i="9" s="1"/>
  <c r="Z30" i="9"/>
  <c r="Z34" i="9" s="1"/>
  <c r="T30" i="9"/>
  <c r="T34" i="9" s="1"/>
  <c r="S30" i="9"/>
  <c r="P30" i="9"/>
  <c r="O30" i="9"/>
  <c r="O34" i="9" s="1"/>
  <c r="M30" i="9"/>
  <c r="L30" i="9"/>
  <c r="I30" i="9"/>
  <c r="H30" i="9"/>
  <c r="F30" i="9"/>
  <c r="E30" i="9"/>
  <c r="C30" i="9"/>
  <c r="B30" i="9"/>
  <c r="B34" i="9" s="1"/>
  <c r="U29" i="9"/>
  <c r="Q29" i="9"/>
  <c r="N29" i="9"/>
  <c r="R29" i="9" s="1"/>
  <c r="J29" i="9"/>
  <c r="G29" i="9"/>
  <c r="D29" i="9"/>
  <c r="U28" i="9"/>
  <c r="Q28" i="9"/>
  <c r="N28" i="9"/>
  <c r="J28" i="9"/>
  <c r="G28" i="9"/>
  <c r="K28" i="9" s="1"/>
  <c r="D28" i="9"/>
  <c r="U27" i="9"/>
  <c r="Q27" i="9"/>
  <c r="N27" i="9"/>
  <c r="J27" i="9"/>
  <c r="G27" i="9"/>
  <c r="D27" i="9"/>
  <c r="U26" i="9"/>
  <c r="Q26" i="9"/>
  <c r="N26" i="9"/>
  <c r="J26" i="9"/>
  <c r="K26" i="9" s="1"/>
  <c r="G26" i="9"/>
  <c r="D26" i="9"/>
  <c r="D24" i="9"/>
  <c r="D23" i="9"/>
  <c r="C22" i="9"/>
  <c r="B22" i="9"/>
  <c r="U21" i="9"/>
  <c r="Q21" i="9"/>
  <c r="N21" i="9"/>
  <c r="J21" i="9"/>
  <c r="G21" i="9"/>
  <c r="D21" i="9"/>
  <c r="U20" i="9"/>
  <c r="Q20" i="9"/>
  <c r="N20" i="9"/>
  <c r="J20" i="9"/>
  <c r="G20" i="9"/>
  <c r="D20" i="9"/>
  <c r="U19" i="9"/>
  <c r="Q19" i="9"/>
  <c r="N19" i="9"/>
  <c r="J19" i="9"/>
  <c r="G19" i="9"/>
  <c r="D19" i="9"/>
  <c r="U18" i="9"/>
  <c r="Q18" i="9"/>
  <c r="R18" i="9" s="1"/>
  <c r="N18" i="9"/>
  <c r="J18" i="9"/>
  <c r="K18" i="9" s="1"/>
  <c r="G18" i="9"/>
  <c r="D18" i="9"/>
  <c r="Y44" i="9"/>
  <c r="Z15" i="9"/>
  <c r="T15" i="9"/>
  <c r="S15" i="9"/>
  <c r="P15" i="9"/>
  <c r="O15" i="9"/>
  <c r="M15" i="9"/>
  <c r="L15" i="9"/>
  <c r="I15" i="9"/>
  <c r="H15" i="9"/>
  <c r="F15" i="9"/>
  <c r="F16" i="9" s="1"/>
  <c r="E15" i="9"/>
  <c r="B15" i="9"/>
  <c r="U14" i="9"/>
  <c r="Q14" i="9"/>
  <c r="N14" i="9"/>
  <c r="R14" i="9" s="1"/>
  <c r="J14" i="9"/>
  <c r="G14" i="9"/>
  <c r="D14" i="9"/>
  <c r="U13" i="9"/>
  <c r="U15" i="9" s="1"/>
  <c r="Q13" i="9"/>
  <c r="N13" i="9"/>
  <c r="J13" i="9"/>
  <c r="J15" i="9" s="1"/>
  <c r="G13" i="9"/>
  <c r="K13" i="9" s="1"/>
  <c r="Z12" i="9"/>
  <c r="T12" i="9"/>
  <c r="T16" i="9" s="1"/>
  <c r="S12" i="9"/>
  <c r="S16" i="9" s="1"/>
  <c r="O12" i="9"/>
  <c r="O16" i="9" s="1"/>
  <c r="M12" i="9"/>
  <c r="L12" i="9"/>
  <c r="I12" i="9"/>
  <c r="F12" i="9"/>
  <c r="E12" i="9"/>
  <c r="U11" i="9"/>
  <c r="Q11" i="9"/>
  <c r="N11" i="9"/>
  <c r="J11" i="9"/>
  <c r="G11" i="9"/>
  <c r="K11" i="9" s="1"/>
  <c r="D11" i="9"/>
  <c r="Q10" i="9"/>
  <c r="D10" i="9"/>
  <c r="U9" i="9"/>
  <c r="Q9" i="9"/>
  <c r="N9" i="9"/>
  <c r="J9" i="9"/>
  <c r="G9" i="9"/>
  <c r="X8" i="9"/>
  <c r="U8" i="9"/>
  <c r="Q8" i="9"/>
  <c r="N8" i="9"/>
  <c r="R8" i="9" s="1"/>
  <c r="J8" i="9"/>
  <c r="G8" i="9"/>
  <c r="D8" i="9"/>
  <c r="P8" i="6"/>
  <c r="N10" i="6"/>
  <c r="M10" i="6"/>
  <c r="N9" i="6"/>
  <c r="M9" i="6"/>
  <c r="L8" i="6"/>
  <c r="K8" i="6"/>
  <c r="J8" i="6"/>
  <c r="I8" i="6"/>
  <c r="G10" i="6"/>
  <c r="G8" i="6" s="1"/>
  <c r="G9" i="6"/>
  <c r="F10" i="6"/>
  <c r="F9" i="6"/>
  <c r="D8" i="6"/>
  <c r="C8" i="6"/>
  <c r="B8" i="6"/>
  <c r="G22" i="4"/>
  <c r="I20" i="4"/>
  <c r="H20" i="4"/>
  <c r="C20" i="4"/>
  <c r="O19" i="4"/>
  <c r="N19" i="4"/>
  <c r="G19" i="4"/>
  <c r="F19" i="4"/>
  <c r="O18" i="4"/>
  <c r="N18" i="4"/>
  <c r="G18" i="4"/>
  <c r="G17" i="4" s="1"/>
  <c r="F18" i="4"/>
  <c r="M17" i="4"/>
  <c r="L17" i="4"/>
  <c r="K17" i="4"/>
  <c r="J17" i="4"/>
  <c r="I17" i="4"/>
  <c r="H17" i="4"/>
  <c r="E17" i="4"/>
  <c r="D17" i="4"/>
  <c r="C17" i="4"/>
  <c r="B17" i="4"/>
  <c r="O16" i="4"/>
  <c r="N16" i="4"/>
  <c r="G16" i="4"/>
  <c r="F16" i="4"/>
  <c r="O15" i="4"/>
  <c r="N15" i="4"/>
  <c r="G15" i="4"/>
  <c r="F15" i="4"/>
  <c r="F14" i="4" s="1"/>
  <c r="M14" i="4"/>
  <c r="L14" i="4"/>
  <c r="K14" i="4"/>
  <c r="J14" i="4"/>
  <c r="I14" i="4"/>
  <c r="H14" i="4"/>
  <c r="E14" i="4"/>
  <c r="D14" i="4"/>
  <c r="C14" i="4"/>
  <c r="B14" i="4"/>
  <c r="O13" i="4"/>
  <c r="N13" i="4"/>
  <c r="G13" i="4"/>
  <c r="F13" i="4"/>
  <c r="O12" i="4"/>
  <c r="N12" i="4"/>
  <c r="G12" i="4"/>
  <c r="F12" i="4"/>
  <c r="F11" i="4" s="1"/>
  <c r="M11" i="4"/>
  <c r="L11" i="4"/>
  <c r="K11" i="4"/>
  <c r="J11" i="4"/>
  <c r="I11" i="4"/>
  <c r="H11" i="4"/>
  <c r="E11" i="4"/>
  <c r="D11" i="4"/>
  <c r="C11" i="4"/>
  <c r="B11" i="4"/>
  <c r="O10" i="4"/>
  <c r="N10" i="4"/>
  <c r="G10" i="4"/>
  <c r="F10" i="4"/>
  <c r="O9" i="4"/>
  <c r="N9" i="4"/>
  <c r="G9" i="4"/>
  <c r="G8" i="4" s="1"/>
  <c r="F9" i="4"/>
  <c r="F8" i="4" s="1"/>
  <c r="M8" i="4"/>
  <c r="L8" i="4"/>
  <c r="K8" i="4"/>
  <c r="J8" i="4"/>
  <c r="I8" i="4"/>
  <c r="H8" i="4"/>
  <c r="E8" i="4"/>
  <c r="D8" i="4"/>
  <c r="C8" i="4"/>
  <c r="B8" i="4"/>
  <c r="W23" i="10"/>
  <c r="D19" i="10"/>
  <c r="I16" i="9"/>
  <c r="K41" i="9"/>
  <c r="V11" i="10"/>
  <c r="R24" i="10"/>
  <c r="Z44" i="9"/>
  <c r="K24" i="10"/>
  <c r="I34" i="9"/>
  <c r="K39" i="9"/>
  <c r="K14" i="10"/>
  <c r="R14" i="10"/>
  <c r="R12" i="62" s="1"/>
  <c r="K23" i="10"/>
  <c r="W17" i="10"/>
  <c r="V24" i="10"/>
  <c r="R20" i="9"/>
  <c r="K18" i="10"/>
  <c r="R18" i="10"/>
  <c r="R28" i="9"/>
  <c r="R32" i="9"/>
  <c r="R13" i="10"/>
  <c r="W14" i="10"/>
  <c r="C34" i="9"/>
  <c r="E44" i="9"/>
  <c r="D22" i="9"/>
  <c r="G43" i="9"/>
  <c r="K31" i="9"/>
  <c r="J30" i="9"/>
  <c r="O10" i="2"/>
  <c r="N10" i="2"/>
  <c r="O9" i="2"/>
  <c r="N9" i="2"/>
  <c r="G10" i="2"/>
  <c r="F10" i="2"/>
  <c r="G9" i="2"/>
  <c r="F9" i="2"/>
  <c r="M8" i="2"/>
  <c r="L8" i="2"/>
  <c r="K8" i="2"/>
  <c r="J8" i="2"/>
  <c r="I8" i="2"/>
  <c r="H8" i="2"/>
  <c r="E8" i="2"/>
  <c r="D8" i="2"/>
  <c r="C8" i="2"/>
  <c r="R15" i="10"/>
  <c r="K18" i="11"/>
  <c r="K17" i="11"/>
  <c r="B8" i="2"/>
  <c r="F22" i="25"/>
  <c r="J20" i="25" l="1"/>
  <c r="N21" i="25"/>
  <c r="N20" i="25" s="1"/>
  <c r="G20" i="25"/>
  <c r="P20" i="25"/>
  <c r="P21" i="25"/>
  <c r="V13" i="10"/>
  <c r="V11" i="62" s="1"/>
  <c r="R11" i="10"/>
  <c r="N15" i="25"/>
  <c r="N14" i="25" s="1"/>
  <c r="P14" i="25"/>
  <c r="AB36" i="14"/>
  <c r="P17" i="25"/>
  <c r="R18" i="25"/>
  <c r="L20" i="25"/>
  <c r="R9" i="10"/>
  <c r="U33" i="9"/>
  <c r="B20" i="25"/>
  <c r="W11" i="10"/>
  <c r="W9" i="62" s="1"/>
  <c r="N8" i="4"/>
  <c r="N11" i="4"/>
  <c r="N14" i="4"/>
  <c r="N17" i="4"/>
  <c r="R9" i="9"/>
  <c r="R12" i="9" s="1"/>
  <c r="R16" i="9" s="1"/>
  <c r="K19" i="9"/>
  <c r="K20" i="9"/>
  <c r="U30" i="9"/>
  <c r="K17" i="10"/>
  <c r="N11" i="62"/>
  <c r="M10" i="11"/>
  <c r="L11" i="25"/>
  <c r="M21" i="25"/>
  <c r="M20" i="25" s="1"/>
  <c r="O15" i="25"/>
  <c r="J14" i="25"/>
  <c r="AB33" i="14"/>
  <c r="N19" i="25"/>
  <c r="N17" i="25" s="1"/>
  <c r="O8" i="4"/>
  <c r="O11" i="4"/>
  <c r="O14" i="4"/>
  <c r="F8" i="6"/>
  <c r="R11" i="9"/>
  <c r="K27" i="9"/>
  <c r="H34" i="9"/>
  <c r="O8" i="23"/>
  <c r="R10" i="25"/>
  <c r="G8" i="23"/>
  <c r="AB29" i="14"/>
  <c r="AB40" i="14"/>
  <c r="AB15" i="14"/>
  <c r="AB41" i="14"/>
  <c r="AB23" i="14"/>
  <c r="AB30" i="14"/>
  <c r="R5" i="14"/>
  <c r="E2" i="14" s="1"/>
  <c r="E4" i="14" s="1"/>
  <c r="AB24" i="14"/>
  <c r="AB17" i="14"/>
  <c r="AB27" i="14"/>
  <c r="AB39" i="14"/>
  <c r="AB21" i="14"/>
  <c r="AB28" i="14"/>
  <c r="AB22" i="14"/>
  <c r="AB14" i="14"/>
  <c r="N30" i="9"/>
  <c r="R6" i="14"/>
  <c r="E3" i="14" s="1"/>
  <c r="AB38" i="14"/>
  <c r="E10" i="26"/>
  <c r="L9" i="26"/>
  <c r="L8" i="26" s="1"/>
  <c r="C10" i="26"/>
  <c r="K9" i="26"/>
  <c r="J9" i="26"/>
  <c r="C9" i="26"/>
  <c r="U3" i="14"/>
  <c r="I9" i="26"/>
  <c r="D10" i="26"/>
  <c r="E9" i="26"/>
  <c r="B10" i="26"/>
  <c r="F10" i="26" s="1"/>
  <c r="K10" i="26"/>
  <c r="L10" i="26"/>
  <c r="D9" i="26"/>
  <c r="I10" i="26"/>
  <c r="M10" i="26" s="1"/>
  <c r="J10" i="26"/>
  <c r="B9" i="26"/>
  <c r="R11" i="62"/>
  <c r="K11" i="10"/>
  <c r="K9" i="62" s="1"/>
  <c r="V23" i="10"/>
  <c r="X23" i="10" s="1"/>
  <c r="M8" i="6"/>
  <c r="K9" i="9"/>
  <c r="M16" i="9"/>
  <c r="N43" i="9"/>
  <c r="G9" i="62"/>
  <c r="W24" i="10"/>
  <c r="X24" i="10" s="1"/>
  <c r="K22" i="25"/>
  <c r="O22" i="25" s="1"/>
  <c r="R22" i="25" s="1"/>
  <c r="N12" i="25"/>
  <c r="N11" i="25" s="1"/>
  <c r="K8" i="25"/>
  <c r="G17" i="25"/>
  <c r="R17" i="25" s="1"/>
  <c r="Q11" i="17"/>
  <c r="Q11" i="4" s="1"/>
  <c r="O11" i="17"/>
  <c r="R12" i="20"/>
  <c r="R16" i="20" s="1"/>
  <c r="V18" i="20"/>
  <c r="K18" i="20"/>
  <c r="W27" i="20"/>
  <c r="W27" i="9" s="1"/>
  <c r="J30" i="20"/>
  <c r="J34" i="20" s="1"/>
  <c r="K27" i="20"/>
  <c r="W31" i="20"/>
  <c r="J33" i="20"/>
  <c r="K31" i="20"/>
  <c r="J12" i="21"/>
  <c r="K9" i="21"/>
  <c r="K12" i="21" s="1"/>
  <c r="R11" i="17"/>
  <c r="R11" i="4" s="1"/>
  <c r="H11" i="25"/>
  <c r="Q11" i="25"/>
  <c r="H20" i="25"/>
  <c r="Q22" i="25"/>
  <c r="Q20" i="25"/>
  <c r="U34" i="20"/>
  <c r="G15" i="21"/>
  <c r="K13" i="21"/>
  <c r="K18" i="21"/>
  <c r="V18" i="21"/>
  <c r="X18" i="21" s="1"/>
  <c r="V23" i="21"/>
  <c r="X23" i="21" s="1"/>
  <c r="K23" i="21"/>
  <c r="R13" i="9"/>
  <c r="Q30" i="9"/>
  <c r="M34" i="9"/>
  <c r="Q33" i="9"/>
  <c r="Q34" i="9" s="1"/>
  <c r="R39" i="9"/>
  <c r="K42" i="9"/>
  <c r="V9" i="10"/>
  <c r="V7" i="62" s="1"/>
  <c r="R17" i="10"/>
  <c r="G14" i="11"/>
  <c r="Q8" i="17"/>
  <c r="Q8" i="4" s="1"/>
  <c r="O8" i="17"/>
  <c r="R8" i="17" s="1"/>
  <c r="R8" i="4" s="1"/>
  <c r="R12" i="17"/>
  <c r="R12" i="4" s="1"/>
  <c r="P11" i="17"/>
  <c r="P11" i="4" s="1"/>
  <c r="F14" i="17"/>
  <c r="R15" i="17"/>
  <c r="R15" i="4" s="1"/>
  <c r="G14" i="17"/>
  <c r="R14" i="17" s="1"/>
  <c r="R14" i="4" s="1"/>
  <c r="P14" i="17"/>
  <c r="P14" i="4" s="1"/>
  <c r="K30" i="20"/>
  <c r="V28" i="20"/>
  <c r="K28" i="20"/>
  <c r="H34" i="20"/>
  <c r="V32" i="20"/>
  <c r="K32" i="20"/>
  <c r="K11" i="21"/>
  <c r="G12" i="21"/>
  <c r="G16" i="21" s="1"/>
  <c r="V11" i="21"/>
  <c r="X11" i="21" s="1"/>
  <c r="J15" i="21"/>
  <c r="W14" i="21"/>
  <c r="K14" i="21"/>
  <c r="O8" i="15"/>
  <c r="R16" i="17"/>
  <c r="R16" i="4" s="1"/>
  <c r="G15" i="20"/>
  <c r="I16" i="20"/>
  <c r="T16" i="20"/>
  <c r="R14" i="20"/>
  <c r="R15" i="20" s="1"/>
  <c r="W18" i="20"/>
  <c r="W18" i="9" s="1"/>
  <c r="V19" i="20"/>
  <c r="K19" i="20"/>
  <c r="D34" i="20"/>
  <c r="W28" i="9"/>
  <c r="W38" i="20"/>
  <c r="W38" i="9" s="1"/>
  <c r="N33" i="20"/>
  <c r="N34" i="20" s="1"/>
  <c r="R9" i="21"/>
  <c r="R12" i="21" s="1"/>
  <c r="B16" i="21"/>
  <c r="R24" i="21"/>
  <c r="E15" i="22"/>
  <c r="G16" i="20"/>
  <c r="K9" i="20"/>
  <c r="K12" i="20" s="1"/>
  <c r="K16" i="20" s="1"/>
  <c r="R11" i="20"/>
  <c r="X11" i="20"/>
  <c r="V21" i="20"/>
  <c r="K21" i="20"/>
  <c r="V26" i="20"/>
  <c r="V12" i="21"/>
  <c r="V16" i="21" s="1"/>
  <c r="N15" i="21"/>
  <c r="G15" i="22"/>
  <c r="H8" i="25"/>
  <c r="Q17" i="25"/>
  <c r="R9" i="17"/>
  <c r="R9" i="4" s="1"/>
  <c r="P8" i="17"/>
  <c r="P8" i="4" s="1"/>
  <c r="G30" i="20"/>
  <c r="G34" i="20" s="1"/>
  <c r="K20" i="20"/>
  <c r="R13" i="21"/>
  <c r="V12" i="9"/>
  <c r="W29" i="20"/>
  <c r="T34" i="20"/>
  <c r="V31" i="20"/>
  <c r="V41" i="20" s="1"/>
  <c r="G33" i="20"/>
  <c r="N12" i="21"/>
  <c r="N16" i="21" s="1"/>
  <c r="U12" i="21"/>
  <c r="U16" i="21" s="1"/>
  <c r="R14" i="21"/>
  <c r="K41" i="20"/>
  <c r="P8" i="15"/>
  <c r="P8" i="2" s="1"/>
  <c r="Q14" i="17"/>
  <c r="Q14" i="4" s="1"/>
  <c r="U16" i="20"/>
  <c r="N8" i="18"/>
  <c r="O8" i="18" s="1"/>
  <c r="O8" i="6" s="1"/>
  <c r="V11" i="9"/>
  <c r="X11" i="9" s="1"/>
  <c r="V39" i="20"/>
  <c r="V39" i="9" s="1"/>
  <c r="F16" i="20"/>
  <c r="P16" i="20"/>
  <c r="J15" i="20"/>
  <c r="J16" i="20" s="1"/>
  <c r="K13" i="20"/>
  <c r="K15" i="20" s="1"/>
  <c r="V14" i="9"/>
  <c r="R26" i="20"/>
  <c r="R30" i="20" s="1"/>
  <c r="R34" i="20" s="1"/>
  <c r="X14" i="21"/>
  <c r="D41" i="30"/>
  <c r="J36" i="20"/>
  <c r="J40" i="20" s="1"/>
  <c r="J44" i="20" s="1"/>
  <c r="H36" i="9"/>
  <c r="N8" i="15"/>
  <c r="V15" i="20"/>
  <c r="W26" i="20"/>
  <c r="E16" i="21"/>
  <c r="M16" i="21"/>
  <c r="Q36" i="20"/>
  <c r="Q40" i="20" s="1"/>
  <c r="Q43" i="20" s="1"/>
  <c r="O36" i="9"/>
  <c r="V37" i="20"/>
  <c r="V37" i="9" s="1"/>
  <c r="G38" i="20"/>
  <c r="G42" i="20"/>
  <c r="T43" i="20"/>
  <c r="E30" i="61"/>
  <c r="G30" i="61" s="1"/>
  <c r="J37" i="20"/>
  <c r="J38" i="20"/>
  <c r="H38" i="9"/>
  <c r="Q41" i="20"/>
  <c r="Q16" i="21"/>
  <c r="H16" i="20"/>
  <c r="W14" i="20"/>
  <c r="V20" i="20"/>
  <c r="V27" i="20"/>
  <c r="W32" i="20"/>
  <c r="W32" i="9" s="1"/>
  <c r="P16" i="21"/>
  <c r="C15" i="22"/>
  <c r="D54" i="29"/>
  <c r="U38" i="20"/>
  <c r="S38" i="9"/>
  <c r="U38" i="9" s="1"/>
  <c r="U39" i="20"/>
  <c r="S43" i="20"/>
  <c r="D41" i="29"/>
  <c r="N36" i="20"/>
  <c r="L36" i="9"/>
  <c r="T40" i="20"/>
  <c r="T36" i="9"/>
  <c r="T40" i="9" s="1"/>
  <c r="T44" i="9" s="1"/>
  <c r="U37" i="20"/>
  <c r="D38" i="20"/>
  <c r="N38" i="20"/>
  <c r="R38" i="20" s="1"/>
  <c r="L38" i="9"/>
  <c r="D39" i="20"/>
  <c r="N41" i="20"/>
  <c r="H43" i="20"/>
  <c r="F21" i="4"/>
  <c r="G11" i="33"/>
  <c r="F40" i="20"/>
  <c r="F44" i="20" s="1"/>
  <c r="F36" i="9"/>
  <c r="G37" i="20"/>
  <c r="K37" i="20" s="1"/>
  <c r="M40" i="20"/>
  <c r="M44" i="20" s="1"/>
  <c r="M38" i="9"/>
  <c r="M40" i="9" s="1"/>
  <c r="J41" i="20"/>
  <c r="J43" i="20" s="1"/>
  <c r="O43" i="20"/>
  <c r="O44" i="20" s="1"/>
  <c r="N42" i="20"/>
  <c r="R42" i="20" s="1"/>
  <c r="U42" i="20"/>
  <c r="U43" i="20" s="1"/>
  <c r="L43" i="20"/>
  <c r="L44" i="20" s="1"/>
  <c r="M20" i="4"/>
  <c r="B20" i="17"/>
  <c r="L20" i="17"/>
  <c r="M20" i="17"/>
  <c r="N21" i="4"/>
  <c r="N20" i="4" s="1"/>
  <c r="R10" i="15"/>
  <c r="R10" i="2" s="1"/>
  <c r="K20" i="4"/>
  <c r="F17" i="4"/>
  <c r="D20" i="4"/>
  <c r="F22" i="17"/>
  <c r="I12" i="11"/>
  <c r="H12" i="22"/>
  <c r="C20" i="17"/>
  <c r="G21" i="4"/>
  <c r="G20" i="4" s="1"/>
  <c r="F22" i="4"/>
  <c r="K8" i="22"/>
  <c r="K11" i="22" s="1"/>
  <c r="H11" i="22"/>
  <c r="C41" i="9"/>
  <c r="C43" i="20"/>
  <c r="D41" i="20"/>
  <c r="D43" i="20" s="1"/>
  <c r="Q17" i="17"/>
  <c r="Q17" i="4" s="1"/>
  <c r="C9" i="20"/>
  <c r="J20" i="17"/>
  <c r="J20" i="4"/>
  <c r="C13" i="21"/>
  <c r="W13" i="20"/>
  <c r="C13" i="9"/>
  <c r="D13" i="20"/>
  <c r="D15" i="20" s="1"/>
  <c r="C15" i="20"/>
  <c r="N22" i="17"/>
  <c r="P17" i="17"/>
  <c r="P17" i="4" s="1"/>
  <c r="I14" i="22"/>
  <c r="B20" i="4"/>
  <c r="D20" i="17"/>
  <c r="L12" i="22"/>
  <c r="C7" i="28"/>
  <c r="C40" i="28" s="1"/>
  <c r="O22" i="4"/>
  <c r="O20" i="4" s="1"/>
  <c r="R19" i="17"/>
  <c r="R19" i="4" s="1"/>
  <c r="K20" i="17"/>
  <c r="O22" i="17"/>
  <c r="Q22" i="17" s="1"/>
  <c r="Q22" i="4" s="1"/>
  <c r="O21" i="17"/>
  <c r="N21" i="17"/>
  <c r="E20" i="4"/>
  <c r="E20" i="17"/>
  <c r="F17" i="17"/>
  <c r="G22" i="17"/>
  <c r="G21" i="17"/>
  <c r="R18" i="17"/>
  <c r="R18" i="4" s="1"/>
  <c r="G17" i="17"/>
  <c r="F21" i="17"/>
  <c r="I14" i="55"/>
  <c r="J14" i="55" s="1"/>
  <c r="I14" i="56"/>
  <c r="J14" i="56" s="1"/>
  <c r="B16" i="45"/>
  <c r="B19" i="45" s="1"/>
  <c r="E22" i="61"/>
  <c r="E21" i="61"/>
  <c r="G21" i="61" s="1"/>
  <c r="G11" i="34"/>
  <c r="E12" i="61" s="1"/>
  <c r="D72" i="29"/>
  <c r="D55" i="29"/>
  <c r="D57" i="29" s="1"/>
  <c r="D6" i="29" s="1"/>
  <c r="D54" i="30"/>
  <c r="C72" i="29"/>
  <c r="C41" i="29"/>
  <c r="C55" i="29" s="1"/>
  <c r="C57" i="29" s="1"/>
  <c r="C6" i="29" s="1"/>
  <c r="C62" i="27"/>
  <c r="C76" i="27" s="1"/>
  <c r="C7" i="27"/>
  <c r="C40" i="27" s="1"/>
  <c r="D62" i="27"/>
  <c r="D76" i="27" s="1"/>
  <c r="D40" i="27"/>
  <c r="V16" i="20"/>
  <c r="R9" i="62"/>
  <c r="N8" i="2"/>
  <c r="R26" i="9"/>
  <c r="K13" i="10"/>
  <c r="K8" i="9"/>
  <c r="R21" i="9"/>
  <c r="Q43" i="9"/>
  <c r="D9" i="62"/>
  <c r="G11" i="62"/>
  <c r="J12" i="62"/>
  <c r="N7" i="62"/>
  <c r="Q15" i="10"/>
  <c r="U12" i="62"/>
  <c r="I13" i="62"/>
  <c r="P13" i="62"/>
  <c r="G8" i="62"/>
  <c r="N8" i="62"/>
  <c r="T16" i="10"/>
  <c r="T14" i="62" s="1"/>
  <c r="T10" i="62"/>
  <c r="E26" i="61"/>
  <c r="E24" i="61"/>
  <c r="F34" i="9"/>
  <c r="O8" i="2"/>
  <c r="E40" i="61" s="1"/>
  <c r="N15" i="9"/>
  <c r="N15" i="10"/>
  <c r="N13" i="62" s="1"/>
  <c r="K14" i="9"/>
  <c r="K12" i="62" s="1"/>
  <c r="R19" i="9"/>
  <c r="K21" i="9"/>
  <c r="R27" i="9"/>
  <c r="R30" i="9" s="1"/>
  <c r="D30" i="9"/>
  <c r="G30" i="9"/>
  <c r="G34" i="9" s="1"/>
  <c r="L34" i="9"/>
  <c r="U43" i="9"/>
  <c r="G12" i="62"/>
  <c r="J7" i="62"/>
  <c r="N9" i="62"/>
  <c r="Q11" i="62"/>
  <c r="U7" i="62"/>
  <c r="E13" i="62"/>
  <c r="L13" i="62"/>
  <c r="S13" i="62"/>
  <c r="D14" i="11"/>
  <c r="B10" i="62"/>
  <c r="H10" i="62"/>
  <c r="O10" i="62"/>
  <c r="B16" i="46"/>
  <c r="B19" i="46" s="1"/>
  <c r="K43" i="9"/>
  <c r="M44" i="9"/>
  <c r="K9" i="10"/>
  <c r="K7" i="62" s="1"/>
  <c r="G7" i="62"/>
  <c r="Q7" i="62"/>
  <c r="M16" i="10"/>
  <c r="M14" i="62" s="1"/>
  <c r="M10" i="62"/>
  <c r="F13" i="62"/>
  <c r="M13" i="62"/>
  <c r="T13" i="62"/>
  <c r="D8" i="62"/>
  <c r="I10" i="62"/>
  <c r="Q8" i="62"/>
  <c r="J11" i="62"/>
  <c r="N6" i="62"/>
  <c r="N12" i="62"/>
  <c r="Q9" i="62"/>
  <c r="U15" i="10"/>
  <c r="U13" i="62" s="1"/>
  <c r="U11" i="62"/>
  <c r="B13" i="62"/>
  <c r="H13" i="62"/>
  <c r="O13" i="62"/>
  <c r="G6" i="62"/>
  <c r="L10" i="62"/>
  <c r="S10" i="62"/>
  <c r="D7" i="28"/>
  <c r="D40" i="28" s="1"/>
  <c r="E25" i="61"/>
  <c r="E13" i="61"/>
  <c r="I41" i="56"/>
  <c r="G8" i="15"/>
  <c r="Q8" i="15"/>
  <c r="Q8" i="2" s="1"/>
  <c r="R9" i="15"/>
  <c r="R9" i="2" s="1"/>
  <c r="G6" i="33"/>
  <c r="D62" i="28"/>
  <c r="D76" i="28" s="1"/>
  <c r="K16" i="11"/>
  <c r="B15" i="11"/>
  <c r="K11" i="11"/>
  <c r="M9" i="11"/>
  <c r="M7" i="11"/>
  <c r="W18" i="10"/>
  <c r="X18" i="10" s="1"/>
  <c r="V17" i="10"/>
  <c r="X17" i="10" s="1"/>
  <c r="B16" i="10"/>
  <c r="V14" i="10"/>
  <c r="H16" i="10"/>
  <c r="I16" i="10"/>
  <c r="I14" i="62" s="1"/>
  <c r="L16" i="10"/>
  <c r="O16" i="10"/>
  <c r="O14" i="62" s="1"/>
  <c r="S16" i="10"/>
  <c r="S14" i="62" s="1"/>
  <c r="Y16" i="10"/>
  <c r="Z16" i="10"/>
  <c r="AB16" i="10"/>
  <c r="R10" i="10"/>
  <c r="R8" i="62" s="1"/>
  <c r="X11" i="10"/>
  <c r="X9" i="62" s="1"/>
  <c r="R42" i="9"/>
  <c r="R43" i="9" s="1"/>
  <c r="B44" i="9"/>
  <c r="D34" i="9"/>
  <c r="K32" i="9"/>
  <c r="K33" i="9" s="1"/>
  <c r="E34" i="9"/>
  <c r="J33" i="9"/>
  <c r="J34" i="9" s="1"/>
  <c r="N34" i="9"/>
  <c r="R31" i="9"/>
  <c r="R33" i="9" s="1"/>
  <c r="S34" i="9"/>
  <c r="U34" i="9"/>
  <c r="K29" i="9"/>
  <c r="K30" i="9" s="1"/>
  <c r="K34" i="9" s="1"/>
  <c r="B16" i="9"/>
  <c r="G15" i="9"/>
  <c r="G13" i="62" s="1"/>
  <c r="K15" i="9"/>
  <c r="E16" i="9"/>
  <c r="H16" i="9"/>
  <c r="R15" i="9"/>
  <c r="R13" i="62" s="1"/>
  <c r="L16" i="9"/>
  <c r="Q15" i="9"/>
  <c r="P16" i="9"/>
  <c r="Z16" i="9"/>
  <c r="U12" i="9"/>
  <c r="U16" i="9" s="1"/>
  <c r="R10" i="9"/>
  <c r="Q12" i="9"/>
  <c r="N8" i="6"/>
  <c r="O17" i="4"/>
  <c r="G14" i="4"/>
  <c r="G11" i="4"/>
  <c r="G8" i="2"/>
  <c r="F8" i="2"/>
  <c r="J41" i="56"/>
  <c r="D72" i="30"/>
  <c r="D55" i="30"/>
  <c r="D57" i="30" s="1"/>
  <c r="C41" i="30"/>
  <c r="C55" i="30" s="1"/>
  <c r="C57" i="30" s="1"/>
  <c r="C49" i="28"/>
  <c r="C76" i="28" s="1"/>
  <c r="G11" i="11"/>
  <c r="D11" i="11"/>
  <c r="J7" i="11"/>
  <c r="V10" i="10"/>
  <c r="V8" i="62" s="1"/>
  <c r="J10" i="10"/>
  <c r="N12" i="10"/>
  <c r="P12" i="10"/>
  <c r="U10" i="10"/>
  <c r="U8" i="62" s="1"/>
  <c r="F12" i="10"/>
  <c r="AA10" i="10"/>
  <c r="G12" i="10"/>
  <c r="J8" i="10"/>
  <c r="J6" i="62" s="1"/>
  <c r="Q8" i="10"/>
  <c r="R8" i="10" s="1"/>
  <c r="U8" i="10"/>
  <c r="E12" i="10"/>
  <c r="D8" i="10"/>
  <c r="V8" i="10"/>
  <c r="V6" i="62" s="1"/>
  <c r="AA8" i="10"/>
  <c r="K38" i="20"/>
  <c r="G12" i="9"/>
  <c r="P40" i="20"/>
  <c r="P44" i="20" s="1"/>
  <c r="J10" i="9"/>
  <c r="J12" i="9" s="1"/>
  <c r="J16" i="9" s="1"/>
  <c r="X10" i="9"/>
  <c r="J38" i="9"/>
  <c r="S40" i="20"/>
  <c r="R36" i="20"/>
  <c r="N40" i="20"/>
  <c r="N12" i="9"/>
  <c r="G36" i="20"/>
  <c r="U36" i="20"/>
  <c r="H40" i="20"/>
  <c r="H44" i="20" s="1"/>
  <c r="V41" i="9" l="1"/>
  <c r="E8" i="26"/>
  <c r="D8" i="26"/>
  <c r="W14" i="9"/>
  <c r="W12" i="62" s="1"/>
  <c r="W42" i="20"/>
  <c r="W42" i="9" s="1"/>
  <c r="V15" i="9"/>
  <c r="V16" i="9" s="1"/>
  <c r="X14" i="9"/>
  <c r="K34" i="20"/>
  <c r="W31" i="9"/>
  <c r="W33" i="9" s="1"/>
  <c r="W33" i="20"/>
  <c r="N10" i="26"/>
  <c r="K8" i="26"/>
  <c r="O21" i="25"/>
  <c r="N43" i="20"/>
  <c r="R43" i="20" s="1"/>
  <c r="R41" i="20"/>
  <c r="V32" i="9"/>
  <c r="X32" i="9" s="1"/>
  <c r="X32" i="20"/>
  <c r="U40" i="20"/>
  <c r="L12" i="11"/>
  <c r="L14" i="11" s="1"/>
  <c r="I14" i="11"/>
  <c r="O40" i="9"/>
  <c r="O44" i="9" s="1"/>
  <c r="Q36" i="9"/>
  <c r="Q40" i="9" s="1"/>
  <c r="Q44" i="9" s="1"/>
  <c r="W29" i="9"/>
  <c r="X29" i="9" s="1"/>
  <c r="X29" i="20"/>
  <c r="V26" i="9"/>
  <c r="V36" i="20"/>
  <c r="V30" i="20"/>
  <c r="X26" i="20"/>
  <c r="G10" i="26"/>
  <c r="K20" i="25"/>
  <c r="I8" i="26"/>
  <c r="M9" i="26"/>
  <c r="M8" i="26" s="1"/>
  <c r="U36" i="9"/>
  <c r="S44" i="20"/>
  <c r="G15" i="11"/>
  <c r="H14" i="62"/>
  <c r="N38" i="9"/>
  <c r="R38" i="9" s="1"/>
  <c r="L40" i="9"/>
  <c r="L44" i="9" s="1"/>
  <c r="N36" i="9"/>
  <c r="V27" i="9"/>
  <c r="X27" i="9" s="1"/>
  <c r="X27" i="20"/>
  <c r="X14" i="20"/>
  <c r="K15" i="21"/>
  <c r="K16" i="21" s="1"/>
  <c r="K33" i="20"/>
  <c r="C8" i="26"/>
  <c r="G9" i="26"/>
  <c r="G8" i="26" s="1"/>
  <c r="R7" i="62"/>
  <c r="D15" i="11"/>
  <c r="F20" i="4"/>
  <c r="F40" i="9"/>
  <c r="F44" i="9" s="1"/>
  <c r="G36" i="9"/>
  <c r="G40" i="9" s="1"/>
  <c r="G44" i="9" s="1"/>
  <c r="T44" i="20"/>
  <c r="K42" i="20"/>
  <c r="G43" i="20"/>
  <c r="K43" i="20" s="1"/>
  <c r="R15" i="21"/>
  <c r="V21" i="9"/>
  <c r="X21" i="9" s="1"/>
  <c r="X21" i="20"/>
  <c r="J16" i="21"/>
  <c r="N16" i="9"/>
  <c r="W39" i="20"/>
  <c r="V20" i="9"/>
  <c r="X20" i="9" s="1"/>
  <c r="X20" i="20"/>
  <c r="W26" i="9"/>
  <c r="W30" i="9" s="1"/>
  <c r="W36" i="20"/>
  <c r="W36" i="9" s="1"/>
  <c r="W30" i="20"/>
  <c r="W34" i="20" s="1"/>
  <c r="H40" i="9"/>
  <c r="H44" i="9" s="1"/>
  <c r="J36" i="9"/>
  <c r="K36" i="9" s="1"/>
  <c r="V42" i="20"/>
  <c r="V43" i="20" s="1"/>
  <c r="V31" i="9"/>
  <c r="X31" i="20"/>
  <c r="X33" i="20" s="1"/>
  <c r="V33" i="20"/>
  <c r="R16" i="21"/>
  <c r="V19" i="9"/>
  <c r="X19" i="9" s="1"/>
  <c r="X19" i="20"/>
  <c r="AA19" i="20" s="1"/>
  <c r="AA19" i="9" s="1"/>
  <c r="V28" i="9"/>
  <c r="X28" i="9" s="1"/>
  <c r="V38" i="20"/>
  <c r="X28" i="20"/>
  <c r="V18" i="9"/>
  <c r="X18" i="9" s="1"/>
  <c r="X18" i="20"/>
  <c r="AA18" i="20" s="1"/>
  <c r="AA18" i="9" s="1"/>
  <c r="F9" i="26"/>
  <c r="F8" i="26" s="1"/>
  <c r="B8" i="26"/>
  <c r="N9" i="26"/>
  <c r="N8" i="26" s="1"/>
  <c r="J8" i="26"/>
  <c r="R15" i="25"/>
  <c r="O14" i="25"/>
  <c r="R14" i="25" s="1"/>
  <c r="V9" i="62"/>
  <c r="N20" i="17"/>
  <c r="F20" i="17"/>
  <c r="H12" i="11"/>
  <c r="J12" i="22"/>
  <c r="J14" i="22" s="1"/>
  <c r="H14" i="22"/>
  <c r="H15" i="22" s="1"/>
  <c r="K12" i="22"/>
  <c r="K14" i="22" s="1"/>
  <c r="K15" i="22" s="1"/>
  <c r="C13" i="10"/>
  <c r="W13" i="21"/>
  <c r="C15" i="21"/>
  <c r="D13" i="21"/>
  <c r="D15" i="21" s="1"/>
  <c r="R17" i="17"/>
  <c r="R17" i="4" s="1"/>
  <c r="D13" i="9"/>
  <c r="D15" i="9" s="1"/>
  <c r="C15" i="9"/>
  <c r="W13" i="9"/>
  <c r="W41" i="20"/>
  <c r="W15" i="20"/>
  <c r="X13" i="20"/>
  <c r="X15" i="20" s="1"/>
  <c r="C9" i="21"/>
  <c r="W9" i="20"/>
  <c r="C9" i="9"/>
  <c r="C37" i="20"/>
  <c r="D9" i="20"/>
  <c r="D12" i="20" s="1"/>
  <c r="D16" i="20" s="1"/>
  <c r="C12" i="20"/>
  <c r="C16" i="20" s="1"/>
  <c r="D41" i="9"/>
  <c r="D43" i="9" s="1"/>
  <c r="C43" i="9"/>
  <c r="S11" i="15"/>
  <c r="S11" i="2" s="1"/>
  <c r="B7" i="60"/>
  <c r="B7" i="59" s="1"/>
  <c r="I8" i="11"/>
  <c r="J8" i="22"/>
  <c r="J11" i="22" s="1"/>
  <c r="L8" i="22"/>
  <c r="I11" i="22"/>
  <c r="I15" i="22" s="1"/>
  <c r="L14" i="22"/>
  <c r="O20" i="17"/>
  <c r="Q21" i="17"/>
  <c r="Q21" i="4" s="1"/>
  <c r="P22" i="17"/>
  <c r="P22" i="4" s="1"/>
  <c r="P21" i="17"/>
  <c r="P21" i="4" s="1"/>
  <c r="G20" i="17"/>
  <c r="E32" i="61"/>
  <c r="C9" i="59"/>
  <c r="C9" i="60"/>
  <c r="E29" i="61"/>
  <c r="D77" i="29"/>
  <c r="C77" i="29"/>
  <c r="D6" i="62"/>
  <c r="E16" i="10"/>
  <c r="E14" i="62" s="1"/>
  <c r="E10" i="62"/>
  <c r="R12" i="10"/>
  <c r="R6" i="62"/>
  <c r="F16" i="10"/>
  <c r="F14" i="62" s="1"/>
  <c r="F10" i="62"/>
  <c r="N16" i="10"/>
  <c r="N14" i="62" s="1"/>
  <c r="N10" i="62"/>
  <c r="R34" i="9"/>
  <c r="L14" i="62"/>
  <c r="Q13" i="62"/>
  <c r="V15" i="10"/>
  <c r="V13" i="62" s="1"/>
  <c r="V12" i="62"/>
  <c r="K11" i="62"/>
  <c r="K15" i="10"/>
  <c r="K13" i="62" s="1"/>
  <c r="U12" i="10"/>
  <c r="U6" i="62"/>
  <c r="K8" i="10"/>
  <c r="K6" i="62" s="1"/>
  <c r="W10" i="10"/>
  <c r="W8" i="62" s="1"/>
  <c r="J8" i="62"/>
  <c r="Q12" i="10"/>
  <c r="Q6" i="62"/>
  <c r="G16" i="10"/>
  <c r="G10" i="62"/>
  <c r="P16" i="10"/>
  <c r="P14" i="62" s="1"/>
  <c r="P10" i="62"/>
  <c r="X14" i="10"/>
  <c r="B14" i="62"/>
  <c r="R8" i="15"/>
  <c r="E9" i="61"/>
  <c r="C6" i="30"/>
  <c r="E11" i="61"/>
  <c r="E10" i="61"/>
  <c r="AA12" i="10"/>
  <c r="AA16" i="10" s="1"/>
  <c r="U40" i="9"/>
  <c r="U44" i="9" s="1"/>
  <c r="K38" i="9"/>
  <c r="G16" i="9"/>
  <c r="Q16" i="9"/>
  <c r="D77" i="30"/>
  <c r="D6" i="30"/>
  <c r="C77" i="30"/>
  <c r="K10" i="10"/>
  <c r="W8" i="10"/>
  <c r="J12" i="10"/>
  <c r="V12" i="10"/>
  <c r="K10" i="9"/>
  <c r="K12" i="9" s="1"/>
  <c r="K16" i="9" s="1"/>
  <c r="S40" i="9"/>
  <c r="S44" i="9" s="1"/>
  <c r="U44" i="20"/>
  <c r="N44" i="20"/>
  <c r="R40" i="20"/>
  <c r="G40" i="20"/>
  <c r="K36" i="20"/>
  <c r="Q44" i="20"/>
  <c r="J40" i="9" l="1"/>
  <c r="J44" i="9" s="1"/>
  <c r="W39" i="9"/>
  <c r="X39" i="9" s="1"/>
  <c r="X39" i="20"/>
  <c r="V30" i="9"/>
  <c r="V34" i="9" s="1"/>
  <c r="X26" i="9"/>
  <c r="X30" i="9" s="1"/>
  <c r="X34" i="9" s="1"/>
  <c r="V40" i="20"/>
  <c r="V44" i="20" s="1"/>
  <c r="X36" i="20"/>
  <c r="V36" i="9"/>
  <c r="V38" i="9"/>
  <c r="X38" i="9" s="1"/>
  <c r="X38" i="20"/>
  <c r="O20" i="25"/>
  <c r="R20" i="25" s="1"/>
  <c r="R21" i="25"/>
  <c r="V33" i="9"/>
  <c r="X31" i="9"/>
  <c r="X33" i="9" s="1"/>
  <c r="W34" i="9"/>
  <c r="R36" i="9"/>
  <c r="R40" i="9" s="1"/>
  <c r="R44" i="9" s="1"/>
  <c r="N40" i="9"/>
  <c r="N44" i="9" s="1"/>
  <c r="X30" i="20"/>
  <c r="X34" i="20" s="1"/>
  <c r="K40" i="9"/>
  <c r="K44" i="9" s="1"/>
  <c r="V42" i="9"/>
  <c r="X42" i="9" s="1"/>
  <c r="X42" i="20"/>
  <c r="V34" i="20"/>
  <c r="V43" i="9"/>
  <c r="M12" i="22"/>
  <c r="M14" i="22" s="1"/>
  <c r="K12" i="11"/>
  <c r="H14" i="11"/>
  <c r="H15" i="11" s="1"/>
  <c r="J12" i="11"/>
  <c r="J14" i="11" s="1"/>
  <c r="J15" i="22"/>
  <c r="C12" i="9"/>
  <c r="C16" i="9" s="1"/>
  <c r="D9" i="9"/>
  <c r="D12" i="9" s="1"/>
  <c r="D16" i="9" s="1"/>
  <c r="C37" i="9"/>
  <c r="D37" i="20"/>
  <c r="D40" i="20" s="1"/>
  <c r="D44" i="20" s="1"/>
  <c r="C40" i="20"/>
  <c r="C44" i="20" s="1"/>
  <c r="W9" i="9"/>
  <c r="W37" i="20"/>
  <c r="W12" i="20"/>
  <c r="W16" i="20" s="1"/>
  <c r="X9" i="20"/>
  <c r="X12" i="20" s="1"/>
  <c r="X16" i="20" s="1"/>
  <c r="AA16" i="20" s="1"/>
  <c r="W41" i="9"/>
  <c r="W43" i="20"/>
  <c r="X41" i="20"/>
  <c r="X43" i="20" s="1"/>
  <c r="W15" i="21"/>
  <c r="X13" i="21"/>
  <c r="X15" i="21" s="1"/>
  <c r="W9" i="21"/>
  <c r="C9" i="10"/>
  <c r="D9" i="21"/>
  <c r="D12" i="21" s="1"/>
  <c r="D16" i="21" s="1"/>
  <c r="C12" i="21"/>
  <c r="C16" i="21" s="1"/>
  <c r="X13" i="9"/>
  <c r="X15" i="9" s="1"/>
  <c r="W15" i="9"/>
  <c r="C11" i="62"/>
  <c r="D13" i="10"/>
  <c r="C15" i="10"/>
  <c r="C13" i="62" s="1"/>
  <c r="W13" i="10"/>
  <c r="I11" i="11"/>
  <c r="I15" i="11" s="1"/>
  <c r="L8" i="11"/>
  <c r="J8" i="11"/>
  <c r="J11" i="11" s="1"/>
  <c r="J15" i="11" s="1"/>
  <c r="M8" i="22"/>
  <c r="M11" i="22" s="1"/>
  <c r="M15" i="22" s="1"/>
  <c r="L11" i="22"/>
  <c r="L15" i="22" s="1"/>
  <c r="Q20" i="17"/>
  <c r="Q20" i="4" s="1"/>
  <c r="R22" i="17"/>
  <c r="R22" i="4" s="1"/>
  <c r="P20" i="17"/>
  <c r="P20" i="4" s="1"/>
  <c r="R21" i="17"/>
  <c r="R21" i="4" s="1"/>
  <c r="E42" i="61"/>
  <c r="R8" i="2"/>
  <c r="E33" i="61" s="1"/>
  <c r="K12" i="10"/>
  <c r="K8" i="62"/>
  <c r="J16" i="10"/>
  <c r="J14" i="62" s="1"/>
  <c r="J10" i="62"/>
  <c r="X12" i="62"/>
  <c r="G14" i="62"/>
  <c r="W6" i="62"/>
  <c r="R16" i="10"/>
  <c r="R14" i="62" s="1"/>
  <c r="R10" i="62"/>
  <c r="Q16" i="10"/>
  <c r="Q14" i="62" s="1"/>
  <c r="Q10" i="62"/>
  <c r="V16" i="10"/>
  <c r="V14" i="62" s="1"/>
  <c r="V10" i="62"/>
  <c r="X10" i="10"/>
  <c r="X8" i="62" s="1"/>
  <c r="U16" i="10"/>
  <c r="U14" i="62" s="1"/>
  <c r="U10" i="62"/>
  <c r="X8" i="10"/>
  <c r="K40" i="20"/>
  <c r="G44" i="20"/>
  <c r="K44" i="20" s="1"/>
  <c r="R44" i="20"/>
  <c r="V40" i="9" l="1"/>
  <c r="V44" i="9" s="1"/>
  <c r="X36" i="9"/>
  <c r="M12" i="11"/>
  <c r="M14" i="11" s="1"/>
  <c r="E38" i="61" s="1"/>
  <c r="K14" i="11"/>
  <c r="K15" i="11" s="1"/>
  <c r="W37" i="9"/>
  <c r="X37" i="20"/>
  <c r="X40" i="20" s="1"/>
  <c r="X44" i="20" s="1"/>
  <c r="AA44" i="20" s="1"/>
  <c r="W40" i="20"/>
  <c r="W44" i="20" s="1"/>
  <c r="D15" i="10"/>
  <c r="D13" i="62" s="1"/>
  <c r="D11" i="62"/>
  <c r="X41" i="9"/>
  <c r="X43" i="9" s="1"/>
  <c r="W43" i="9"/>
  <c r="W12" i="9"/>
  <c r="W16" i="9" s="1"/>
  <c r="X9" i="9"/>
  <c r="X12" i="9" s="1"/>
  <c r="X16" i="9" s="1"/>
  <c r="AA16" i="9" s="1"/>
  <c r="X9" i="21"/>
  <c r="X12" i="21" s="1"/>
  <c r="X16" i="21" s="1"/>
  <c r="W12" i="21"/>
  <c r="W16" i="21" s="1"/>
  <c r="C40" i="9"/>
  <c r="C44" i="9" s="1"/>
  <c r="D37" i="9"/>
  <c r="D40" i="9" s="1"/>
  <c r="D44" i="9" s="1"/>
  <c r="W11" i="62"/>
  <c r="X13" i="10"/>
  <c r="W15" i="10"/>
  <c r="W13" i="62" s="1"/>
  <c r="C7" i="62"/>
  <c r="D9" i="10"/>
  <c r="W9" i="10"/>
  <c r="C12" i="10"/>
  <c r="M8" i="11"/>
  <c r="M11" i="11" s="1"/>
  <c r="L11" i="11"/>
  <c r="L15" i="11" s="1"/>
  <c r="R20" i="17"/>
  <c r="R20" i="4" s="1"/>
  <c r="E31" i="61" s="1"/>
  <c r="X6" i="62"/>
  <c r="K16" i="10"/>
  <c r="K14" i="62" s="1"/>
  <c r="K10" i="62"/>
  <c r="W7" i="62" l="1"/>
  <c r="X9" i="10"/>
  <c r="W12" i="10"/>
  <c r="D7" i="62"/>
  <c r="D12" i="10"/>
  <c r="C10" i="62"/>
  <c r="C16" i="10"/>
  <c r="C14" i="62" s="1"/>
  <c r="X11" i="62"/>
  <c r="X15" i="10"/>
  <c r="X37" i="9"/>
  <c r="X40" i="9" s="1"/>
  <c r="X44" i="9" s="1"/>
  <c r="AA44" i="9" s="1"/>
  <c r="W40" i="9"/>
  <c r="W44" i="9" s="1"/>
  <c r="E37" i="61"/>
  <c r="M15" i="11"/>
  <c r="E39" i="61" s="1"/>
  <c r="W10" i="62" l="1"/>
  <c r="W16" i="10"/>
  <c r="W14" i="62" s="1"/>
  <c r="X7" i="62"/>
  <c r="X12" i="10"/>
  <c r="E35" i="61"/>
  <c r="X13" i="62"/>
  <c r="D16" i="10"/>
  <c r="D14" i="62" s="1"/>
  <c r="D10" i="62"/>
  <c r="X16" i="10" l="1"/>
  <c r="X10" i="62"/>
  <c r="E34" i="61"/>
  <c r="E36" i="61" l="1"/>
  <c r="X14" i="62"/>
  <c r="E41" i="61" s="1"/>
</calcChain>
</file>

<file path=xl/sharedStrings.xml><?xml version="1.0" encoding="utf-8"?>
<sst xmlns="http://schemas.openxmlformats.org/spreadsheetml/2006/main" count="5508" uniqueCount="778">
  <si>
    <t>ÁMBITO</t>
  </si>
  <si>
    <t>Pagos efectuados (en el último mes de referencia)</t>
  </si>
  <si>
    <t>Pendiente de pago</t>
  </si>
  <si>
    <t xml:space="preserve">Ratio de las operaciones pagadas (PMP del último mes de referencia) (en días) </t>
  </si>
  <si>
    <t>Ratio de las operaciones pendientes de pago (Periodo medio del pendiente de pago) (en días)</t>
  </si>
  <si>
    <t>Periodo medio de pago de cada entidad (en días)</t>
  </si>
  <si>
    <r>
      <t xml:space="preserve">Incumplen el período máximo de pago </t>
    </r>
    <r>
      <rPr>
        <b/>
        <sz val="9"/>
        <color indexed="30"/>
        <rFont val="Arial"/>
        <family val="2"/>
      </rPr>
      <t>(&gt; 30 días desde aprobación certificación mensual obra, aprobación de los documentos que acreditan la conformidad con el objeto de la prestación o desde fecha entrada factura en registro administrativo, según los casos )</t>
    </r>
  </si>
  <si>
    <t>Total pagos efectuados</t>
  </si>
  <si>
    <t>Costes morosidad</t>
  </si>
  <si>
    <t>Dentro del periodo máximo de pago
(&lt;= 30 días desde aprobación certificación mensual obra, aprobación de los documentos que acreditan la conformidad con el objeto de la prestación o desde fecha entrada factura en registro administrativo, según los casos )</t>
  </si>
  <si>
    <t>Incumplen el periodo máximo de pago
(&gt; 30 días desde aprobación certificación mensual obra, aprobación de los documentos que acreditan la conformidad con el objeto de la prestación o desde fecha entrada factura en registro administrativo, según los casos )</t>
  </si>
  <si>
    <t>Total pendiente de pago</t>
  </si>
  <si>
    <t xml:space="preserve">Nº Operaciones </t>
  </si>
  <si>
    <t>Importe de las operaciones (miles euros)</t>
  </si>
  <si>
    <t xml:space="preserve">Nº Operaciones  </t>
  </si>
  <si>
    <t>Intereses de demora</t>
  </si>
  <si>
    <t>Indemnización por costes de cobro</t>
  </si>
  <si>
    <t>Nº Operaciones</t>
  </si>
  <si>
    <t>Importe de las operaciones (miles euros) (DEUDA COMERCIAL)</t>
  </si>
  <si>
    <t>Sanidad</t>
  </si>
  <si>
    <t>Operaciones corrientes</t>
  </si>
  <si>
    <t>Operaciones de capital</t>
  </si>
  <si>
    <t>Educación</t>
  </si>
  <si>
    <t>Servicios Sociales</t>
  </si>
  <si>
    <t>Resto</t>
  </si>
  <si>
    <t>TOTAL</t>
  </si>
  <si>
    <t/>
  </si>
  <si>
    <t>CONCEPTO</t>
  </si>
  <si>
    <t>Cumplen el período máximo de pago (&lt;= 30 días desde aprobación certificación mensual obra, aprobación de los documentos que acreditan la conformidad con el objeto de la prestación o desde fecha entrada factura en registro administrativo, según los casos )</t>
  </si>
  <si>
    <t>Incumplen el período máximo de pago (&gt; 30 días desde aprobación certificación mensual obra, aprobación de los documentos que acreditan la conformidad con el objeto de la prestación o desde fecha entrada factura en registro administrativo, según los casos )</t>
  </si>
  <si>
    <t>Total</t>
  </si>
  <si>
    <t>Situación entidad</t>
  </si>
  <si>
    <r>
      <t>Cumplen el período máximo de pago</t>
    </r>
    <r>
      <rPr>
        <b/>
        <sz val="9"/>
        <color indexed="30"/>
        <rFont val="Verdana"/>
        <family val="2"/>
      </rPr>
      <t xml:space="preserve"> </t>
    </r>
    <r>
      <rPr>
        <b/>
        <sz val="9"/>
        <color indexed="30"/>
        <rFont val="Arial"/>
        <family val="2"/>
      </rPr>
      <t>(&lt;= 30 días desde aprobación certificación mensual obra, aprobación de los documentos que acreditan la conformidad con el objeto de la prestación o desde fecha entrada factura en registro administrativo, según los casos )</t>
    </r>
  </si>
  <si>
    <r>
      <t>Dentro del período máximo de pago</t>
    </r>
    <r>
      <rPr>
        <b/>
        <sz val="9"/>
        <color indexed="30"/>
        <rFont val="Verdana"/>
        <family val="2"/>
      </rPr>
      <t xml:space="preserve"> </t>
    </r>
    <r>
      <rPr>
        <b/>
        <sz val="9"/>
        <color indexed="30"/>
        <rFont val="Arial"/>
        <family val="2"/>
      </rPr>
      <t>(&lt;= 30 días desde aprobación certificación mensual obra, aprobación de los documentos que acreditan la conformidad con el objeto de la prestación o desde fecha entrada factura en registro administrativo, según los casos )</t>
    </r>
  </si>
  <si>
    <r>
      <t>Incumplen el período máximo de pago</t>
    </r>
    <r>
      <rPr>
        <b/>
        <sz val="9"/>
        <color indexed="30"/>
        <rFont val="Verdana"/>
        <family val="2"/>
      </rPr>
      <t xml:space="preserve"> </t>
    </r>
    <r>
      <rPr>
        <b/>
        <sz val="9"/>
        <color indexed="30"/>
        <rFont val="Arial"/>
        <family val="2"/>
      </rPr>
      <t>(&gt; 30 días desde aprobación certificación mensual obra, aprobación de los documentos que acreditan la conformidad con el objeto de la prestación o desde fecha entrada factura en registro administrativo, según los casos )</t>
    </r>
  </si>
  <si>
    <t>Operaciones a las que se ha dado confomidad en el mes</t>
  </si>
  <si>
    <t xml:space="preserve">Operaciones pendientes de confomidad </t>
  </si>
  <si>
    <t>Facturas pendientes de pago en registro administrativo (registro contable de facturas o equivalente)</t>
  </si>
  <si>
    <t>No superan el período máximo del procedimiento de aceptación o comprobación
 (&lt;= 30 días desde la fecha de recepción de los bienes o de la prestación de los servicios)</t>
  </si>
  <si>
    <t>Superan el período máximo del procedimiento de aceptación o comprobación 
(&gt; 30 días desde la fecha de recepción de los bienes o de la prestación de los servicios)</t>
  </si>
  <si>
    <t xml:space="preserve">Plazo medio de las operaciones a las que se ha dado confomidad en el mes (en días) </t>
  </si>
  <si>
    <t>Superan el período máximo del procedimiento de aceptación o comprobación
 (&gt; 30 días desde la fecha de recepción de los bienes o de la prestación de los servicios)</t>
  </si>
  <si>
    <t xml:space="preserve">Plazo medio de operaciones pendientes de conformidad (en días)   </t>
  </si>
  <si>
    <t>Total Importe 
(miles de euros)</t>
  </si>
  <si>
    <t>Importe de las operaciones
 (miles euros)</t>
  </si>
  <si>
    <t xml:space="preserve">  Operaciones corrientes</t>
  </si>
  <si>
    <t xml:space="preserve">  Operaciones de capital</t>
  </si>
  <si>
    <r>
      <rPr>
        <b/>
        <sz val="9"/>
        <color indexed="30"/>
        <rFont val="Verdana"/>
        <family val="2"/>
      </rPr>
      <t>CUADRO A72a PLAZO MEDIO DE PROCEDIMIENTO DE</t>
    </r>
    <r>
      <rPr>
        <b/>
        <strike/>
        <sz val="9"/>
        <color indexed="30"/>
        <rFont val="Verdana"/>
        <family val="2"/>
      </rPr>
      <t xml:space="preserve"> </t>
    </r>
    <r>
      <rPr>
        <b/>
        <sz val="9"/>
        <color indexed="30"/>
        <rFont val="Verdana"/>
        <family val="2"/>
      </rPr>
      <t>ACEPTACIÓN O COMPROBACIÓN. Total subsector CC.AA</t>
    </r>
  </si>
  <si>
    <t>Obligaciones registradas en presupuesto o contabilidad de ejercicio corriente (Año t)</t>
  </si>
  <si>
    <t>Obligaciones registradas en presupuesto o contabilidad de ejercicios anteriores</t>
  </si>
  <si>
    <t xml:space="preserve">Acreedores por operaciones devengadas
(Cuenta 413 - 409 / 411)
</t>
  </si>
  <si>
    <t>Cuentas acreedoras de Oblig. tributarias y de Seg. Social con origen no presupuestario</t>
  </si>
  <si>
    <t>Operaciones de intermediación</t>
  </si>
  <si>
    <t>Total Deuda (incluyendo operaciones origen no presupuestario y de intermediación)</t>
  </si>
  <si>
    <t>Sanitario</t>
  </si>
  <si>
    <t>No sanitario</t>
  </si>
  <si>
    <t>Ejercicio t-2 y anteriores</t>
  </si>
  <si>
    <t>Ejercicio t-1</t>
  </si>
  <si>
    <t>Ejercicios anteriores</t>
  </si>
  <si>
    <t>Ejercicio corriente</t>
  </si>
  <si>
    <t>Gastos de personal</t>
  </si>
  <si>
    <t>Gastos corrientes en bienes y servicios</t>
  </si>
  <si>
    <t>Gastos financieros</t>
  </si>
  <si>
    <t>Transferencias corrientes</t>
  </si>
  <si>
    <t>Inversiones reales</t>
  </si>
  <si>
    <t>Transferencias de capital</t>
  </si>
  <si>
    <t>Deudas tributarias</t>
  </si>
  <si>
    <t>Deudas con la Seguridad Social</t>
  </si>
  <si>
    <t>Deudas con Entidades Locales</t>
  </si>
  <si>
    <t xml:space="preserve"> - De los cuales Convenios suscritos con EE.LL. para el ejercicio de competencias delegadas en materias de educación, sanidad y servicios sociales</t>
  </si>
  <si>
    <t>Obligaciones registradas en pto. o contabilidad de ejercicio corriente, procedente de cuentas no presupuestarias con origen en ejercicios anteriores</t>
  </si>
  <si>
    <t>De los cuales, operaciones corrientes</t>
  </si>
  <si>
    <t>De los cuales, operaciones de capital</t>
  </si>
  <si>
    <t xml:space="preserve"> </t>
  </si>
  <si>
    <r>
      <t>Pendiente de registro (incluye las</t>
    </r>
    <r>
      <rPr>
        <b/>
        <sz val="9"/>
        <color indexed="30"/>
        <rFont val="Verdana"/>
        <family val="2"/>
      </rPr>
      <t xml:space="preserve"> operaciones </t>
    </r>
    <r>
      <rPr>
        <b/>
        <sz val="9"/>
        <color indexed="48"/>
        <rFont val="Verdana"/>
        <family val="2"/>
      </rPr>
      <t>que computando en PMP están pendientes de registrar en presupuesto o cuentas no presupuestarias)</t>
    </r>
  </si>
  <si>
    <r>
      <t xml:space="preserve">Total
</t>
    </r>
    <r>
      <rPr>
        <b/>
        <sz val="9"/>
        <color indexed="30"/>
        <rFont val="Verdana"/>
        <family val="2"/>
      </rPr>
      <t>(sin incluir operaciones origen no presupuestario y de intermediación)</t>
    </r>
  </si>
  <si>
    <t>Ejercicio anteriores</t>
  </si>
  <si>
    <t>Total no financiero S.P. No Administrativo</t>
  </si>
  <si>
    <r>
      <t xml:space="preserve">Información adicional: </t>
    </r>
    <r>
      <rPr>
        <sz val="10"/>
        <rFont val="Verdana"/>
        <family val="2"/>
      </rPr>
      <t xml:space="preserve">de las cuales, </t>
    </r>
  </si>
  <si>
    <t>Operaciones con el sector público administrativo</t>
  </si>
  <si>
    <t>Total operaciones con sector público administrativo</t>
  </si>
  <si>
    <t>Deuda total no financiera exluyendo operaciones con el sector público administrativo</t>
  </si>
  <si>
    <t>Total no financiero S.P. No Administrativo consolidado</t>
  </si>
  <si>
    <r>
      <t xml:space="preserve">Pendiente de registro (incluye las </t>
    </r>
    <r>
      <rPr>
        <b/>
        <sz val="9"/>
        <color indexed="30"/>
        <rFont val="Verdana"/>
        <family val="2"/>
      </rPr>
      <t xml:space="preserve">operaciones </t>
    </r>
    <r>
      <rPr>
        <b/>
        <sz val="9"/>
        <color indexed="48"/>
        <rFont val="Verdana"/>
        <family val="2"/>
      </rPr>
      <t>que computando en PMP están pendientes de registrar en presupuesto o cuentas no presupuestarias)</t>
    </r>
  </si>
  <si>
    <t>Total Pendiente de Pago a efectos de PMP</t>
  </si>
  <si>
    <t>Deuda anterior a 1/01/2014 que no computa en PMP</t>
  </si>
  <si>
    <t>Facturas en situación de anulación, rechazo y devolución en el registro contable</t>
  </si>
  <si>
    <t>Registrada en presupuesto o contabilidad</t>
  </si>
  <si>
    <t>Registrada en cuentas no presupuestarias</t>
  </si>
  <si>
    <t>Total no financiero</t>
  </si>
  <si>
    <t xml:space="preserve">   - De los cuales, gasto no fcro. en confirming, factoring o similar sin recurso </t>
  </si>
  <si>
    <t xml:space="preserve">   - De los cuales, gasto no fcro. en confirming, factoring o similar con recurso</t>
  </si>
  <si>
    <t>Otra información adicional:</t>
  </si>
  <si>
    <t>Deuda financiera con origen en deuda comercial como consecuencia de operaciones anticipadas a proveedores (factoring, confirming o similares sin recurso)</t>
  </si>
  <si>
    <t>- De la cual se encuentra como pendiente de pago no financiero en los datos ejecución presupuestaria</t>
  </si>
  <si>
    <t xml:space="preserve"> CUADRO A74: DEUDA COMERCIAL A FIN DE MES. SUBSECTOR CC.AA. (PENDIENTE DE PAGO A EFECTOS PMP)</t>
  </si>
  <si>
    <t>PAGOS FONDO DE LIQUIDEZ AUTONÓMICO Y OTROS MECANISMOS SIMILARES DE FINANCIACIÓN</t>
  </si>
  <si>
    <r>
      <t xml:space="preserve">PAGOS POR RETENCIONES RECURSOS DEL SISTEMA
</t>
    </r>
    <r>
      <rPr>
        <b/>
        <sz val="9"/>
        <color indexed="30"/>
        <rFont val="Verdana"/>
        <family val="2"/>
      </rPr>
      <t>(según RD 635/2014)</t>
    </r>
  </si>
  <si>
    <t>RESTO DE PAGOS (Tesorería ordinaria y en su caso otros)</t>
  </si>
  <si>
    <t>TOTAL PAGOS</t>
  </si>
  <si>
    <t>De obligaciones de ejercicio corriente</t>
  </si>
  <si>
    <t>De obligaciones de ejercicios anteriores</t>
  </si>
  <si>
    <t>Total Pagos mecanismos</t>
  </si>
  <si>
    <t>Total Pagos por retención recursos sistema</t>
  </si>
  <si>
    <t>Total Otros Pagos</t>
  </si>
  <si>
    <t>Total Pagos</t>
  </si>
  <si>
    <t>Pagos registrados en presupuesto o contabilidad de ejercicio corriente, procedentes de cuentas no presupuestarias con origen en ejercicios anteriores</t>
  </si>
  <si>
    <t>De las cuales, operaciones corrientes</t>
  </si>
  <si>
    <t>De las cuales, operaciones de capital</t>
  </si>
  <si>
    <t xml:space="preserve">Otra información adicional: </t>
  </si>
  <si>
    <t>Operaciones incluidas en importe Total no financiero debido a reclasificaciones a deuda financiera (por operaciones de factoring, confirming o similares sin recurso)</t>
  </si>
  <si>
    <t xml:space="preserve"> CUADRO A75: PAGOS EFECTUADOS EN EL MES A EFECTOS DE CÓMPUTO DEL PERIODO MEDIO DE PAGO MENSUAL. SUBSECTOR CC.AA.</t>
  </si>
  <si>
    <t>A72</t>
  </si>
  <si>
    <t>(*) Entidad Inactiva     o Entidad sin deuda comercial ni operaciones en el periodo de referencia</t>
  </si>
  <si>
    <t>(*) SE CONSIGNARÁ ALGUNO DE LOS SIGUIENTES VALORES</t>
  </si>
  <si>
    <t xml:space="preserve"> CUADRO A71e: 2.- DEUDA COMERCIAL Y PERIODO MEDIO DE PAGO DEL SECTOR PÚBLICO NO ADMINISTRATIVO  (Sector Público No Administrativo comprende los entes sectorizados como AA.PP. no incluidos en la estadística sobre ejecución presupuestaria mensual)  Datos según Real Decreto 635/2014 de metodología de cálculo del PMP</t>
  </si>
  <si>
    <t xml:space="preserve"> CUADRO B70a: DEUDA COMERCIAL Y PERIODO MEDIO DE PAGO SEGÚN REAL DECRETO 635/2014  RESTO DE ENTIDADES DISTINTAS DE LA ADMINISTRACIÓN GENERAL DE LA CC.AA.</t>
  </si>
  <si>
    <r>
      <t xml:space="preserve"> CUADRO A73b: 2- TOTAL DEUDA NO FINANCIERA PENDIENTE DE PAGO A FIN DE MES DEL SECTOR PÚBLICO NO ADMINISTRATIVO (Sector Público No Administrativo comprende los entes</t>
    </r>
    <r>
      <rPr>
        <b/>
        <sz val="9"/>
        <color indexed="48"/>
        <rFont val="Verdana"/>
        <family val="2"/>
      </rPr>
      <t xml:space="preserve"> sectorizados como AA.PP. no incluidos en la estadística sobre ejecución presupuestaria mensual)</t>
    </r>
  </si>
  <si>
    <t>.3 información no disponible para esta entidad</t>
  </si>
  <si>
    <t>.2 Entidad sin deuda comercial ni operaciones en el periodo de referencia</t>
  </si>
  <si>
    <t>.1 Situaciones distintas de 1 y 2 (los campos del cuestionario no pueden estar a cero)</t>
  </si>
  <si>
    <t>Enero</t>
  </si>
  <si>
    <t>Ratio pdte pago</t>
  </si>
  <si>
    <t>Febrero</t>
  </si>
  <si>
    <t>Ratio pagadas</t>
  </si>
  <si>
    <t>Marzo</t>
  </si>
  <si>
    <t>PMP</t>
  </si>
  <si>
    <t>Abril</t>
  </si>
  <si>
    <t>Mes:</t>
  </si>
  <si>
    <t>∑ Pdte Pago</t>
  </si>
  <si>
    <t>Mayo</t>
  </si>
  <si>
    <t>∑ Pagadas</t>
  </si>
  <si>
    <t>Junio</t>
  </si>
  <si>
    <t>Fecha Referencia</t>
  </si>
  <si>
    <t>Nº Días</t>
  </si>
  <si>
    <t>(Nº días * Importe pdte pago) Pagadas/Pdtes</t>
  </si>
  <si>
    <t>Nº Días A72</t>
  </si>
  <si>
    <t>Unidad A72</t>
  </si>
  <si>
    <t>Días entre Pago y Conformidad</t>
  </si>
  <si>
    <t>¿Se ha pagado?</t>
  </si>
  <si>
    <t>Días entre fin de mes y conformidad</t>
  </si>
  <si>
    <t>Julio</t>
  </si>
  <si>
    <t>Agosto</t>
  </si>
  <si>
    <t>Septiembre</t>
  </si>
  <si>
    <t>Octubre</t>
  </si>
  <si>
    <t>Noviembre</t>
  </si>
  <si>
    <t>Diciembre</t>
  </si>
  <si>
    <t>Nºdías * Importe</t>
  </si>
  <si>
    <t>Pagadas Corrientes</t>
  </si>
  <si>
    <t>Pagadas de Capital</t>
  </si>
  <si>
    <t>Pendientes Corrientes</t>
  </si>
  <si>
    <t>Pendientes de Capital</t>
  </si>
  <si>
    <t>A71a y A71b</t>
  </si>
  <si>
    <t>Dividendo</t>
  </si>
  <si>
    <t>Divisor</t>
  </si>
  <si>
    <t>Pagadas Corrientes Sanidad</t>
  </si>
  <si>
    <t>Pagadas Corrientes Educación</t>
  </si>
  <si>
    <t>Pagadas Corrientes S.S</t>
  </si>
  <si>
    <t>Pagadas Corrientes Resto</t>
  </si>
  <si>
    <t>Pdte Corrientes Sanidad</t>
  </si>
  <si>
    <t>Pdte Corrientes Educación</t>
  </si>
  <si>
    <t>Pdte Corrientes S.S</t>
  </si>
  <si>
    <t>Pdte Corrientes Resto</t>
  </si>
  <si>
    <t>Pagadas Capital Sanidad</t>
  </si>
  <si>
    <t>Pagadas Capital Educación</t>
  </si>
  <si>
    <t>Pagadas Capital S.S</t>
  </si>
  <si>
    <t>Pagadas Capital Resto</t>
  </si>
  <si>
    <t>Pdte Capital Sanidad</t>
  </si>
  <si>
    <t>Pdte Capital Educación</t>
  </si>
  <si>
    <t>Pdte Capital S.S</t>
  </si>
  <si>
    <t>Pdtes Capital Resto</t>
  </si>
  <si>
    <t>Y Conformidad</t>
  </si>
  <si>
    <t>Aquí no</t>
  </si>
  <si>
    <t xml:space="preserve">Porque </t>
  </si>
  <si>
    <t>Son Op.</t>
  </si>
  <si>
    <t>Pagadas</t>
  </si>
  <si>
    <t>NIF PROVEEDOR</t>
  </si>
  <si>
    <t>RAZÓN SOCIAL PROVEEDOR</t>
  </si>
  <si>
    <t>Nº DE FACTURA</t>
  </si>
  <si>
    <t>FECHA DE GASTO</t>
  </si>
  <si>
    <t>FECHA EMISIÓN FACTURA</t>
  </si>
  <si>
    <t>CONCEPTO FRA</t>
  </si>
  <si>
    <t>IMPORTE FACTURA (LÍQUIDO A PAGAR)</t>
  </si>
  <si>
    <t>CAPÍTULO ECONÓMICO</t>
  </si>
  <si>
    <t>IMPORTE CAPÍTULO</t>
  </si>
  <si>
    <t>FECHA RECEPCIÓN BIENES</t>
  </si>
  <si>
    <t>FECHA CONFORMIDAD CON EL BYS RECIBIDO</t>
  </si>
  <si>
    <t>FECHA ENTRADA FRA RG ADMVO</t>
  </si>
  <si>
    <t>FECHA PAGO</t>
  </si>
  <si>
    <t>EUROS (€)</t>
  </si>
  <si>
    <t>TOTAL PATRIMONIO NETO Y PASIVO (A+B+C)</t>
  </si>
  <si>
    <t>VI. Periodificaciones a corto plazo</t>
  </si>
  <si>
    <t>485, 568</t>
  </si>
  <si>
    <t xml:space="preserve">    .    .Otros acreedores.</t>
  </si>
  <si>
    <t>403, 404, 410, 411, 419, 465, 466, 4752, 4750, 4751, 4758, 476, 477, 438</t>
  </si>
  <si>
    <t xml:space="preserve">    .    .Proveedores.</t>
  </si>
  <si>
    <t>400, 401, 405, (406)</t>
  </si>
  <si>
    <t>VI. Acreedores comerciales y otras cuentas a pagar</t>
  </si>
  <si>
    <t>V.  Beneficiarios - acreedores</t>
  </si>
  <si>
    <t>412</t>
  </si>
  <si>
    <t>IV. Deudas con empresas del grupo y asociadas a corto plazo.</t>
  </si>
  <si>
    <t>5103, 5104, 5113, 5114, 5123, 5124, 5133, 5134, 5143, 5144, 5523, 5524, 5563, 5564</t>
  </si>
  <si>
    <t xml:space="preserve">    .    .Otras deudas a corto plazo.</t>
  </si>
  <si>
    <t>509, 5115, 5135, 5145, 521, 522, 523, 525, 528, 5525, 5530, 5532, 555, 5565, 5566, 5595, 5598, 560, 561, 569</t>
  </si>
  <si>
    <t xml:space="preserve">    .    .Acreedores por arrendamiento financiero.</t>
  </si>
  <si>
    <t>5125, 524</t>
  </si>
  <si>
    <t xml:space="preserve">    .    .Deudas con entidades de crédito.</t>
  </si>
  <si>
    <t>5105, 520, 527</t>
  </si>
  <si>
    <t xml:space="preserve">    .    .Obligaciones y otros valores negociables</t>
  </si>
  <si>
    <t>500, 505, 506</t>
  </si>
  <si>
    <t>III. Deudas a corto plazo.</t>
  </si>
  <si>
    <t>II. Provisiones a corto plazo.</t>
  </si>
  <si>
    <t>499, 529</t>
  </si>
  <si>
    <t>I. Pasivos vinculados con activos no corrientes mantenidos para la venta.</t>
  </si>
  <si>
    <t>NECA 5Âª 15 c)</t>
  </si>
  <si>
    <t xml:space="preserve">    C) PASIVO CORRIENTE</t>
  </si>
  <si>
    <t xml:space="preserve">   </t>
  </si>
  <si>
    <t>VI. Acreedores no corrientes</t>
  </si>
  <si>
    <t>NECA 5Âª 10</t>
  </si>
  <si>
    <t>V. Periodificaciones a largo plazo.</t>
  </si>
  <si>
    <t>181</t>
  </si>
  <si>
    <t>IV. Pasivos por impuesto diferido.</t>
  </si>
  <si>
    <t>479</t>
  </si>
  <si>
    <t>III. Deudas con empresas del grupo y asociadas a largo plazo.</t>
  </si>
  <si>
    <t>1603, 1604, 1613, 1614, 1623, 1624, 1633, 1634</t>
  </si>
  <si>
    <t xml:space="preserve">    .    .Otras deudas a largo plazo.</t>
  </si>
  <si>
    <t>1615, 1635, 171, 172, 173, 175, 176, 180, 185, 189</t>
  </si>
  <si>
    <t>1625, 174, 170</t>
  </si>
  <si>
    <t>1605, 170</t>
  </si>
  <si>
    <t>177, 179</t>
  </si>
  <si>
    <t>II. Deudas a largo plazo.</t>
  </si>
  <si>
    <t xml:space="preserve">    .    .Otras provisiones</t>
  </si>
  <si>
    <t>141, 142, 143, 145, 146</t>
  </si>
  <si>
    <t xml:space="preserve">    .    .Provisión por prestaciones a largo plazo al personal</t>
  </si>
  <si>
    <t>140</t>
  </si>
  <si>
    <t>I. Provision a largo plazo</t>
  </si>
  <si>
    <t>130, 131, 1320, 1321</t>
  </si>
  <si>
    <t xml:space="preserve">    B) PASIVO NO CORRIENTE.</t>
  </si>
  <si>
    <t xml:space="preserve">  130, 131, 1320, 1321</t>
  </si>
  <si>
    <t>A.3) Subvenciones, donaciones y legados recibidos.</t>
  </si>
  <si>
    <t>A.2) Ajustes por cambio de valor.</t>
  </si>
  <si>
    <t>133, 1340, 137</t>
  </si>
  <si>
    <t xml:space="preserve">    .    .IV.  Excedente del ejercicio</t>
  </si>
  <si>
    <t>129</t>
  </si>
  <si>
    <t xml:space="preserve">    .    .III. Excedentes de ejercicios anteriores</t>
  </si>
  <si>
    <t>120, (121)</t>
  </si>
  <si>
    <t>111, 113, 114, 115</t>
  </si>
  <si>
    <t xml:space="preserve">    .    .I.   Dotación Fundacional</t>
  </si>
  <si>
    <t>100, 101, (103), (104)</t>
  </si>
  <si>
    <t>A.1) Fondos propios.</t>
  </si>
  <si>
    <t xml:space="preserve">    A) PATRIMONIO NETO</t>
  </si>
  <si>
    <t>TOTAL ACTIVO (A+B)</t>
  </si>
  <si>
    <t>VIII. Efectivo y otros activos liquidos equivalenteso</t>
  </si>
  <si>
    <t>57</t>
  </si>
  <si>
    <t>VII. Periodificaciones a corto plazo</t>
  </si>
  <si>
    <t>480, 567</t>
  </si>
  <si>
    <t>VI. Inversiones financieras a corto plazo</t>
  </si>
  <si>
    <t>5305, 540, (5395), (549), 5325, 5345, 542, 543, 547, (5955), (598), 5315, 5335, 541, 546, (5945), (597), 5590, 5593, 5355, 545, 548, 551</t>
  </si>
  <si>
    <t>V. Inversiones en empresas del grupo y asociadas a corto plazo</t>
  </si>
  <si>
    <t>5303, 5304, (5393), (5394), (593), 5323, 5324, 5343, 5344, (5953), (5954), 5313, 5314, 5333, 5334, (5943), (5944), 5353, 5354, 5523, 5524</t>
  </si>
  <si>
    <t xml:space="preserve">    .    . Otros deudores</t>
  </si>
  <si>
    <t>433, 434, (4933), (4934), 440, 441, 446, 449, 5531, 5533, 460, 464, 544, 4709, 4700, 4707, 4708, 471, 472</t>
  </si>
  <si>
    <t xml:space="preserve">    .    . Fundadores por desembolsos exigidos</t>
  </si>
  <si>
    <t>558</t>
  </si>
  <si>
    <t xml:space="preserve">    .    . Clientes por ventas y prestaciones de servicios</t>
  </si>
  <si>
    <t>430, 431, 432, 435, 436, (437), (490), (4935)</t>
  </si>
  <si>
    <t>IV. Deudores comerciales y otras cuentas a cobrar.</t>
  </si>
  <si>
    <t>III. Usuarios y otros deudores de la actividad propia</t>
  </si>
  <si>
    <t>447, 448, 495</t>
  </si>
  <si>
    <t xml:space="preserve">    .    .Anticipos</t>
  </si>
  <si>
    <t>407</t>
  </si>
  <si>
    <t xml:space="preserve">    .    .Existencias</t>
  </si>
  <si>
    <t>30, (390), 31, 32, (391), (392), 33, 34, (393), (394), 35, (395), 36, (396)</t>
  </si>
  <si>
    <t>II. Existencias.</t>
  </si>
  <si>
    <t>I. Activos no corrientes mantenidos para la venta.</t>
  </si>
  <si>
    <t xml:space="preserve">    B) ACTIVO CORRIENTE</t>
  </si>
  <si>
    <t>VIII. Deudores no corrientes</t>
  </si>
  <si>
    <t>NECA 5Âª 7</t>
  </si>
  <si>
    <t>VII. Activos por impuesto diferido</t>
  </si>
  <si>
    <t>474</t>
  </si>
  <si>
    <t>VI. Inversiones financieras a largo plazo</t>
  </si>
  <si>
    <t>2505, (2595), 260, (269), 2525, 262, 263, 264, (2955), (298), 2515, 261, (297), (2945), 265, 268, 27</t>
  </si>
  <si>
    <t>V. Inversiones en empresas del grupo y asociadas a largo plazo</t>
  </si>
  <si>
    <t>2503, 2504, (2593), (2594), (293), 2523, 2524, (2953), (2954), 2513, 2514, (2943), (2944)</t>
  </si>
  <si>
    <t xml:space="preserve">    .    . Construcciones</t>
  </si>
  <si>
    <t>221,(282), (2921), (2832)</t>
  </si>
  <si>
    <t xml:space="preserve">    .    . Terrenos</t>
  </si>
  <si>
    <t>220, (2920)</t>
  </si>
  <si>
    <t>IV. Inversiones inmobiliarias</t>
  </si>
  <si>
    <t xml:space="preserve">    .    . Resto del inmovilizado material</t>
  </si>
  <si>
    <t>211, (2811), (2831), (2911), 212, 213, 214, 215, 216, 217, 218, 219, (2812), (2813), (2814), (2815), (2816), (2817), (2818), (2819), (2912)</t>
  </si>
  <si>
    <t>239</t>
  </si>
  <si>
    <t xml:space="preserve">    .    .Terrenos</t>
  </si>
  <si>
    <t>210, (2910)</t>
  </si>
  <si>
    <t>III. Inmobilizado material.</t>
  </si>
  <si>
    <t xml:space="preserve">    .    .Resto de bienes del Patrimonio Histórico</t>
  </si>
  <si>
    <t>240, (2990), 241, (2991), 242, (2992), 243, (2993), 244, (2994)</t>
  </si>
  <si>
    <t>249</t>
  </si>
  <si>
    <t>II. Bienes del patrimonio Histórico</t>
  </si>
  <si>
    <t xml:space="preserve">    .    .Resto del Inmovilizado Intangible</t>
  </si>
  <si>
    <t>202, (2802), (2902), 203, (2803), (2903), 204, 207, (2807), (2907), 205, 209, (2805), (2830), (2905)</t>
  </si>
  <si>
    <t xml:space="preserve">    .    .Aplicaciones Informáticas</t>
  </si>
  <si>
    <t>206, (2806), (2906)</t>
  </si>
  <si>
    <t xml:space="preserve">    .    .Desarrollo</t>
  </si>
  <si>
    <t>201, (2801), (2901)</t>
  </si>
  <si>
    <t>I. Inmovilizado intangible.</t>
  </si>
  <si>
    <t xml:space="preserve">  A) ACTIVO NO CORRIENTE</t>
  </si>
  <si>
    <t>T-1</t>
  </si>
  <si>
    <t>T</t>
  </si>
  <si>
    <t xml:space="preserve">  ACTIVO</t>
  </si>
  <si>
    <t xml:space="preserve">  </t>
  </si>
  <si>
    <t xml:space="preserve">  BALANCE</t>
  </si>
  <si>
    <t>(miles de euros)</t>
  </si>
  <si>
    <t xml:space="preserve"> CUADRO G1: BALANCE</t>
  </si>
  <si>
    <t>I) RESULTADO TOTAL, VARIACIÓN DEL PATRIMONIO NETO EN EL EJECRCICIO (A.4+D+E+F+G+H)</t>
  </si>
  <si>
    <t>H) OTRAS VARIACIONES</t>
  </si>
  <si>
    <t>G) VARIACIONES EN LA DOTACIÓN FUNDACIONAL O FONDO SOCIAL</t>
  </si>
  <si>
    <t>F) AJUSTES POR ERRORES</t>
  </si>
  <si>
    <t>E) AJUSTES POR CAMBIOS DE CRITERIO</t>
  </si>
  <si>
    <t>D) VARIACIONES DE PATRIMONIO NETO POR INGRESOS Y GASTOS IMPUTADOS DIRECTAMENTE AL PATRIMONIO NETO (B.1+C.1)</t>
  </si>
  <si>
    <t>C.1) VARIACIÓN DE PATRIMONIO NETO POR RECLASIFICACIONES AL EXCEDENTE DEL EJERCICIO (1+2+3+4+5)  - Equivalente al epígrafe C)</t>
  </si>
  <si>
    <t>5. Efecto impositivo</t>
  </si>
  <si>
    <t>4. diferencias de conversión</t>
  </si>
  <si>
    <t>3. Otros ingresos y gastos</t>
  </si>
  <si>
    <t>NECA 6Âª 2</t>
  </si>
  <si>
    <t>2. Donaciones y legados recibidos</t>
  </si>
  <si>
    <t>1. Subvenciones recibidas</t>
  </si>
  <si>
    <t>C) RECLASIFICACIONES AL EXCEDENTE DEL EJERCICO</t>
  </si>
  <si>
    <t>B.1) VARIACIÓN DE PATRIMONIO NETO POR INGRESOS Y GASTOS RECONOCIDOS DIRECTAMENTE EN EL PATRIMONIO NETO (1+2+3+4+5) - Equivalente al epígrafe B)</t>
  </si>
  <si>
    <t>4. Diferencias de conversión</t>
  </si>
  <si>
    <t>B) INGRESOS Y GASTOS IMPUTADOS DIRECTAMENTE AL PATRIMONIO NETO</t>
  </si>
  <si>
    <t>A.4) VARIACIÓN DEL PATRIMONIO NETO RECONOCIDA EN EL EXCEDENTE DEL EJERCICIO (A.3+23) - Equivalente al epígrafe A)</t>
  </si>
  <si>
    <t>23. Impuestos sobre beneficios.</t>
  </si>
  <si>
    <t>(6300*), 6301*, (633), 638</t>
  </si>
  <si>
    <t>A.3) EXCEDENTE ANTES DE IMPUESTOS (A.1+A.2)</t>
  </si>
  <si>
    <t>A.2) EXCEDENTE DE LAS OPERACIONES FINANCIERAS (16+17+18+19+20+21+22).</t>
  </si>
  <si>
    <t>22. Otros ingresos y gastos de caracter financiero</t>
  </si>
  <si>
    <t>Consulta 3 BOICAC 75</t>
  </si>
  <si>
    <t>21. Imputación de subvenciones, donaciones y legados de carácter financiero</t>
  </si>
  <si>
    <t>NECA 6Âª1,e)</t>
  </si>
  <si>
    <t>20. Deterioro y resultado por enajenaciones de instrumentos financieros.</t>
  </si>
  <si>
    <t>(666), (667), (673), (675), (696), (697), (698), (699), 766, 773, 775, 796, 797, 798, 799</t>
  </si>
  <si>
    <t>19. Diferencias de cambio.</t>
  </si>
  <si>
    <t>(668), 768</t>
  </si>
  <si>
    <t>18. Variación de valor razonable en instrumentos financiero.</t>
  </si>
  <si>
    <t>(663), 763</t>
  </si>
  <si>
    <t xml:space="preserve">            c) Por actualización de provisiones.</t>
  </si>
  <si>
    <t>660</t>
  </si>
  <si>
    <t xml:space="preserve">            b) Por deudas con terceros.</t>
  </si>
  <si>
    <t>(6612), (6613), (6617), (6618), (6622), (6623), (6624), (6652), (6653), (6656), (6657), (669)</t>
  </si>
  <si>
    <t xml:space="preserve">            a) Por deudas con empresas del grupo y asociadas.</t>
  </si>
  <si>
    <t>(6610), (6611), (6615), (6616), (6620), (6621), (6650), (6651), (6654), (6655)</t>
  </si>
  <si>
    <t>17. Gastos financieros.</t>
  </si>
  <si>
    <t xml:space="preserve">            b) De valores negociables y otros instrumentos financieros.</t>
  </si>
  <si>
    <t>761, 762, 767, 769</t>
  </si>
  <si>
    <t xml:space="preserve">            a) De participaciones en instrumentos de patrimonio.</t>
  </si>
  <si>
    <t>7600, 7601, 7602, 7603</t>
  </si>
  <si>
    <t>16. Ingresos financieros.</t>
  </si>
  <si>
    <t>A.1) EXCEDENTE DE LA ACTIVIDAD (1+2+3+4+5+6+7+8+9+10+11+12+13+14+15)</t>
  </si>
  <si>
    <t xml:space="preserve">             Ingresos excepcionales</t>
  </si>
  <si>
    <t>778</t>
  </si>
  <si>
    <t xml:space="preserve">             Gastos excepcionales</t>
  </si>
  <si>
    <t>678</t>
  </si>
  <si>
    <t>15. Otros resultados</t>
  </si>
  <si>
    <t>14. Diferencia negativa de combinaciones de negocio</t>
  </si>
  <si>
    <t>NECA 6Âª1,g)</t>
  </si>
  <si>
    <t xml:space="preserve">             b) Resultados por enajenaciones y otras</t>
  </si>
  <si>
    <t>(670), (671), (672), 770, 771, 772</t>
  </si>
  <si>
    <t xml:space="preserve">             a) Deterioros y pérdidas</t>
  </si>
  <si>
    <t>(690), (691), (692), 790, 791, 792</t>
  </si>
  <si>
    <t>13. Deterioro y resultado por enajenaciones del inmovilizado</t>
  </si>
  <si>
    <t>12. Exceso de provisiones</t>
  </si>
  <si>
    <t>7951, 7952, 7955, 7956</t>
  </si>
  <si>
    <t>11. Subvenciones, donaciones y legados de capital traspasados al excedente del ejercicio</t>
  </si>
  <si>
    <t>745, 746</t>
  </si>
  <si>
    <t>10. Amortización del inmovilizado</t>
  </si>
  <si>
    <t>68</t>
  </si>
  <si>
    <t xml:space="preserve">             d) Otros gastos de gestión corriente</t>
  </si>
  <si>
    <t>(656), (659)</t>
  </si>
  <si>
    <t xml:space="preserve">             c) Pérdidas, deterioro y variación de provisiones por operaciones comerciales</t>
  </si>
  <si>
    <t>(655), (694), (695), 794, 7954</t>
  </si>
  <si>
    <t xml:space="preserve">             b) Tributos</t>
  </si>
  <si>
    <t>(631), (634), 636, 639</t>
  </si>
  <si>
    <t xml:space="preserve">             a) Servicios exteriores</t>
  </si>
  <si>
    <t>62</t>
  </si>
  <si>
    <t>9. Otros gastos de la actividad</t>
  </si>
  <si>
    <t xml:space="preserve">             c) Provisiones</t>
  </si>
  <si>
    <t>(644), 7950</t>
  </si>
  <si>
    <t xml:space="preserve">             b) Cargas sociales</t>
  </si>
  <si>
    <t>(642), (643), (649)</t>
  </si>
  <si>
    <t xml:space="preserve">             a) Sueldos, salarios y asimilados </t>
  </si>
  <si>
    <t>(640), (641)</t>
  </si>
  <si>
    <t>8. Gastos de personal</t>
  </si>
  <si>
    <t>7. Otros ingresos de la actividad</t>
  </si>
  <si>
    <t>75</t>
  </si>
  <si>
    <t>6. Aprovisionamientos</t>
  </si>
  <si>
    <t>(600), (601), (602), 6060, 6061, 6062, 6080, 6081, 6082, 6090, 6091, 6092, 610, 611, 612, (607), (6931), (6932), (6933), 7931, 7932, 7933</t>
  </si>
  <si>
    <t>5. Trabajos realizados por la empresa para su activo</t>
  </si>
  <si>
    <t>73</t>
  </si>
  <si>
    <t>4. Variación de existencias de productos terminados y en curso de fabricación</t>
  </si>
  <si>
    <t>(6930), 71, 7930</t>
  </si>
  <si>
    <t xml:space="preserve">             d) Reintegro de subvenciones, donaciones y legados</t>
  </si>
  <si>
    <t>658</t>
  </si>
  <si>
    <t xml:space="preserve">             c) Gastos por colaboraciones y del órgano de gobierno</t>
  </si>
  <si>
    <t>(653), (654)</t>
  </si>
  <si>
    <t xml:space="preserve">             b) Ayudas no monetarias</t>
  </si>
  <si>
    <t>651</t>
  </si>
  <si>
    <t xml:space="preserve">             a) Ayudas monetarias</t>
  </si>
  <si>
    <t>650</t>
  </si>
  <si>
    <t>3. Gastos por ayudas y otros</t>
  </si>
  <si>
    <t>2. Ventas y otros ingresos ordinarios de la actividad mercantil</t>
  </si>
  <si>
    <t>NECA 6Âª1,c</t>
  </si>
  <si>
    <t xml:space="preserve">             d) Reintegro de ayudas y asignaciones</t>
  </si>
  <si>
    <t>728</t>
  </si>
  <si>
    <t xml:space="preserve">             c) Subvenciones, donaciones y lagados de explotación  imputados al excedente del ejercicio</t>
  </si>
  <si>
    <t>740, 747, 748</t>
  </si>
  <si>
    <t xml:space="preserve">             b) Ingresos de promociones, patrocinadores y colaboraciones</t>
  </si>
  <si>
    <t>722, 723</t>
  </si>
  <si>
    <t xml:space="preserve">             a) Cuotas de asociados y afiliados, y aportaciones de usuarios</t>
  </si>
  <si>
    <t>720, 721</t>
  </si>
  <si>
    <t>1. Ingresos de la entidad por la actividad propia</t>
  </si>
  <si>
    <t xml:space="preserve">A) EXCEDENTE DEL EJERCICIO </t>
  </si>
  <si>
    <t>CUENTA DE RESULTADOS</t>
  </si>
  <si>
    <t xml:space="preserve"> CUADRO G2: CUENTA DE RESULTADOS</t>
  </si>
  <si>
    <t>Cuota líquida a ingresar (+) o a devolver (-) del ejercicio anterior</t>
  </si>
  <si>
    <t>Retenciones y pagos a cuenta</t>
  </si>
  <si>
    <t>OBSERVACIONES</t>
  </si>
  <si>
    <t>IMPORTE</t>
  </si>
  <si>
    <t>IMPUESTO SOBRE SOCIEDADES (3)</t>
  </si>
  <si>
    <t>GASTOS EXCEPCIONALES (2)</t>
  </si>
  <si>
    <t>INGRESOS EXCEPCIONALES (2)</t>
  </si>
  <si>
    <t>TOTAL VENTAS Y OTROS INGRESOS ORDINARIOS DE LA ACTIVIDAD MERCANTIL</t>
  </si>
  <si>
    <t>Resto de ventas y prestaciones de servicios</t>
  </si>
  <si>
    <t>A organismos y entes dependientes de la CA (especificar)</t>
  </si>
  <si>
    <t>A la Comunidad Autónoma</t>
  </si>
  <si>
    <t>IVA FACTURADO</t>
  </si>
  <si>
    <t>SIN INCLUIR IVA</t>
  </si>
  <si>
    <t>VENTAS Y OTROS INGRESOS ORDINARIOS DE LA ACTIVIDAD MERCANTIL (1)</t>
  </si>
  <si>
    <t xml:space="preserve"> CUADRO G3: Cuestionario de información contable normalizada para sociedades, fundaciones, consorcios y demás entidades públicas sujetas, según su normativa específica, al Plan General de Contabilidad de la empresa española o a alguna de sus adaptaciones sectoriales.  Información adicional relativa a la Cuenta de Pérdidas y Ganancias</t>
  </si>
  <si>
    <t xml:space="preserve">  (499), (5292), (5295), (5296), (5297) Otras Provisiones a corto plazo</t>
  </si>
  <si>
    <t xml:space="preserve">  (5293) Provisión a corto plazo por desmantelamiento, retiro o rehabilitación del inmovilizado</t>
  </si>
  <si>
    <t xml:space="preserve">  (5291) Provisión a corto plazo para impuestos</t>
  </si>
  <si>
    <t xml:space="preserve">  (5290) Provisión a corto plazo por retribuciones al personal</t>
  </si>
  <si>
    <t>A CORTO PLAZO</t>
  </si>
  <si>
    <t xml:space="preserve">  (142), (145), (146), (147) Otras Provisiones</t>
  </si>
  <si>
    <t xml:space="preserve">  (143) Provisión por desmantelamiento, retiro o rehabilitación del inmovilizado</t>
  </si>
  <si>
    <t xml:space="preserve">  (141) Provisión para impuestos</t>
  </si>
  <si>
    <t xml:space="preserve">  (140) Provisión por retribuciones al personal</t>
  </si>
  <si>
    <t>A LARGO PLAZO</t>
  </si>
  <si>
    <t>Saldo fin periodo actual</t>
  </si>
  <si>
    <t>(+/-) Traspasos* (reclasificaciones)</t>
  </si>
  <si>
    <t>(-) Excesos</t>
  </si>
  <si>
    <t>(-) Aplicaciones</t>
  </si>
  <si>
    <t>(+) Dotaciones</t>
  </si>
  <si>
    <t>Saldo fin ejercicio anterior</t>
  </si>
  <si>
    <t xml:space="preserve"> CUADRO G4: INFORMACIÓN ADICIONAL PROVISIONES A LARGO Y CORTO PLAZO (1)</t>
  </si>
  <si>
    <t>De otros (especificar)</t>
  </si>
  <si>
    <t>De Corporaciones Locales</t>
  </si>
  <si>
    <t>De la Comunidad Autónoma</t>
  </si>
  <si>
    <t>Del Estado</t>
  </si>
  <si>
    <t>Cuenta del Plan General de Contabilidad</t>
  </si>
  <si>
    <t>Importe</t>
  </si>
  <si>
    <t>(+/-) Otros movimientos (4)</t>
  </si>
  <si>
    <t>(-) Subvenciones traspasadas a resultados del ejercicio (746 y 747)</t>
  </si>
  <si>
    <t>(+) Conversión de deudas a largo plazo en subvenciones</t>
  </si>
  <si>
    <t>(+) Recibidas en el ejercicio (3)</t>
  </si>
  <si>
    <t>Otro tratamiento contable (2)</t>
  </si>
  <si>
    <t>Subvenciones, donaciones y legados a la explotación (740)</t>
  </si>
  <si>
    <t>Subvenciones, donaciones y legados imputados al Patrimonio Neto (130, 131 y 132)</t>
  </si>
  <si>
    <t>Fondos Propios</t>
  </si>
  <si>
    <t>INFORMACION RELATIVA A LAS APORTACIONES DE CAPITAL Y AL PATRIMONIO, SUBVENCIONES Y TRANSFERENCIAS RECIBIDAS DE LAS AAPP Y DE OTROS (EXCEPTO DE LA UE) (1)</t>
  </si>
  <si>
    <t xml:space="preserve"> CUADRO G4a: Cuestionario de información contable normalizada para sociedades, fundaciones, consorcios y demás entidades públicas sujetas, según su normativa específica, al Plan General de Contabilidad de la empresa española o a alguna de sus adaptaciones sectoriales.  Información adicional sobre transferencias y subvenciones recibidas</t>
  </si>
  <si>
    <t>OTRAS SUBVENCIONES DE LA UE</t>
  </si>
  <si>
    <t>FONDO EUROPEO DE PESCA</t>
  </si>
  <si>
    <t>FEAGA</t>
  </si>
  <si>
    <t>FEADER</t>
  </si>
  <si>
    <t>FEOGA - GARANTIA (DESARROLLO RURAL) (5)</t>
  </si>
  <si>
    <t>FEOGA GARANTIA - PAC</t>
  </si>
  <si>
    <t>FEOGA - ORIENTACIÓN - IFOP</t>
  </si>
  <si>
    <t>FONDO DE COHESIÓN</t>
  </si>
  <si>
    <t>FONDO EUROPEO DE DESARROLLO REGIONAL</t>
  </si>
  <si>
    <t>FONDO SOCIAL EUROPEO</t>
  </si>
  <si>
    <t>Importe registrado en contabilidad</t>
  </si>
  <si>
    <t>Tratamiento contable</t>
  </si>
  <si>
    <t>Ingresos recibidos en el ejercicio (caja) (3)</t>
  </si>
  <si>
    <t>Ingresos a recibir de la Unión europea (2)</t>
  </si>
  <si>
    <t>Gasto certificado en el ejercicio (1)</t>
  </si>
  <si>
    <t xml:space="preserve"> CUADRO G4b: Cuestionario de información contable normalizada para sociedades, fundaciones, consorcios y demás entidades públicas sujetas, según su normativa específica, al Plan General de Contabilidad de la empresa española o a alguna de sus adaptaciones sectoriales.  INGRESOS PROCEDENTES DEL PRESUPUESTO DE LA UNIÓN EUROPEA</t>
  </si>
  <si>
    <t>EXISTENCIAS</t>
  </si>
  <si>
    <t>TERRENOS</t>
  </si>
  <si>
    <t>INVERSIONES INMOBILIARIAS (excepto terrenos)</t>
  </si>
  <si>
    <t>INMOVILIZADO MATERIAL (excepto terrenos)</t>
  </si>
  <si>
    <t>INMOVILIZADO INTANGIBLE</t>
  </si>
  <si>
    <t>(+/-) Otras variaciones (especificar en observaciones) (8)</t>
  </si>
  <si>
    <t>(-) Ventas (7)</t>
  </si>
  <si>
    <t>(-/+) Deterioro o Reversión del deterioro (6)</t>
  </si>
  <si>
    <t>(-) Amortización del ejercicio (5)</t>
  </si>
  <si>
    <t>(+) Intereses capitalizados (4)</t>
  </si>
  <si>
    <t>(+/-) Provisión por desmantelamiento (3)</t>
  </si>
  <si>
    <t>(+) Adquisiones (2)</t>
  </si>
  <si>
    <t>OBSERVACIONES (10)</t>
  </si>
  <si>
    <t>SALDO FINAL (9)</t>
  </si>
  <si>
    <t>Variaciones del ejercicio</t>
  </si>
  <si>
    <t>SALDO INICIAL (1)</t>
  </si>
  <si>
    <t xml:space="preserve"> CUADRO G5: Cuestionario de información contable normalizada para sociedades, fundaciones, consorcios y demás entidades públicas sujetas, según su normativa específica, al Plan General de Contabilidad de la empresa española o a alguna de sus adaptaciones sectoriales.  INFORMACIÓN ADICIONAL SOBRE LAS INVERSIONES EN ACTIVOS NO FINANCIEROS RECOGIDOS EN BALANCE</t>
  </si>
  <si>
    <t>PÉRDIDAS DE VALOR Y OTROS (7)</t>
  </si>
  <si>
    <t>ENAJENACIONES O REEMBOLSOS DE PRÉSTAMOS CONCEDIDOS (6)</t>
  </si>
  <si>
    <t>REVALORIZACIONES Y OTROS (5)</t>
  </si>
  <si>
    <t>ADQUISICIONES (4)</t>
  </si>
  <si>
    <t>% PARTICIPACIÓN (a 31 de diciembre) (9)</t>
  </si>
  <si>
    <t>SALDO FINAL (8)</t>
  </si>
  <si>
    <t>DISMINUCIONES (-)</t>
  </si>
  <si>
    <t>AUMENTOS (+)</t>
  </si>
  <si>
    <t>SALDO INICIAL (3)</t>
  </si>
  <si>
    <t>CUENTA DE BALANCE</t>
  </si>
  <si>
    <t>ENTIDAD BENEFICIARIA (2)</t>
  </si>
  <si>
    <t>INVERSIONES EN INSTRUMENTOS DE PATRIMONIO (11)</t>
  </si>
  <si>
    <t xml:space="preserve"> CUADRO G6: Cuestionario de información contable normalizada para sociedades, fundaciones, consorcios y demás entidades públicas sujetas, según su normativa específica, al Plan General de Contabilidad de la empresa española o a alguna de sus adaptaciones sectoriales.  INVERSIONES FINANCIERAS EN EMPRESAS DEL GRUPO A CORTO Y LARGO PLAZO (1)</t>
  </si>
  <si>
    <t>Saldo final (14)</t>
  </si>
  <si>
    <t>Aplicaciones (13)(-)</t>
  </si>
  <si>
    <t>Ingresos (12)(+)</t>
  </si>
  <si>
    <t>Saldo inicial (11)</t>
  </si>
  <si>
    <t>Cuenta de balance</t>
  </si>
  <si>
    <t>Saldo final (9)</t>
  </si>
  <si>
    <t>Traspasos (8)(+/-)</t>
  </si>
  <si>
    <t>Disminución (7) (-)</t>
  </si>
  <si>
    <t>Aumentos (6) (+)</t>
  </si>
  <si>
    <t>Saldo inicial (5)</t>
  </si>
  <si>
    <t>Importe de las aportaciones recogidas en el balance (10)</t>
  </si>
  <si>
    <t>Importe de la actuación recogido en el balance (4)</t>
  </si>
  <si>
    <t>Volumen total de inversión encomendada (3)</t>
  </si>
  <si>
    <t>Nombre de la Entidad o Administración Pública por cuenta de la cual se realiza la inversión (2)</t>
  </si>
  <si>
    <t xml:space="preserve"> CUADRO G7: Cuestionario de información contable normalizada para sociedades, fundaciones, consorcios y demás entidades públicas sujetas, según su normativa específica, al Plan General de Contabilidad de la empresa española o a alguna de sus adaptaciones sectoriales.  ACTUACIONES EFECTUADAS POR EMPRESAS PÚBLICAS POR CUENTA DE ADMINISTRACIONES Y ENTIDADES PÚBLICAS (1)</t>
  </si>
  <si>
    <t>IV. Remanente de tesorería no afectado (I-II-III)</t>
  </si>
  <si>
    <t>III. Saldos de dudoso cobro</t>
  </si>
  <si>
    <t>II. Exceso de financiación afectada</t>
  </si>
  <si>
    <t>I. Remanente de tesorería total (1+2+3+4)</t>
  </si>
  <si>
    <t>(+) Pagos realizados pendientes de aplicación definitiva</t>
  </si>
  <si>
    <t>(-) Cobros realizados pendientes de aplicación definitiva</t>
  </si>
  <si>
    <t>4. Partidas pendientes de aplicación (-/+)</t>
  </si>
  <si>
    <t>De ejercicios cerrados</t>
  </si>
  <si>
    <t>Del ejercicio corriente</t>
  </si>
  <si>
    <t>3. Obligaciones pendientes de pago (-)</t>
  </si>
  <si>
    <t>2. Derechos pendientes de cobro (+)</t>
  </si>
  <si>
    <t>1. Fondos líquidos</t>
  </si>
  <si>
    <t xml:space="preserve"> CUADRO G8: ESTADO DEL REMANENTE DE TESORERIA</t>
  </si>
  <si>
    <t>Epígrafe del cuestionario</t>
  </si>
  <si>
    <t>Concepto presupuestario</t>
  </si>
  <si>
    <t>Recaudación ejercicio cerrado</t>
  </si>
  <si>
    <t>Recaudación ejercicio corriente</t>
  </si>
  <si>
    <t>Derechos reconocidos</t>
  </si>
  <si>
    <t>Previsiones definitivas</t>
  </si>
  <si>
    <t>Modificaciones</t>
  </si>
  <si>
    <t>Previsiones iniciales</t>
  </si>
  <si>
    <t>Denominación de la figura impositiva (indicando el ente perceptor)</t>
  </si>
  <si>
    <t xml:space="preserve"> CUADRO G9: TRIBUTOS PROPIOS</t>
  </si>
  <si>
    <t>NO SEC</t>
  </si>
  <si>
    <t>SEC</t>
  </si>
  <si>
    <t>Ejecución parcial (3.b)</t>
  </si>
  <si>
    <t>Ejecución total (3.a)</t>
  </si>
  <si>
    <t>SEC o NO SEC (1.b)</t>
  </si>
  <si>
    <t>Denominación (1.a)</t>
  </si>
  <si>
    <t>Observaciones (9)</t>
  </si>
  <si>
    <t>Riesgo real garantizado (8)</t>
  </si>
  <si>
    <t>Stock final de avales (7) = (2) - (3a) - (3b) + (5) - (6)</t>
  </si>
  <si>
    <t>Avales cancelados en el ejercicio corriente (6)</t>
  </si>
  <si>
    <t>Avales concedidos acumulados en el ejercicio corriente (5)</t>
  </si>
  <si>
    <t>Ejecución de avales (3)</t>
  </si>
  <si>
    <t>Stock inicial de avales a 1 de enero (2)</t>
  </si>
  <si>
    <t xml:space="preserve">Entidad beneficiaria (1) </t>
  </si>
  <si>
    <t xml:space="preserve"> CUADRO G9b: AVALES DE ENTES SIN ÁNIMO DE LUCRO EJECUTADOS Y REINTEGRADOS EN EL EJERCICIO (RIESGO VIVO)</t>
  </si>
  <si>
    <t>A otros (hogares, entidades sin fines de lucro)</t>
  </si>
  <si>
    <t>A empresas privadas</t>
  </si>
  <si>
    <t>A empresas públicas no clasificadas en el Sector Administraciones Públicas</t>
  </si>
  <si>
    <t>A Corporaciones Locales y sus entes dependientes clasificados en el Sector Administraciones Públicas (S.1313); (especificar)</t>
  </si>
  <si>
    <t>A la Comunidad Autónoma y sus entes dependientes clasificados en el Sector Administraciones Públicas (S.1312); (especificar)</t>
  </si>
  <si>
    <t>Al Estado y sus entes dependientes clasificados en el Sector Administraciones Públicas (S.1311); (especificar)</t>
  </si>
  <si>
    <t>Subvenciones de capital</t>
  </si>
  <si>
    <t>Subvenciones de explotación</t>
  </si>
  <si>
    <t xml:space="preserve">Otro tratamiento contable  </t>
  </si>
  <si>
    <t>Cuenta de Resultados (Grupo 6)</t>
  </si>
  <si>
    <t>Información relativa a las transferencias, subvenciones y ayudas otorgadas por la entidad, desglosadas entre corrientes y de capital, así como por el beneficiario de las mismas (2)</t>
  </si>
  <si>
    <t xml:space="preserve"> CUADRO G10: Información de ayudas, transferencias y subvenciones concedidas</t>
  </si>
  <si>
    <t>Deterioros y otras (8)</t>
  </si>
  <si>
    <t>Reembolso de préstamos (7)</t>
  </si>
  <si>
    <t>Reversión de deteriodos y otros (6)</t>
  </si>
  <si>
    <t>Concesiones (5)</t>
  </si>
  <si>
    <t>Observaciones</t>
  </si>
  <si>
    <t>Intereses periodo (11)</t>
  </si>
  <si>
    <t>Fallidos durante el periodo (10)</t>
  </si>
  <si>
    <t>(-) Disminuciones</t>
  </si>
  <si>
    <t>(+) Aumentos</t>
  </si>
  <si>
    <t>Saldo inicial (4)</t>
  </si>
  <si>
    <t>Tipo de interés (3)</t>
  </si>
  <si>
    <t>Fecha vencimiento</t>
  </si>
  <si>
    <t>Año concesión</t>
  </si>
  <si>
    <t>Operación y Entidad receptora (2)</t>
  </si>
  <si>
    <t xml:space="preserve"> CUADRO G11: PRÉSTAMOS CONCEDIDOS A CORTO Y LARGO PLAZO (1)</t>
  </si>
  <si>
    <t>7. Seguridad Social</t>
  </si>
  <si>
    <t>6. Acción Social</t>
  </si>
  <si>
    <t>5. Otras restribuciones</t>
  </si>
  <si>
    <t>4. Planes de Pensiones</t>
  </si>
  <si>
    <t>3. Retribución variable</t>
  </si>
  <si>
    <t>2. Sueldos y salarios (excepto variable)</t>
  </si>
  <si>
    <t>1. Número de efectivos</t>
  </si>
  <si>
    <t>5. Cuadro para el Personal del Sector Sanitario</t>
  </si>
  <si>
    <t>4. Cuadro para el Personal del Sector Educativo no Universitario</t>
  </si>
  <si>
    <t>4. Incentivos al Rendimiento</t>
  </si>
  <si>
    <t>3. Cuadro para el Personal del Sector Educativo Universitario</t>
  </si>
  <si>
    <t>2. Cuadro para el Personal del Sector Asistencia Social y Dependencia</t>
  </si>
  <si>
    <t>1. Cuadro para el Personal de la Administración  General y resto sectores</t>
  </si>
  <si>
    <t>Total Efectivos</t>
  </si>
  <si>
    <t>TOTAL DE GASTOS = Gastos comunes + Total Retribuciones</t>
  </si>
  <si>
    <t>Total Retribuciones</t>
  </si>
  <si>
    <t>Gastos Comunes</t>
  </si>
  <si>
    <t>Otro Personal</t>
  </si>
  <si>
    <t>Laboral duración determinada</t>
  </si>
  <si>
    <t>Laboral contrato indefinido</t>
  </si>
  <si>
    <t>Resto personal directivo</t>
  </si>
  <si>
    <t>Máximos responsables</t>
  </si>
  <si>
    <t>Órganos de Gobierno</t>
  </si>
  <si>
    <t>Grupo de personal</t>
  </si>
  <si>
    <t xml:space="preserve"> CUADRO G50: EFECTIVOS Y RETRIBUCIONES ACUMULADAS</t>
  </si>
  <si>
    <t>TOTAL GASTO SANITARIO</t>
  </si>
  <si>
    <t>Otros gastos de capital</t>
  </si>
  <si>
    <t xml:space="preserve">  -Del cual, en equipos de alta tecnología sanitaria</t>
  </si>
  <si>
    <t>Inversiones</t>
  </si>
  <si>
    <t>II. Gasto capital</t>
  </si>
  <si>
    <t>Otros gastos corrientes</t>
  </si>
  <si>
    <t xml:space="preserve">      .Vc. Otros</t>
  </si>
  <si>
    <t xml:space="preserve">      .Vb. Oficinas de Farmacia</t>
  </si>
  <si>
    <t xml:space="preserve">      .Va. Usuarios</t>
  </si>
  <si>
    <t xml:space="preserve">  -V. Aportaciones de terceros registradas como menor gasto</t>
  </si>
  <si>
    <t xml:space="preserve">  -Resto de productos sanitarios</t>
  </si>
  <si>
    <t xml:space="preserve">  -Prótesis e implantes</t>
  </si>
  <si>
    <t>Gasto en productos sanitarios sin receta médica u orden de dispensación</t>
  </si>
  <si>
    <t xml:space="preserve">      .IVc. Otros</t>
  </si>
  <si>
    <t xml:space="preserve">      .IVb. Oficinas de Farmacia</t>
  </si>
  <si>
    <t xml:space="preserve">      .IVa. Usuarios</t>
  </si>
  <si>
    <t xml:space="preserve">  -IV. Otras aportaciones de terceros no desglosables registradas como menor (-) o mayor (+) gasto</t>
  </si>
  <si>
    <t xml:space="preserve">             IIIc. Otros</t>
  </si>
  <si>
    <t xml:space="preserve">             IIIb. Oficinas de Farmacia</t>
  </si>
  <si>
    <t xml:space="preserve">             IIIa. Usuarios</t>
  </si>
  <si>
    <t xml:space="preserve">      .III. Aportaciones de terceros registradas como menor gasto</t>
  </si>
  <si>
    <t xml:space="preserve">      .Resto de medicamentos</t>
  </si>
  <si>
    <t xml:space="preserve">      .Biosimilares</t>
  </si>
  <si>
    <t xml:space="preserve">      .Genéricos</t>
  </si>
  <si>
    <t xml:space="preserve">  -Medicamentos</t>
  </si>
  <si>
    <t xml:space="preserve">             IIc. Otros</t>
  </si>
  <si>
    <t xml:space="preserve">             IIb. Oficinas de Farmacia</t>
  </si>
  <si>
    <t xml:space="preserve">             IIa. Usuarios</t>
  </si>
  <si>
    <t xml:space="preserve">      .II. Aportaciones de terceros registradas como menor gasto</t>
  </si>
  <si>
    <t xml:space="preserve">      .Restos de productos sanitarios</t>
  </si>
  <si>
    <t xml:space="preserve">      .Prótesis e implantes</t>
  </si>
  <si>
    <t xml:space="preserve">  -Productos sanitarios</t>
  </si>
  <si>
    <t>Gasto en productos farmacéuticos y sanitarios por recetas médicas u orden de dispensación</t>
  </si>
  <si>
    <t xml:space="preserve">      .Ic. Otros</t>
  </si>
  <si>
    <t xml:space="preserve">      .Ib. Oficinas de Farmacia</t>
  </si>
  <si>
    <t xml:space="preserve">      .Ia. Usuarios</t>
  </si>
  <si>
    <t xml:space="preserve">  -I. Aportaciones de terceros registradas como menor gasto</t>
  </si>
  <si>
    <t xml:space="preserve">  -Resto de medicamentos</t>
  </si>
  <si>
    <t xml:space="preserve">  -Medicamentos biosimilares</t>
  </si>
  <si>
    <t xml:space="preserve">  -Medicamentos genéricos</t>
  </si>
  <si>
    <t>Gasto farmacéutico hospitalario</t>
  </si>
  <si>
    <t>Conciertos sanitarios</t>
  </si>
  <si>
    <t>I. Gasto corriente</t>
  </si>
  <si>
    <t>Pagos cerrados</t>
  </si>
  <si>
    <t>Pagos corrientes</t>
  </si>
  <si>
    <t>Total Gasto devengado</t>
  </si>
  <si>
    <t xml:space="preserve"> CUADRO G80: GASTO SANITARIO</t>
  </si>
  <si>
    <t xml:space="preserve">CUADRO A76: EFECTO MEDIDAS PMP </t>
  </si>
  <si>
    <t>(miles de euros / dias)</t>
  </si>
  <si>
    <t>Conceptos</t>
  </si>
  <si>
    <t>Mes actual</t>
  </si>
  <si>
    <t>Validación</t>
  </si>
  <si>
    <t>Total Cobros</t>
  </si>
  <si>
    <t>Importe pagos por operaciones no financieras</t>
  </si>
  <si>
    <t>Total Deuda pendiente a efectos PMP</t>
  </si>
  <si>
    <t>Deudas período medio pendiente pago comprendido entre  30,01 y 45 días</t>
  </si>
  <si>
    <t>Ratio operaciones pendientes de pago del tramo de deuda entre  30,01 y 45 días</t>
  </si>
  <si>
    <t>Su valor debe estar comprendido entre 30,01 y 45</t>
  </si>
  <si>
    <t>Deudas período medio pendiente pago comprendido entre  45,01 y 60 días</t>
  </si>
  <si>
    <t>Ratio operaciones pendientes de pago del tramo de deuda entre 45,01 y 60 días</t>
  </si>
  <si>
    <t>Su valor debe estar comprendido entre 45,01 y 60</t>
  </si>
  <si>
    <t>Deudas período medio pendiente pago comprendido entre  60,01 y 90 días</t>
  </si>
  <si>
    <t>Ratio operaciones pendientes de pago del tramo de deuda entre  60,01 y 90 días</t>
  </si>
  <si>
    <t>Su valor debe estar comprendido entre 60,01 y 90</t>
  </si>
  <si>
    <t>Deudas período medio pendiente pago superior a 90,01 días</t>
  </si>
  <si>
    <t>Ratio operaciones pendientes de pago del tramo de deuda superior a 90,01 días</t>
  </si>
  <si>
    <t>Su valor debe ser superior a 90,01</t>
  </si>
  <si>
    <t>Su valor debe estar comprendido entre 0 y 15</t>
  </si>
  <si>
    <t>Su valor debe estar comprendido entre 15,01 y 30</t>
  </si>
  <si>
    <t>Igual celda O8 pestaña 70a</t>
  </si>
  <si>
    <t>Ratio operaciones pendientes de pago del tramo de deuda entre 15,01 y 30 días</t>
  </si>
  <si>
    <t>Deudas período medio pendiente pago comprendido entre 15,01 y 30 días</t>
  </si>
  <si>
    <t>Deudas período medio pendiente pago comprendido entre 0 y 15 días</t>
  </si>
  <si>
    <t>Ratio operaciones pendientes de pago del tramo de deuda entre 0 y 15 días</t>
  </si>
  <si>
    <t>Modelo</t>
  </si>
  <si>
    <t>Comprobación</t>
  </si>
  <si>
    <t>G.1</t>
  </si>
  <si>
    <t>Rdo PyG = Rdo Balance</t>
  </si>
  <si>
    <t>Entidad</t>
  </si>
  <si>
    <t>Ejercicio</t>
  </si>
  <si>
    <t>Periodo</t>
  </si>
  <si>
    <t>Entidades</t>
  </si>
  <si>
    <t xml:space="preserve">Fundación "Marqués de Valdecilla" </t>
  </si>
  <si>
    <t>Fundación Cántabra para la Salud y el Bienestar Social</t>
  </si>
  <si>
    <t xml:space="preserve">Fundación Comillas del Español y la Cultura Hispánica </t>
  </si>
  <si>
    <t xml:space="preserve">Fundación Fondo Cantabria Coopera </t>
  </si>
  <si>
    <t xml:space="preserve">Fundación Instituto de Hidráulica Ambiental de Cantabria </t>
  </si>
  <si>
    <t xml:space="preserve">Fundación Instituto de Investigación Marqués de Valdecilla </t>
  </si>
  <si>
    <t xml:space="preserve">Fundación para las Relaciones Laborales de Cantabria </t>
  </si>
  <si>
    <t>Fundación Centro Tecnológico en Logistica Integral Cantabria</t>
  </si>
  <si>
    <t>Fundación del Festival Internacional de Santander</t>
  </si>
  <si>
    <t>G.1 y G.2</t>
  </si>
  <si>
    <t>G.1 y G.4</t>
  </si>
  <si>
    <t>Provisiones G.4 = Provisiones Balance (Periodo T)</t>
  </si>
  <si>
    <t>Provisiones G.4 = Provisiones Balance (Periodo T-1)</t>
  </si>
  <si>
    <t>G.1 y G.5</t>
  </si>
  <si>
    <t>Inmovilizado G.5 = Inmovilizado Balance (Periodo T-1)</t>
  </si>
  <si>
    <t>Inmovilizado G.5 = Inmovilizado Balance (Periodo T)</t>
  </si>
  <si>
    <t>G.2 y G.3</t>
  </si>
  <si>
    <t>Iº Actividad Mercantil G.2 =Iº Actividad Mercantil G.3</t>
  </si>
  <si>
    <t xml:space="preserve"> Iº Excepcionales G.2 =  Iº Excepcionales G.3</t>
  </si>
  <si>
    <t>G.2 y G.5</t>
  </si>
  <si>
    <t>Total Amortización G.2 = Total Amortización G.5</t>
  </si>
  <si>
    <t>Gº Excepcionales G.2 = Gº Excepcionales G.3</t>
  </si>
  <si>
    <t>Exceso de Provisiones G.2 = Exceso de Provisiones G.4</t>
  </si>
  <si>
    <t>G.2 y G.4</t>
  </si>
  <si>
    <t>G.1 y G.8</t>
  </si>
  <si>
    <t>Fondos Líquidos G.1 = Fondos Líquidos G.8</t>
  </si>
  <si>
    <t>G.2 y G.50</t>
  </si>
  <si>
    <t>Gº Personal G.2 = Gº Personal G.50</t>
  </si>
  <si>
    <t>Mismos ratios en G.70a y A.71e</t>
  </si>
  <si>
    <t>G.70a y A.71e</t>
  </si>
  <si>
    <t>Mismos importes en G.70a y A.71e</t>
  </si>
  <si>
    <t>Ratios No Negativos</t>
  </si>
  <si>
    <t>G.70a y G.71</t>
  </si>
  <si>
    <t>G.70a y A.76</t>
  </si>
  <si>
    <t>Mismo importe total Deuda pendiente a efectos PMP</t>
  </si>
  <si>
    <t>A.71e y A.74</t>
  </si>
  <si>
    <t xml:space="preserve">Mismo total Pendiente de Pago a efectos de PMP </t>
  </si>
  <si>
    <t>Mismo Pendiente de Pago a efectos de PMP Op Capital</t>
  </si>
  <si>
    <t>Mismo Pendiente de Pago a efectos de PMP Op Corrientes</t>
  </si>
  <si>
    <t>A.71e y A.75</t>
  </si>
  <si>
    <t>Mismos Pagos Op Corrientes</t>
  </si>
  <si>
    <t>Mismos Pagos Op Capital</t>
  </si>
  <si>
    <t>Mismos Pagos Total</t>
  </si>
  <si>
    <t>A.73b y A.74</t>
  </si>
  <si>
    <t>CONTROL IMPORTES DEL A74 MENORES QUE A73</t>
  </si>
  <si>
    <r>
      <t xml:space="preserve">Pendiente de registro (incluye las </t>
    </r>
    <r>
      <rPr>
        <b/>
        <sz val="9"/>
        <color rgb="FF0070C0"/>
        <rFont val="Verdana"/>
        <family val="2"/>
      </rPr>
      <t xml:space="preserve">operaciones </t>
    </r>
    <r>
      <rPr>
        <b/>
        <sz val="9"/>
        <color rgb="FF3366FF"/>
        <rFont val="Verdana"/>
        <family val="2"/>
      </rPr>
      <t>que computando en PMP están pendientes de registrar en presupuesto o cuentas no presupuestarias)</t>
    </r>
  </si>
  <si>
    <t>¿Número de celdas que incumplen A74&lt;=A73?</t>
  </si>
  <si>
    <t>Activo = PN + Pasivo (Periodo T)</t>
  </si>
  <si>
    <t>Activo = PN + Pasivo (Periodo T-1)</t>
  </si>
  <si>
    <t>Observaciones al error</t>
  </si>
  <si>
    <t>G.3</t>
  </si>
  <si>
    <t>Debe figurar descripción Ventas</t>
  </si>
  <si>
    <t>Debe figurar descripción Iº Excepcional</t>
  </si>
  <si>
    <t>Debe figurar descripción Gº Excepcional</t>
  </si>
  <si>
    <t>G.4a y G.1</t>
  </si>
  <si>
    <t>Saldo inicial 130, 131 y 132 G.1 = Saldo inicial 130, 131 y 132 G.4a</t>
  </si>
  <si>
    <t>Saldo final 130, 131 y 132 G.1 = Saldo final 130, 131 y 132 G.4a</t>
  </si>
  <si>
    <t>Importe Riesgo Garantizado = Stock Final Avales</t>
  </si>
  <si>
    <t>G.9b</t>
  </si>
  <si>
    <t>Versión 2018.2</t>
  </si>
  <si>
    <t>¿Hay dato?</t>
  </si>
  <si>
    <t>G.4a</t>
  </si>
  <si>
    <t>¿Fila A incompleta? (Debe figurar concepto)</t>
  </si>
  <si>
    <t>G.4a y G.2</t>
  </si>
  <si>
    <t>G.2 Celdas C10 + C32 = G.4a Columna F + Columna I</t>
  </si>
  <si>
    <t xml:space="preserve">    .    .II.  Reservas</t>
  </si>
  <si>
    <t>A71.e y A.76</t>
  </si>
  <si>
    <t>Mismos importes en A.71e y A.76</t>
  </si>
  <si>
    <t>Mismo pendiente de pago dentro del periodo máximo de pago</t>
  </si>
  <si>
    <t>Mismo pendiente de pago que incumple el periodo máximo de pago</t>
  </si>
  <si>
    <t>G70.a y A.76</t>
  </si>
  <si>
    <t>Fundación Marqués de Valdecilla</t>
  </si>
  <si>
    <t>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</si>
</sst>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 _€"/>
    <numFmt numFmtId="166" formatCode="[=0]0;###,##0"/>
    <numFmt numFmtId="167" formatCode="[=0]#;###,###.00"/>
  </numFmts>
  <fonts count="55" x14ac:knownFonts="1">
    <font>
      <sz val="11"/>
      <color theme="1"/>
      <name val="Calibri"/>
      <family val="2"/>
      <scheme val="minor"/>
    </font>
    <font>
      <sz val="11"/>
      <name val="Calibri"/>
      <family val="2"/>
    </font>
    <font>
      <b/>
      <sz val="9"/>
      <color indexed="48"/>
      <name val="Verdana"/>
      <family val="2"/>
    </font>
    <font>
      <b/>
      <sz val="9"/>
      <name val="Verdana"/>
      <family val="2"/>
    </font>
    <font>
      <sz val="9"/>
      <name val="Verdana"/>
      <family val="2"/>
    </font>
    <font>
      <b/>
      <sz val="9"/>
      <name val="Cambria"/>
      <family val="1"/>
    </font>
    <font>
      <sz val="9"/>
      <name val="Cambria"/>
      <family val="1"/>
    </font>
    <font>
      <b/>
      <strike/>
      <sz val="9"/>
      <name val="Verdana"/>
      <family val="2"/>
    </font>
    <font>
      <b/>
      <sz val="9"/>
      <color indexed="30"/>
      <name val="Arial"/>
      <family val="2"/>
    </font>
    <font>
      <b/>
      <sz val="9"/>
      <color indexed="30"/>
      <name val="Verdana"/>
      <family val="2"/>
    </font>
    <font>
      <sz val="10"/>
      <name val="Verdana"/>
      <family val="2"/>
    </font>
    <font>
      <b/>
      <sz val="10"/>
      <name val="Verdana"/>
      <family val="2"/>
    </font>
    <font>
      <b/>
      <sz val="9"/>
      <color indexed="48"/>
      <name val="Verdana"/>
      <family val="2"/>
    </font>
    <font>
      <b/>
      <strike/>
      <sz val="9"/>
      <color indexed="30"/>
      <name val="Verdana"/>
      <family val="2"/>
    </font>
    <font>
      <b/>
      <sz val="10"/>
      <color indexed="48"/>
      <name val="Verdana"/>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rgb="FF3366FF"/>
      <name val="Verdana"/>
      <family val="2"/>
    </font>
    <font>
      <b/>
      <sz val="9"/>
      <color theme="3"/>
      <name val="Verdana"/>
      <family val="2"/>
    </font>
    <font>
      <b/>
      <strike/>
      <sz val="11"/>
      <color rgb="FF3366FF"/>
      <name val="Cambria"/>
      <family val="1"/>
    </font>
    <font>
      <sz val="11"/>
      <color rgb="FFFF0000"/>
      <name val="Calibri"/>
      <family val="2"/>
    </font>
    <font>
      <b/>
      <sz val="9"/>
      <color rgb="FFFF0000"/>
      <name val="Verdana"/>
      <family val="2"/>
    </font>
    <font>
      <b/>
      <sz val="11"/>
      <color rgb="FF3366FF"/>
      <name val="Calibri"/>
      <family val="2"/>
      <scheme val="minor"/>
    </font>
    <font>
      <sz val="11"/>
      <name val="Calibri"/>
      <family val="2"/>
      <scheme val="minor"/>
    </font>
    <font>
      <sz val="11"/>
      <color theme="0"/>
      <name val="Calibri"/>
      <family val="2"/>
    </font>
    <font>
      <b/>
      <sz val="12"/>
      <color theme="3"/>
      <name val="Verdana"/>
      <family val="2"/>
    </font>
    <font>
      <b/>
      <sz val="8"/>
      <color theme="3"/>
      <name val="Verdana"/>
      <family val="2"/>
    </font>
    <font>
      <b/>
      <sz val="9"/>
      <color rgb="FF3366FF"/>
      <name val="Cambria"/>
      <family val="1"/>
    </font>
    <font>
      <b/>
      <strike/>
      <sz val="9"/>
      <color rgb="FF0066CC"/>
      <name val="Verdana"/>
      <family val="2"/>
    </font>
    <font>
      <b/>
      <strike/>
      <sz val="9"/>
      <color rgb="FF3366FF"/>
      <name val="Verdana"/>
      <family val="2"/>
    </font>
    <font>
      <b/>
      <sz val="12"/>
      <color rgb="FF3366FF"/>
      <name val="Verdana"/>
      <family val="2"/>
    </font>
    <font>
      <sz val="14"/>
      <color theme="1"/>
      <name val="Calibri"/>
      <family val="2"/>
      <scheme val="minor"/>
    </font>
    <font>
      <sz val="14"/>
      <name val="Verdana"/>
      <family val="2"/>
    </font>
    <font>
      <b/>
      <sz val="11"/>
      <name val="Calibri"/>
      <family val="2"/>
    </font>
    <font>
      <b/>
      <sz val="12"/>
      <name val="Verdana"/>
      <family val="2"/>
    </font>
    <font>
      <sz val="12"/>
      <name val="Verdana"/>
      <family val="2"/>
    </font>
    <font>
      <b/>
      <sz val="14"/>
      <name val="Verdana"/>
      <family val="2"/>
    </font>
    <font>
      <b/>
      <sz val="9"/>
      <color rgb="FF0070C0"/>
      <name val="Verdana"/>
      <family val="2"/>
    </font>
    <font>
      <b/>
      <sz val="8"/>
      <color theme="0"/>
      <name val="Verdana"/>
      <family val="2"/>
    </font>
  </fonts>
  <fills count="54">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44"/>
        <bgColor indexed="64"/>
      </patternFill>
    </fill>
    <fill>
      <patternFill patternType="solid">
        <fgColor indexed="27"/>
        <bgColor indexed="64"/>
      </patternFill>
    </fill>
    <fill>
      <patternFill patternType="solid">
        <fgColor indexed="49"/>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CCFFFF"/>
      </patternFill>
    </fill>
    <fill>
      <patternFill patternType="solid">
        <fgColor rgb="FF99CCFF"/>
      </patternFill>
    </fill>
    <fill>
      <patternFill patternType="solid">
        <fgColor rgb="FFCCFFCC"/>
      </patternFill>
    </fill>
    <fill>
      <patternFill patternType="solid">
        <fgColor rgb="FFA6CEEC"/>
      </patternFill>
    </fill>
    <fill>
      <patternFill patternType="solid">
        <fgColor theme="3" tint="0.79998168889431442"/>
        <bgColor indexed="64"/>
      </patternFill>
    </fill>
    <fill>
      <patternFill patternType="solid">
        <fgColor rgb="FFCCFFCC"/>
        <bgColor indexed="64"/>
      </patternFill>
    </fill>
    <fill>
      <patternFill patternType="solid">
        <fgColor rgb="FFA6CEEC"/>
        <bgColor indexed="64"/>
      </patternFill>
    </fill>
    <fill>
      <patternFill patternType="solid">
        <fgColor rgb="FFFFFF00"/>
        <bgColor indexed="64"/>
      </patternFill>
    </fill>
    <fill>
      <patternFill patternType="solid">
        <fgColor theme="2"/>
        <bgColor indexed="64"/>
      </patternFill>
    </fill>
    <fill>
      <patternFill patternType="solid">
        <fgColor theme="6" tint="0.39997558519241921"/>
        <bgColor indexed="64"/>
      </patternFill>
    </fill>
    <fill>
      <patternFill patternType="solid">
        <fgColor indexed="44"/>
      </patternFill>
    </fill>
    <fill>
      <patternFill patternType="solid">
        <fgColor indexed="27"/>
      </patternFill>
    </fill>
    <fill>
      <patternFill patternType="solid">
        <fgColor theme="0"/>
        <bgColor indexed="64"/>
      </patternFill>
    </fill>
  </fills>
  <borders count="35">
    <border>
      <left/>
      <right/>
      <top/>
      <bottom/>
      <diagonal/>
    </border>
    <border>
      <left style="medium">
        <color indexed="44"/>
      </left>
      <right style="medium">
        <color indexed="44"/>
      </right>
      <top style="medium">
        <color indexed="44"/>
      </top>
      <bottom style="medium">
        <color indexed="44"/>
      </bottom>
      <diagonal/>
    </border>
    <border>
      <left style="medium">
        <color indexed="44"/>
      </left>
      <right/>
      <top style="medium">
        <color indexed="44"/>
      </top>
      <bottom style="medium">
        <color indexed="44"/>
      </bottom>
      <diagonal/>
    </border>
    <border>
      <left style="medium">
        <color indexed="44"/>
      </left>
      <right style="medium">
        <color indexed="44"/>
      </right>
      <top style="medium">
        <color indexed="44"/>
      </top>
      <bottom/>
      <diagonal/>
    </border>
    <border>
      <left style="medium">
        <color indexed="44"/>
      </left>
      <right style="medium">
        <color indexed="44"/>
      </right>
      <top/>
      <bottom style="medium">
        <color indexed="44"/>
      </bottom>
      <diagonal/>
    </border>
    <border>
      <left/>
      <right style="medium">
        <color indexed="64"/>
      </right>
      <top style="medium">
        <color indexed="64"/>
      </top>
      <bottom style="medium">
        <color indexed="64"/>
      </bottom>
      <diagonal/>
    </border>
    <border>
      <left/>
      <right/>
      <top style="medium">
        <color indexed="44"/>
      </top>
      <bottom style="medium">
        <color indexed="44"/>
      </bottom>
      <diagonal/>
    </border>
    <border>
      <left/>
      <right style="medium">
        <color indexed="44"/>
      </right>
      <top style="medium">
        <color indexed="44"/>
      </top>
      <bottom style="medium">
        <color indexed="4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99CCFF"/>
      </left>
      <right style="thin">
        <color rgb="FF99CCFF"/>
      </right>
      <top style="thin">
        <color rgb="FF99CCFF"/>
      </top>
      <bottom style="thin">
        <color rgb="FF99CCFF"/>
      </bottom>
      <diagonal/>
    </border>
    <border>
      <left style="medium">
        <color rgb="FF99CCFF"/>
      </left>
      <right style="medium">
        <color rgb="FF99CCFF"/>
      </right>
      <top style="medium">
        <color rgb="FF99CCFF"/>
      </top>
      <bottom style="medium">
        <color rgb="FF99CCFF"/>
      </bottom>
      <diagonal/>
    </border>
    <border>
      <left style="medium">
        <color rgb="FF99CCFF"/>
      </left>
      <right/>
      <top/>
      <bottom style="medium">
        <color rgb="FF99CCFF"/>
      </bottom>
      <diagonal/>
    </border>
    <border>
      <left style="medium">
        <color rgb="FF99CCFF"/>
      </left>
      <right/>
      <top/>
      <bottom/>
      <diagonal/>
    </border>
    <border>
      <left style="medium">
        <color rgb="FF99CCFF"/>
      </left>
      <right/>
      <top style="medium">
        <color rgb="FF99CCFF"/>
      </top>
      <bottom style="medium">
        <color rgb="FF99CCFF"/>
      </bottom>
      <diagonal/>
    </border>
    <border>
      <left style="medium">
        <color rgb="FF99CCFF"/>
      </left>
      <right style="medium">
        <color rgb="FF99CCFF"/>
      </right>
      <top style="medium">
        <color rgb="FF99CCFF"/>
      </top>
      <bottom/>
      <diagonal/>
    </border>
    <border>
      <left style="medium">
        <color rgb="FF99CCFF"/>
      </left>
      <right style="medium">
        <color rgb="FF99CCFF"/>
      </right>
      <top/>
      <bottom/>
      <diagonal/>
    </border>
    <border>
      <left style="medium">
        <color rgb="FF99CCFF"/>
      </left>
      <right style="medium">
        <color rgb="FF99CCFF"/>
      </right>
      <top/>
      <bottom style="medium">
        <color rgb="FF99CCFF"/>
      </bottom>
      <diagonal/>
    </border>
    <border>
      <left style="thin">
        <color rgb="FF0066CC"/>
      </left>
      <right style="thin">
        <color rgb="FF0066CC"/>
      </right>
      <top style="thin">
        <color rgb="FF0066CC"/>
      </top>
      <bottom style="thin">
        <color rgb="FF0066CC"/>
      </bottom>
      <diagonal/>
    </border>
    <border>
      <left/>
      <right/>
      <top style="medium">
        <color rgb="FF99CCFF"/>
      </top>
      <bottom style="medium">
        <color rgb="FF99CCFF"/>
      </bottom>
      <diagonal/>
    </border>
    <border>
      <left/>
      <right style="medium">
        <color rgb="FF99CCFF"/>
      </right>
      <top style="medium">
        <color rgb="FF99CCFF"/>
      </top>
      <bottom style="medium">
        <color rgb="FF99CCFF"/>
      </bottom>
      <diagonal/>
    </border>
    <border>
      <left/>
      <right/>
      <top/>
      <bottom style="medium">
        <color rgb="FF99CCFF"/>
      </bottom>
      <diagonal/>
    </border>
    <border>
      <left/>
      <right style="medium">
        <color rgb="FF99CCFF"/>
      </right>
      <top/>
      <bottom/>
      <diagonal/>
    </border>
    <border>
      <left style="thin">
        <color indexed="44"/>
      </left>
      <right style="thin">
        <color indexed="44"/>
      </right>
      <top style="thin">
        <color indexed="44"/>
      </top>
      <bottom style="thin">
        <color indexed="44"/>
      </bottom>
      <diagonal/>
    </border>
    <border>
      <left style="thin">
        <color indexed="64"/>
      </left>
      <right style="thin">
        <color indexed="64"/>
      </right>
      <top style="thin">
        <color indexed="64"/>
      </top>
      <bottom style="thin">
        <color indexed="64"/>
      </bottom>
      <diagonal/>
    </border>
    <border>
      <left style="thin">
        <color indexed="44"/>
      </left>
      <right style="thin">
        <color indexed="44"/>
      </right>
      <top/>
      <bottom/>
      <diagonal/>
    </border>
    <border>
      <left style="thin">
        <color indexed="44"/>
      </left>
      <right/>
      <top/>
      <bottom/>
      <diagonal/>
    </border>
    <border>
      <left style="medium">
        <color indexed="44"/>
      </left>
      <right style="medium">
        <color indexed="44"/>
      </right>
      <top/>
      <bottom/>
      <diagonal/>
    </border>
  </borders>
  <cellStyleXfs count="46">
    <xf numFmtId="0" fontId="0" fillId="0" borderId="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6" fillId="37"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38"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21" fillId="9" borderId="0" applyNumberFormat="0" applyBorder="0" applyAlignment="0" applyProtection="0"/>
    <xf numFmtId="0" fontId="26" fillId="13" borderId="11" applyNumberFormat="0" applyAlignment="0" applyProtection="0"/>
    <xf numFmtId="0" fontId="28" fillId="14" borderId="14" applyNumberFormat="0" applyAlignment="0" applyProtection="0"/>
    <xf numFmtId="0" fontId="27" fillId="0" borderId="13" applyNumberFormat="0" applyFill="0" applyAlignment="0" applyProtection="0"/>
    <xf numFmtId="0" fontId="18" fillId="0" borderId="8" applyNumberFormat="0" applyFill="0" applyAlignment="0" applyProtection="0"/>
    <xf numFmtId="0" fontId="20" fillId="0" borderId="0" applyNumberFormat="0" applyFill="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24" fillId="12" borderId="11" applyNumberFormat="0" applyAlignment="0" applyProtection="0"/>
    <xf numFmtId="0" fontId="22" fillId="10" borderId="0" applyNumberFormat="0" applyBorder="0" applyAlignment="0" applyProtection="0"/>
    <xf numFmtId="0" fontId="23" fillId="11" borderId="0" applyNumberFormat="0" applyBorder="0" applyAlignment="0" applyProtection="0"/>
    <xf numFmtId="0" fontId="1" fillId="0" borderId="0"/>
    <xf numFmtId="0" fontId="1" fillId="0" borderId="0"/>
    <xf numFmtId="0" fontId="1" fillId="0" borderId="0"/>
    <xf numFmtId="0" fontId="15" fillId="0" borderId="0"/>
    <xf numFmtId="0" fontId="16" fillId="15" borderId="15" applyNumberFormat="0" applyFont="0" applyAlignment="0" applyProtection="0"/>
    <xf numFmtId="0" fontId="25" fillId="13" borderId="12"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7" fillId="0" borderId="0" applyNumberFormat="0" applyFill="0" applyBorder="0" applyAlignment="0" applyProtection="0"/>
    <xf numFmtId="0" fontId="19" fillId="0" borderId="9" applyNumberFormat="0" applyFill="0" applyAlignment="0" applyProtection="0"/>
    <xf numFmtId="0" fontId="20" fillId="0" borderId="10" applyNumberFormat="0" applyFill="0" applyAlignment="0" applyProtection="0"/>
    <xf numFmtId="0" fontId="31" fillId="0" borderId="16" applyNumberFormat="0" applyFill="0" applyAlignment="0" applyProtection="0"/>
  </cellStyleXfs>
  <cellXfs count="199">
    <xf numFmtId="0" fontId="0" fillId="0" borderId="0" xfId="0"/>
    <xf numFmtId="164" fontId="7" fillId="40" borderId="0" xfId="36" applyNumberFormat="1" applyFont="1" applyFill="1" applyAlignment="1" applyProtection="1">
      <alignment horizontal="right" wrapText="1"/>
      <protection locked="0"/>
    </xf>
    <xf numFmtId="49" fontId="4" fillId="41" borderId="17" xfId="36" applyNumberFormat="1" applyFont="1" applyFill="1" applyBorder="1" applyAlignment="1">
      <alignment wrapText="1"/>
    </xf>
    <xf numFmtId="164" fontId="4" fillId="40" borderId="0" xfId="36" applyNumberFormat="1" applyFont="1" applyFill="1" applyAlignment="1" applyProtection="1">
      <alignment horizontal="right" wrapText="1"/>
      <protection locked="0"/>
    </xf>
    <xf numFmtId="164" fontId="4" fillId="0" borderId="17" xfId="36" applyNumberFormat="1" applyFont="1" applyBorder="1" applyAlignment="1" applyProtection="1">
      <alignment horizontal="right" wrapText="1"/>
      <protection locked="0"/>
    </xf>
    <xf numFmtId="164" fontId="3" fillId="42" borderId="17" xfId="36" applyNumberFormat="1" applyFont="1" applyFill="1" applyBorder="1" applyAlignment="1" applyProtection="1">
      <alignment horizontal="right" wrapText="1"/>
      <protection locked="0"/>
    </xf>
    <xf numFmtId="49" fontId="3" fillId="42" borderId="17" xfId="36" applyNumberFormat="1" applyFont="1" applyFill="1" applyBorder="1" applyAlignment="1">
      <alignment wrapText="1"/>
    </xf>
    <xf numFmtId="0" fontId="33" fillId="43" borderId="18" xfId="36" applyFont="1" applyFill="1" applyBorder="1" applyAlignment="1">
      <alignment horizontal="center" vertical="center" wrapText="1"/>
    </xf>
    <xf numFmtId="0" fontId="3" fillId="42" borderId="17" xfId="34" applyFont="1" applyFill="1" applyBorder="1" applyAlignment="1" applyProtection="1">
      <alignment horizontal="center" wrapText="1"/>
      <protection locked="0"/>
    </xf>
    <xf numFmtId="164" fontId="3" fillId="42" borderId="17" xfId="34" applyNumberFormat="1" applyFont="1" applyFill="1" applyBorder="1" applyAlignment="1" applyProtection="1">
      <alignment horizontal="center" wrapText="1"/>
      <protection locked="0"/>
    </xf>
    <xf numFmtId="0" fontId="4" fillId="0" borderId="17" xfId="34" applyFont="1" applyBorder="1" applyAlignment="1" applyProtection="1">
      <alignment horizontal="center" wrapText="1"/>
      <protection locked="0"/>
    </xf>
    <xf numFmtId="0" fontId="33" fillId="43" borderId="18" xfId="34" applyFont="1" applyFill="1" applyBorder="1" applyAlignment="1">
      <alignment horizontal="center" vertical="center" wrapText="1"/>
    </xf>
    <xf numFmtId="49" fontId="3" fillId="42" borderId="17" xfId="34" applyNumberFormat="1" applyFont="1" applyFill="1" applyBorder="1" applyAlignment="1">
      <alignment wrapText="1"/>
    </xf>
    <xf numFmtId="49" fontId="4" fillId="41" borderId="17" xfId="34" applyNumberFormat="1" applyFont="1" applyFill="1" applyBorder="1" applyAlignment="1">
      <alignment wrapText="1"/>
    </xf>
    <xf numFmtId="49" fontId="6" fillId="41" borderId="17" xfId="34" applyNumberFormat="1" applyFont="1" applyFill="1" applyBorder="1" applyAlignment="1">
      <alignment wrapText="1"/>
    </xf>
    <xf numFmtId="49" fontId="5" fillId="42" borderId="17" xfId="34" applyNumberFormat="1" applyFont="1" applyFill="1" applyBorder="1" applyAlignment="1">
      <alignment wrapText="1"/>
    </xf>
    <xf numFmtId="0" fontId="34" fillId="43" borderId="18" xfId="34" applyFont="1" applyFill="1" applyBorder="1" applyAlignment="1">
      <alignment horizontal="center" vertical="center" wrapText="1"/>
    </xf>
    <xf numFmtId="0" fontId="33" fillId="44" borderId="19" xfId="34" applyFont="1" applyFill="1" applyBorder="1" applyAlignment="1">
      <alignment horizontal="left" vertical="center" wrapText="1"/>
    </xf>
    <xf numFmtId="0" fontId="35" fillId="43" borderId="20" xfId="34" applyFont="1" applyFill="1" applyBorder="1" applyAlignment="1">
      <alignment horizontal="left" vertical="center" wrapText="1"/>
    </xf>
    <xf numFmtId="49" fontId="33" fillId="43" borderId="17" xfId="34" applyNumberFormat="1" applyFont="1" applyFill="1" applyBorder="1" applyAlignment="1">
      <alignment wrapText="1"/>
    </xf>
    <xf numFmtId="164" fontId="3" fillId="43" borderId="17" xfId="34" applyNumberFormat="1" applyFont="1" applyFill="1" applyBorder="1" applyAlignment="1" applyProtection="1">
      <alignment horizontal="right" wrapText="1"/>
      <protection locked="0"/>
    </xf>
    <xf numFmtId="49" fontId="10" fillId="41" borderId="17" xfId="34" applyNumberFormat="1" applyFont="1" applyFill="1" applyBorder="1" applyAlignment="1">
      <alignment horizontal="left" wrapText="1" indent="2"/>
    </xf>
    <xf numFmtId="49" fontId="10" fillId="41" borderId="17" xfId="34" applyNumberFormat="1" applyFont="1" applyFill="1" applyBorder="1" applyAlignment="1">
      <alignment horizontal="left" vertical="center" wrapText="1" indent="3"/>
    </xf>
    <xf numFmtId="49" fontId="11" fillId="41" borderId="17" xfId="34" applyNumberFormat="1" applyFont="1" applyFill="1" applyBorder="1" applyAlignment="1">
      <alignment vertical="center" wrapText="1"/>
    </xf>
    <xf numFmtId="0" fontId="36" fillId="40" borderId="0" xfId="34" applyFont="1" applyFill="1" applyAlignment="1">
      <alignment horizontal="center"/>
    </xf>
    <xf numFmtId="164" fontId="37" fillId="43" borderId="17" xfId="34" applyNumberFormat="1" applyFont="1" applyFill="1" applyBorder="1" applyAlignment="1" applyProtection="1">
      <alignment horizontal="center" wrapText="1"/>
      <protection locked="0"/>
    </xf>
    <xf numFmtId="164" fontId="3" fillId="42" borderId="17" xfId="34" applyNumberFormat="1" applyFont="1" applyFill="1" applyBorder="1" applyAlignment="1" applyProtection="1">
      <alignment horizontal="right" wrapText="1"/>
      <protection locked="0"/>
    </xf>
    <xf numFmtId="49" fontId="10" fillId="41" borderId="17" xfId="34" applyNumberFormat="1" applyFont="1" applyFill="1" applyBorder="1" applyAlignment="1">
      <alignment vertical="center" wrapText="1"/>
    </xf>
    <xf numFmtId="49" fontId="11" fillId="41" borderId="17" xfId="34" applyNumberFormat="1" applyFont="1" applyFill="1" applyBorder="1" applyAlignment="1">
      <alignment wrapText="1"/>
    </xf>
    <xf numFmtId="49" fontId="10" fillId="41" borderId="17" xfId="34" applyNumberFormat="1" applyFont="1" applyFill="1" applyBorder="1" applyAlignment="1">
      <alignment horizontal="left" vertical="center" wrapText="1" indent="2"/>
    </xf>
    <xf numFmtId="0" fontId="1" fillId="40" borderId="0" xfId="34" applyFill="1"/>
    <xf numFmtId="49" fontId="10" fillId="41" borderId="17" xfId="34" applyNumberFormat="1" applyFont="1" applyFill="1" applyBorder="1" applyAlignment="1">
      <alignment wrapText="1"/>
    </xf>
    <xf numFmtId="49" fontId="11" fillId="42" borderId="17" xfId="34" applyNumberFormat="1" applyFont="1" applyFill="1" applyBorder="1" applyAlignment="1">
      <alignment wrapText="1"/>
    </xf>
    <xf numFmtId="49" fontId="3" fillId="41" borderId="17" xfId="34" applyNumberFormat="1" applyFont="1" applyFill="1" applyBorder="1" applyAlignment="1">
      <alignment vertical="center" wrapText="1"/>
    </xf>
    <xf numFmtId="49" fontId="4" fillId="41" borderId="17" xfId="34" applyNumberFormat="1" applyFont="1" applyFill="1" applyBorder="1" applyAlignment="1">
      <alignment horizontal="left" wrapText="1" indent="2"/>
    </xf>
    <xf numFmtId="164" fontId="4" fillId="0" borderId="17" xfId="34" applyNumberFormat="1" applyFont="1" applyBorder="1" applyAlignment="1" applyProtection="1">
      <alignment horizontal="right" wrapText="1"/>
      <protection locked="0"/>
    </xf>
    <xf numFmtId="164" fontId="4" fillId="0" borderId="17" xfId="34" applyNumberFormat="1" applyFont="1" applyBorder="1" applyAlignment="1" applyProtection="1">
      <alignment horizontal="center" wrapText="1"/>
      <protection locked="0"/>
    </xf>
    <xf numFmtId="49" fontId="4" fillId="41" borderId="17" xfId="34" applyNumberFormat="1" applyFont="1" applyFill="1" applyBorder="1" applyAlignment="1">
      <alignment horizontal="left" vertical="center" wrapText="1" indent="2"/>
    </xf>
    <xf numFmtId="164" fontId="5" fillId="42" borderId="17" xfId="34" applyNumberFormat="1" applyFont="1" applyFill="1" applyBorder="1" applyAlignment="1" applyProtection="1">
      <alignment horizontal="right" wrapText="1"/>
      <protection locked="0"/>
    </xf>
    <xf numFmtId="3" fontId="5" fillId="42" borderId="17" xfId="34" applyNumberFormat="1" applyFont="1" applyFill="1" applyBorder="1" applyAlignment="1" applyProtection="1">
      <alignment horizontal="right" wrapText="1"/>
      <protection locked="0"/>
    </xf>
    <xf numFmtId="164" fontId="4" fillId="45" borderId="17" xfId="34" applyNumberFormat="1" applyFont="1" applyFill="1" applyBorder="1" applyAlignment="1" applyProtection="1">
      <alignment horizontal="right" wrapText="1"/>
      <protection locked="0"/>
    </xf>
    <xf numFmtId="0" fontId="4" fillId="45" borderId="17" xfId="34" applyFont="1" applyFill="1" applyBorder="1" applyAlignment="1" applyProtection="1">
      <alignment horizontal="center" wrapText="1"/>
      <protection locked="0"/>
    </xf>
    <xf numFmtId="164" fontId="4" fillId="45" borderId="17" xfId="34" applyNumberFormat="1" applyFont="1" applyFill="1" applyBorder="1" applyAlignment="1" applyProtection="1">
      <alignment horizontal="center" wrapText="1"/>
      <protection locked="0"/>
    </xf>
    <xf numFmtId="2" fontId="4" fillId="0" borderId="17" xfId="34" applyNumberFormat="1" applyFont="1" applyBorder="1" applyAlignment="1" applyProtection="1">
      <alignment horizontal="right" wrapText="1"/>
      <protection locked="0"/>
    </xf>
    <xf numFmtId="2" fontId="1" fillId="40" borderId="0" xfId="34" applyNumberFormat="1" applyFill="1"/>
    <xf numFmtId="2" fontId="3" fillId="43" borderId="17" xfId="34" applyNumberFormat="1" applyFont="1" applyFill="1" applyBorder="1" applyAlignment="1" applyProtection="1">
      <alignment horizontal="right" wrapText="1"/>
      <protection locked="0"/>
    </xf>
    <xf numFmtId="2" fontId="37" fillId="43" borderId="17" xfId="34" applyNumberFormat="1" applyFont="1" applyFill="1" applyBorder="1" applyAlignment="1" applyProtection="1">
      <alignment horizontal="center" wrapText="1"/>
      <protection locked="0"/>
    </xf>
    <xf numFmtId="0" fontId="12" fillId="46" borderId="21" xfId="0" applyFont="1" applyFill="1" applyBorder="1" applyAlignment="1">
      <alignment horizontal="left" vertical="center" wrapText="1"/>
    </xf>
    <xf numFmtId="0" fontId="3" fillId="47" borderId="21" xfId="0" applyFont="1" applyFill="1" applyBorder="1" applyAlignment="1">
      <alignment vertical="center" wrapText="1"/>
    </xf>
    <xf numFmtId="0" fontId="0" fillId="46" borderId="22" xfId="0" applyFill="1" applyBorder="1" applyAlignment="1">
      <alignment wrapText="1"/>
    </xf>
    <xf numFmtId="0" fontId="38" fillId="46" borderId="23" xfId="0" applyFont="1" applyFill="1" applyBorder="1" applyAlignment="1">
      <alignment horizontal="center" wrapText="1"/>
    </xf>
    <xf numFmtId="0" fontId="0" fillId="46" borderId="24" xfId="0" applyFill="1" applyBorder="1" applyAlignment="1">
      <alignment wrapText="1"/>
    </xf>
    <xf numFmtId="0" fontId="0" fillId="0" borderId="25" xfId="0" applyBorder="1"/>
    <xf numFmtId="165" fontId="3" fillId="42" borderId="17" xfId="36" applyNumberFormat="1" applyFont="1" applyFill="1" applyBorder="1" applyAlignment="1" applyProtection="1">
      <alignment wrapText="1"/>
      <protection locked="0"/>
    </xf>
    <xf numFmtId="165" fontId="4" fillId="0" borderId="17" xfId="36" applyNumberFormat="1" applyFont="1" applyBorder="1" applyAlignment="1" applyProtection="1">
      <alignment horizontal="right" wrapText="1"/>
      <protection locked="0"/>
    </xf>
    <xf numFmtId="0" fontId="39" fillId="0" borderId="0" xfId="0" applyFont="1" applyAlignment="1">
      <alignment horizontal="left" indent="1"/>
    </xf>
    <xf numFmtId="0" fontId="0" fillId="0" borderId="0" xfId="0" applyAlignment="1">
      <alignment horizontal="center"/>
    </xf>
    <xf numFmtId="0" fontId="39" fillId="48" borderId="0" xfId="0" applyFont="1" applyFill="1" applyAlignment="1">
      <alignment horizontal="left"/>
    </xf>
    <xf numFmtId="14" fontId="39" fillId="48" borderId="0" xfId="0" applyNumberFormat="1" applyFont="1" applyFill="1"/>
    <xf numFmtId="0" fontId="39" fillId="48" borderId="0" xfId="0" applyFont="1" applyFill="1" applyAlignment="1">
      <alignment horizontal="center"/>
    </xf>
    <xf numFmtId="14" fontId="0" fillId="0" borderId="0" xfId="0" applyNumberFormat="1"/>
    <xf numFmtId="0" fontId="4" fillId="49" borderId="17" xfId="34" applyFont="1" applyFill="1" applyBorder="1" applyAlignment="1" applyProtection="1">
      <alignment horizontal="center" wrapText="1"/>
      <protection locked="0"/>
    </xf>
    <xf numFmtId="164" fontId="4" fillId="49" borderId="17" xfId="34" applyNumberFormat="1" applyFont="1" applyFill="1" applyBorder="1" applyAlignment="1" applyProtection="1">
      <alignment horizontal="center" wrapText="1"/>
      <protection locked="0"/>
    </xf>
    <xf numFmtId="165" fontId="4" fillId="49" borderId="17" xfId="36" applyNumberFormat="1" applyFont="1" applyFill="1" applyBorder="1" applyAlignment="1" applyProtection="1">
      <alignment horizontal="center" wrapText="1"/>
      <protection locked="0"/>
    </xf>
    <xf numFmtId="165" fontId="4" fillId="45" borderId="17" xfId="36" applyNumberFormat="1" applyFont="1" applyFill="1" applyBorder="1" applyAlignment="1" applyProtection="1">
      <alignment horizontal="center" wrapText="1"/>
      <protection locked="0"/>
    </xf>
    <xf numFmtId="165" fontId="4" fillId="0" borderId="17" xfId="36" applyNumberFormat="1" applyFont="1" applyBorder="1" applyAlignment="1" applyProtection="1">
      <alignment horizontal="center" wrapText="1"/>
      <protection locked="0"/>
    </xf>
    <xf numFmtId="164" fontId="4" fillId="0" borderId="17" xfId="36" applyNumberFormat="1" applyFont="1" applyBorder="1" applyAlignment="1" applyProtection="1">
      <alignment horizontal="center" wrapText="1"/>
      <protection locked="0"/>
    </xf>
    <xf numFmtId="164" fontId="4" fillId="45" borderId="17" xfId="36" applyNumberFormat="1" applyFont="1" applyFill="1" applyBorder="1" applyAlignment="1" applyProtection="1">
      <alignment horizontal="center" wrapText="1"/>
      <protection locked="0"/>
    </xf>
    <xf numFmtId="164" fontId="4" fillId="49" borderId="17" xfId="36" applyNumberFormat="1" applyFont="1" applyFill="1" applyBorder="1" applyAlignment="1" applyProtection="1">
      <alignment horizontal="center" wrapText="1"/>
      <protection locked="0"/>
    </xf>
    <xf numFmtId="165" fontId="4" fillId="49" borderId="17" xfId="36" applyNumberFormat="1" applyFont="1" applyFill="1" applyBorder="1" applyAlignment="1" applyProtection="1">
      <alignment wrapText="1"/>
      <protection locked="0"/>
    </xf>
    <xf numFmtId="0" fontId="3" fillId="42" borderId="17" xfId="34" applyFont="1" applyFill="1" applyBorder="1" applyAlignment="1">
      <alignment horizontal="center" wrapText="1"/>
    </xf>
    <xf numFmtId="0" fontId="4" fillId="45" borderId="17" xfId="34" applyFont="1" applyFill="1" applyBorder="1" applyAlignment="1">
      <alignment horizontal="center" wrapText="1"/>
    </xf>
    <xf numFmtId="164" fontId="4" fillId="45" borderId="17" xfId="34" applyNumberFormat="1" applyFont="1" applyFill="1" applyBorder="1" applyAlignment="1">
      <alignment horizontal="center" wrapText="1"/>
    </xf>
    <xf numFmtId="164" fontId="3" fillId="42" borderId="17" xfId="34" applyNumberFormat="1" applyFont="1" applyFill="1" applyBorder="1" applyAlignment="1">
      <alignment horizontal="center" wrapText="1"/>
    </xf>
    <xf numFmtId="165" fontId="3" fillId="42" borderId="17" xfId="36" applyNumberFormat="1" applyFont="1" applyFill="1" applyBorder="1" applyAlignment="1">
      <alignment wrapText="1"/>
    </xf>
    <xf numFmtId="164" fontId="3" fillId="42" borderId="17" xfId="36" applyNumberFormat="1" applyFont="1" applyFill="1" applyBorder="1" applyAlignment="1">
      <alignment horizontal="right" wrapText="1"/>
    </xf>
    <xf numFmtId="165" fontId="4" fillId="45" borderId="17" xfId="36" applyNumberFormat="1" applyFont="1" applyFill="1" applyBorder="1" applyAlignment="1">
      <alignment wrapText="1"/>
    </xf>
    <xf numFmtId="164" fontId="4" fillId="45" borderId="17" xfId="36" applyNumberFormat="1" applyFont="1" applyFill="1" applyBorder="1" applyAlignment="1">
      <alignment horizontal="right" wrapText="1"/>
    </xf>
    <xf numFmtId="3" fontId="5" fillId="42" borderId="17" xfId="34" applyNumberFormat="1" applyFont="1" applyFill="1" applyBorder="1" applyAlignment="1">
      <alignment horizontal="right" wrapText="1"/>
    </xf>
    <xf numFmtId="164" fontId="5" fillId="42" borderId="17" xfId="34" applyNumberFormat="1" applyFont="1" applyFill="1" applyBorder="1" applyAlignment="1">
      <alignment horizontal="right" wrapText="1"/>
    </xf>
    <xf numFmtId="164" fontId="3" fillId="42" borderId="17" xfId="34" applyNumberFormat="1" applyFont="1" applyFill="1" applyBorder="1" applyAlignment="1">
      <alignment horizontal="right" wrapText="1"/>
    </xf>
    <xf numFmtId="164" fontId="4" fillId="45" borderId="17" xfId="34" applyNumberFormat="1" applyFont="1" applyFill="1" applyBorder="1" applyAlignment="1">
      <alignment horizontal="right" wrapText="1"/>
    </xf>
    <xf numFmtId="164" fontId="3" fillId="43" borderId="17" xfId="34" applyNumberFormat="1" applyFont="1" applyFill="1" applyBorder="1" applyAlignment="1">
      <alignment horizontal="right" wrapText="1"/>
    </xf>
    <xf numFmtId="164" fontId="4" fillId="0" borderId="17" xfId="34" applyNumberFormat="1" applyFont="1" applyBorder="1" applyAlignment="1">
      <alignment horizontal="right" wrapText="1"/>
    </xf>
    <xf numFmtId="0" fontId="39" fillId="0" borderId="5" xfId="0" applyFont="1" applyBorder="1" applyAlignment="1" applyProtection="1">
      <alignment horizontal="center"/>
      <protection locked="0"/>
    </xf>
    <xf numFmtId="0" fontId="40" fillId="0" borderId="0" xfId="34" applyFont="1"/>
    <xf numFmtId="0" fontId="41" fillId="43" borderId="18" xfId="34" applyFont="1" applyFill="1" applyBorder="1" applyAlignment="1">
      <alignment horizontal="center" vertical="center" wrapText="1"/>
    </xf>
    <xf numFmtId="4" fontId="11" fillId="3" borderId="1" xfId="0" applyNumberFormat="1" applyFont="1" applyFill="1" applyBorder="1" applyAlignment="1">
      <alignment horizontal="right" vertical="center" wrapText="1"/>
    </xf>
    <xf numFmtId="0" fontId="14" fillId="3" borderId="1" xfId="0" applyFont="1" applyFill="1" applyBorder="1" applyAlignment="1">
      <alignment horizontal="left" vertical="center" wrapText="1"/>
    </xf>
    <xf numFmtId="4" fontId="0" fillId="0" borderId="1" xfId="0" applyNumberFormat="1" applyBorder="1" applyAlignment="1" applyProtection="1">
      <alignment horizontal="right" vertical="center"/>
      <protection locked="0"/>
    </xf>
    <xf numFmtId="0" fontId="4" fillId="5" borderId="1" xfId="0" applyFont="1" applyFill="1" applyBorder="1" applyAlignment="1">
      <alignment vertical="center" wrapText="1"/>
    </xf>
    <xf numFmtId="4" fontId="0" fillId="0" borderId="1" xfId="0" applyNumberFormat="1" applyBorder="1" applyAlignment="1">
      <alignment horizontal="right" vertical="center"/>
    </xf>
    <xf numFmtId="4" fontId="11" fillId="4" borderId="1" xfId="0" applyNumberFormat="1" applyFont="1" applyFill="1" applyBorder="1" applyAlignment="1">
      <alignment horizontal="right" vertical="center"/>
    </xf>
    <xf numFmtId="0" fontId="3" fillId="4" borderId="1" xfId="0" applyFont="1" applyFill="1" applyBorder="1" applyAlignment="1">
      <alignment vertical="center" wrapText="1"/>
    </xf>
    <xf numFmtId="0" fontId="14" fillId="3" borderId="1" xfId="0" applyFont="1" applyFill="1" applyBorder="1" applyAlignment="1">
      <alignment horizontal="center" vertical="center" wrapText="1"/>
    </xf>
    <xf numFmtId="4" fontId="11" fillId="3" borderId="1" xfId="0" applyNumberFormat="1" applyFont="1" applyFill="1" applyBorder="1" applyAlignment="1" applyProtection="1">
      <alignment horizontal="right" vertical="center" wrapText="1"/>
      <protection locked="0"/>
    </xf>
    <xf numFmtId="0" fontId="4" fillId="0" borderId="1" xfId="0" applyFont="1" applyBorder="1" applyAlignment="1" applyProtection="1">
      <alignment horizontal="left" vertical="center"/>
      <protection locked="0"/>
    </xf>
    <xf numFmtId="4" fontId="0" fillId="2" borderId="1" xfId="0" applyNumberFormat="1" applyFill="1" applyBorder="1" applyAlignment="1">
      <alignment horizontal="left" vertical="center"/>
    </xf>
    <xf numFmtId="4" fontId="11" fillId="4" borderId="1" xfId="0" applyNumberFormat="1" applyFont="1" applyFill="1" applyBorder="1" applyAlignment="1" applyProtection="1">
      <alignment horizontal="right" vertical="center"/>
      <protection locked="0"/>
    </xf>
    <xf numFmtId="4" fontId="1" fillId="0" borderId="1" xfId="0" applyNumberFormat="1" applyFont="1" applyBorder="1" applyAlignment="1" applyProtection="1">
      <alignment horizontal="right" vertical="center"/>
      <protection locked="0"/>
    </xf>
    <xf numFmtId="0" fontId="3" fillId="6" borderId="1" xfId="0" applyFont="1" applyFill="1" applyBorder="1" applyAlignment="1">
      <alignment vertical="center" wrapText="1"/>
    </xf>
    <xf numFmtId="0" fontId="4" fillId="0" borderId="1" xfId="0" applyFont="1" applyBorder="1" applyAlignment="1">
      <alignment horizontal="left" vertical="center"/>
    </xf>
    <xf numFmtId="0" fontId="3" fillId="7" borderId="1" xfId="0" applyFont="1" applyFill="1" applyBorder="1" applyAlignment="1">
      <alignment vertical="center" wrapText="1"/>
    </xf>
    <xf numFmtId="0" fontId="3" fillId="3" borderId="1" xfId="0" applyFont="1" applyFill="1" applyBorder="1" applyAlignment="1">
      <alignment vertical="center" wrapText="1"/>
    </xf>
    <xf numFmtId="164" fontId="4" fillId="0" borderId="17" xfId="36" applyNumberFormat="1" applyFont="1" applyBorder="1" applyAlignment="1">
      <alignment horizontal="right" wrapText="1"/>
    </xf>
    <xf numFmtId="4" fontId="1" fillId="8" borderId="1" xfId="0" applyNumberFormat="1" applyFont="1" applyFill="1" applyBorder="1" applyAlignment="1">
      <alignment horizontal="right" vertical="center"/>
    </xf>
    <xf numFmtId="0" fontId="1" fillId="0" borderId="0" xfId="34"/>
    <xf numFmtId="1" fontId="11" fillId="4" borderId="1" xfId="37" applyNumberFormat="1" applyFont="1" applyFill="1" applyBorder="1" applyAlignment="1">
      <alignment horizontal="center" vertical="center"/>
    </xf>
    <xf numFmtId="2" fontId="11" fillId="4" borderId="1" xfId="37" applyNumberFormat="1" applyFont="1" applyFill="1" applyBorder="1" applyAlignment="1">
      <alignment horizontal="center" vertical="center"/>
    </xf>
    <xf numFmtId="0" fontId="47" fillId="0" borderId="25" xfId="0" applyFont="1" applyBorder="1" applyAlignment="1" applyProtection="1">
      <alignment horizontal="center" vertical="center"/>
      <protection locked="0"/>
    </xf>
    <xf numFmtId="166" fontId="48" fillId="0" borderId="17" xfId="36" applyNumberFormat="1" applyFont="1" applyBorder="1" applyAlignment="1" applyProtection="1">
      <alignment horizontal="center" vertical="center" wrapText="1"/>
      <protection locked="0"/>
    </xf>
    <xf numFmtId="164" fontId="4" fillId="0" borderId="17" xfId="36" applyNumberFormat="1" applyFont="1" applyBorder="1" applyAlignment="1">
      <alignment horizontal="center" wrapText="1"/>
    </xf>
    <xf numFmtId="0" fontId="1" fillId="0" borderId="0" xfId="34" applyAlignment="1">
      <alignment vertical="center"/>
    </xf>
    <xf numFmtId="164" fontId="3" fillId="0" borderId="17" xfId="34" applyNumberFormat="1" applyFont="1" applyBorder="1" applyAlignment="1" applyProtection="1">
      <alignment horizontal="center" vertical="center" wrapText="1"/>
      <protection locked="0"/>
    </xf>
    <xf numFmtId="164" fontId="3" fillId="42" borderId="17" xfId="34" applyNumberFormat="1" applyFont="1" applyFill="1" applyBorder="1" applyAlignment="1" applyProtection="1">
      <alignment horizontal="center" vertical="center" wrapText="1"/>
      <protection locked="0"/>
    </xf>
    <xf numFmtId="167" fontId="4" fillId="0" borderId="17" xfId="34" applyNumberFormat="1" applyFont="1" applyBorder="1" applyAlignment="1" applyProtection="1">
      <alignment horizontal="right" wrapText="1"/>
      <protection locked="0"/>
    </xf>
    <xf numFmtId="49" fontId="1" fillId="0" borderId="0" xfId="34" applyNumberFormat="1" applyAlignment="1">
      <alignment wrapText="1"/>
    </xf>
    <xf numFmtId="164" fontId="1" fillId="0" borderId="0" xfId="34" applyNumberFormat="1" applyAlignment="1" applyProtection="1">
      <alignment horizontal="right" wrapText="1"/>
      <protection locked="0"/>
    </xf>
    <xf numFmtId="164" fontId="49" fillId="0" borderId="0" xfId="34" applyNumberFormat="1" applyFont="1" applyAlignment="1" applyProtection="1">
      <alignment horizontal="center" vertical="center" wrapText="1"/>
      <protection locked="0"/>
    </xf>
    <xf numFmtId="0" fontId="49" fillId="0" borderId="0" xfId="34" applyFont="1" applyAlignment="1">
      <alignment horizontal="center" vertical="center"/>
    </xf>
    <xf numFmtId="49" fontId="50" fillId="51" borderId="30" xfId="34" applyNumberFormat="1" applyFont="1" applyFill="1" applyBorder="1" applyAlignment="1">
      <alignment horizontal="center" vertical="center" wrapText="1"/>
    </xf>
    <xf numFmtId="49" fontId="51" fillId="52" borderId="30" xfId="34" applyNumberFormat="1" applyFont="1" applyFill="1" applyBorder="1" applyAlignment="1">
      <alignment horizontal="center" vertical="center" wrapText="1"/>
    </xf>
    <xf numFmtId="49" fontId="50" fillId="51" borderId="31" xfId="34" applyNumberFormat="1" applyFont="1" applyFill="1" applyBorder="1" applyAlignment="1">
      <alignment horizontal="center" vertical="center" wrapText="1"/>
    </xf>
    <xf numFmtId="0" fontId="50" fillId="52" borderId="30" xfId="34" applyFont="1" applyFill="1" applyBorder="1" applyAlignment="1">
      <alignment horizontal="center" vertical="center" wrapText="1"/>
    </xf>
    <xf numFmtId="49" fontId="51" fillId="52" borderId="32" xfId="34" applyNumberFormat="1" applyFont="1" applyFill="1" applyBorder="1" applyAlignment="1">
      <alignment horizontal="center" vertical="center" wrapText="1"/>
    </xf>
    <xf numFmtId="164" fontId="4" fillId="53" borderId="17" xfId="34" applyNumberFormat="1" applyFont="1" applyFill="1" applyBorder="1" applyAlignment="1">
      <alignment horizontal="center" wrapText="1"/>
    </xf>
    <xf numFmtId="0" fontId="32" fillId="0" borderId="0" xfId="0" applyFont="1"/>
    <xf numFmtId="0" fontId="54" fillId="0" borderId="0" xfId="0" applyFont="1"/>
    <xf numFmtId="1" fontId="50" fillId="52" borderId="31" xfId="34" applyNumberFormat="1" applyFont="1" applyFill="1" applyBorder="1" applyAlignment="1" applyProtection="1">
      <alignment horizontal="center" vertical="center" wrapText="1"/>
      <protection locked="0"/>
    </xf>
    <xf numFmtId="49" fontId="50" fillId="52" borderId="31" xfId="34" applyNumberFormat="1" applyFont="1" applyFill="1" applyBorder="1" applyAlignment="1" applyProtection="1">
      <alignment horizontal="center" vertical="center" wrapText="1"/>
      <protection locked="0"/>
    </xf>
    <xf numFmtId="49" fontId="51" fillId="52" borderId="31" xfId="34" applyNumberFormat="1" applyFont="1" applyFill="1" applyBorder="1" applyAlignment="1" applyProtection="1">
      <alignment horizontal="center" vertical="center" wrapText="1"/>
      <protection locked="0"/>
    </xf>
    <xf numFmtId="49" fontId="51" fillId="52" borderId="30" xfId="34" applyNumberFormat="1" applyFont="1" applyFill="1" applyBorder="1" applyAlignment="1" applyProtection="1">
      <alignment horizontal="center" vertical="center" wrapText="1"/>
      <protection locked="0"/>
    </xf>
    <xf numFmtId="4" fontId="4" fillId="5" borderId="1" xfId="0" applyNumberFormat="1" applyFont="1" applyFill="1" applyBorder="1" applyAlignment="1">
      <alignment vertical="center" wrapText="1"/>
    </xf>
    <xf numFmtId="2" fontId="4" fillId="5" borderId="1" xfId="0" applyNumberFormat="1" applyFont="1" applyFill="1" applyBorder="1" applyAlignment="1">
      <alignment vertical="center" wrapText="1"/>
    </xf>
    <xf numFmtId="49" fontId="3" fillId="51" borderId="31" xfId="34" applyNumberFormat="1" applyFont="1" applyFill="1" applyBorder="1" applyAlignment="1">
      <alignment horizontal="center" vertical="center" wrapText="1"/>
    </xf>
    <xf numFmtId="0" fontId="14" fillId="3" borderId="34" xfId="0" applyFont="1" applyFill="1" applyBorder="1" applyAlignment="1">
      <alignment horizontal="center" vertical="center" wrapText="1"/>
    </xf>
    <xf numFmtId="0" fontId="4" fillId="5" borderId="1" xfId="0" applyFont="1" applyFill="1" applyBorder="1" applyAlignment="1" applyProtection="1">
      <alignment vertical="center" wrapText="1"/>
      <protection locked="0"/>
    </xf>
    <xf numFmtId="0" fontId="33" fillId="43" borderId="21" xfId="36" applyFont="1" applyFill="1" applyBorder="1" applyAlignment="1">
      <alignment horizontal="center" vertical="center" wrapText="1"/>
    </xf>
    <xf numFmtId="0" fontId="33" fillId="43" borderId="27" xfId="36" applyFont="1" applyFill="1" applyBorder="1" applyAlignment="1">
      <alignment horizontal="center" vertical="center" wrapText="1"/>
    </xf>
    <xf numFmtId="0" fontId="12" fillId="46" borderId="21" xfId="0" applyFont="1" applyFill="1" applyBorder="1" applyAlignment="1">
      <alignment horizontal="left" vertical="center" wrapText="1"/>
    </xf>
    <xf numFmtId="0" fontId="12" fillId="46" borderId="26" xfId="0" applyFont="1" applyFill="1" applyBorder="1" applyAlignment="1">
      <alignment horizontal="left" vertical="center" wrapText="1"/>
    </xf>
    <xf numFmtId="0" fontId="3" fillId="47" borderId="21" xfId="0" applyFont="1" applyFill="1" applyBorder="1" applyAlignment="1">
      <alignment vertical="center" wrapText="1"/>
    </xf>
    <xf numFmtId="0" fontId="3" fillId="47" borderId="26" xfId="0" applyFont="1" applyFill="1" applyBorder="1" applyAlignment="1">
      <alignment vertical="center" wrapText="1"/>
    </xf>
    <xf numFmtId="0" fontId="33" fillId="43" borderId="22" xfId="36" applyFont="1" applyFill="1" applyBorder="1" applyAlignment="1">
      <alignment horizontal="center" vertical="center" wrapText="1"/>
    </xf>
    <xf numFmtId="0" fontId="33" fillId="43" borderId="23" xfId="36" applyFont="1" applyFill="1" applyBorder="1" applyAlignment="1">
      <alignment horizontal="center" vertical="center" wrapText="1"/>
    </xf>
    <xf numFmtId="0" fontId="33" fillId="43" borderId="24" xfId="36" applyFont="1" applyFill="1" applyBorder="1" applyAlignment="1">
      <alignment horizontal="center" vertical="center" wrapText="1"/>
    </xf>
    <xf numFmtId="0" fontId="33" fillId="43" borderId="26" xfId="36" applyFont="1" applyFill="1" applyBorder="1" applyAlignment="1">
      <alignment horizontal="center" vertical="center" wrapText="1"/>
    </xf>
    <xf numFmtId="0" fontId="0" fillId="53" borderId="33" xfId="0" applyFill="1" applyBorder="1" applyAlignment="1">
      <alignment horizontal="left" vertical="center" wrapText="1"/>
    </xf>
    <xf numFmtId="0" fontId="0" fillId="53" borderId="0" xfId="0" applyFill="1" applyAlignment="1">
      <alignment horizontal="left" vertical="center" wrapText="1"/>
    </xf>
    <xf numFmtId="0" fontId="33" fillId="43" borderId="22" xfId="34" applyFont="1" applyFill="1" applyBorder="1" applyAlignment="1">
      <alignment horizontal="center" vertical="center" wrapText="1"/>
    </xf>
    <xf numFmtId="0" fontId="33" fillId="43" borderId="24" xfId="34" applyFont="1" applyFill="1" applyBorder="1" applyAlignment="1">
      <alignment horizontal="center" vertical="center" wrapText="1"/>
    </xf>
    <xf numFmtId="0" fontId="52" fillId="47" borderId="21" xfId="0" applyFont="1" applyFill="1" applyBorder="1" applyAlignment="1">
      <alignment vertical="center" wrapText="1"/>
    </xf>
    <xf numFmtId="0" fontId="52" fillId="47" borderId="26" xfId="0" applyFont="1" applyFill="1" applyBorder="1" applyAlignment="1">
      <alignment vertical="center" wrapText="1"/>
    </xf>
    <xf numFmtId="0" fontId="33" fillId="43" borderId="23" xfId="34" applyFont="1" applyFill="1" applyBorder="1" applyAlignment="1">
      <alignment horizontal="center" vertical="center" wrapText="1"/>
    </xf>
    <xf numFmtId="0" fontId="33" fillId="43" borderId="21" xfId="34" applyFont="1" applyFill="1" applyBorder="1" applyAlignment="1">
      <alignment horizontal="center" vertical="center" wrapText="1"/>
    </xf>
    <xf numFmtId="0" fontId="33" fillId="43" borderId="26" xfId="34" applyFont="1" applyFill="1" applyBorder="1" applyAlignment="1">
      <alignment horizontal="center" vertical="center" wrapText="1"/>
    </xf>
    <xf numFmtId="0" fontId="33" fillId="43" borderId="27" xfId="34" applyFont="1" applyFill="1" applyBorder="1" applyAlignment="1">
      <alignment horizontal="center" vertical="center" wrapText="1"/>
    </xf>
    <xf numFmtId="0" fontId="12" fillId="3" borderId="7" xfId="0" applyFont="1" applyFill="1" applyBorder="1" applyAlignment="1">
      <alignment horizontal="left" vertical="center" wrapText="1"/>
    </xf>
    <xf numFmtId="0" fontId="3" fillId="47" borderId="21" xfId="0" applyFont="1" applyFill="1" applyBorder="1" applyAlignment="1">
      <alignment horizontal="center" vertical="center" wrapText="1"/>
    </xf>
    <xf numFmtId="0" fontId="3" fillId="47" borderId="2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2" fillId="8" borderId="0" xfId="0" applyFont="1" applyFill="1" applyAlignment="1">
      <alignment horizontal="right" vertical="center"/>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34" fillId="43" borderId="22" xfId="34" applyFont="1" applyFill="1" applyBorder="1" applyAlignment="1">
      <alignment horizontal="center" vertical="center" wrapText="1"/>
    </xf>
    <xf numFmtId="0" fontId="34" fillId="43" borderId="24" xfId="34" applyFont="1" applyFill="1" applyBorder="1" applyAlignment="1">
      <alignment horizontal="center" vertical="center" wrapText="1"/>
    </xf>
    <xf numFmtId="0" fontId="34" fillId="50" borderId="22" xfId="34" applyFont="1" applyFill="1" applyBorder="1" applyAlignment="1">
      <alignment horizontal="center" vertical="center" wrapText="1"/>
    </xf>
    <xf numFmtId="0" fontId="34" fillId="50" borderId="24" xfId="34" applyFont="1" applyFill="1" applyBorder="1" applyAlignment="1">
      <alignment horizontal="center" vertical="center" wrapText="1"/>
    </xf>
    <xf numFmtId="0" fontId="43" fillId="43" borderId="22" xfId="34" applyFont="1" applyFill="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34" fillId="43" borderId="21" xfId="34" applyFont="1" applyFill="1" applyBorder="1" applyAlignment="1">
      <alignment horizontal="center" vertical="center" wrapText="1"/>
    </xf>
    <xf numFmtId="0" fontId="34" fillId="43" borderId="26" xfId="34" applyFont="1" applyFill="1" applyBorder="1" applyAlignment="1">
      <alignment horizontal="center" vertical="center" wrapText="1"/>
    </xf>
    <xf numFmtId="0" fontId="34" fillId="43" borderId="27" xfId="34" applyFont="1" applyFill="1" applyBorder="1" applyAlignment="1">
      <alignment horizontal="center" vertical="center" wrapText="1"/>
    </xf>
    <xf numFmtId="0" fontId="34" fillId="50" borderId="21" xfId="34" applyFont="1" applyFill="1" applyBorder="1" applyAlignment="1">
      <alignment horizontal="center" vertical="center" wrapText="1"/>
    </xf>
    <xf numFmtId="0" fontId="34" fillId="50" borderId="27" xfId="34" applyFont="1" applyFill="1" applyBorder="1" applyAlignment="1">
      <alignment horizontal="center" vertical="center" wrapText="1"/>
    </xf>
    <xf numFmtId="0" fontId="42" fillId="43" borderId="21" xfId="34" applyFont="1" applyFill="1" applyBorder="1" applyAlignment="1">
      <alignment horizontal="center" vertical="center" wrapText="1"/>
    </xf>
    <xf numFmtId="0" fontId="42" fillId="43" borderId="27" xfId="34" applyFont="1" applyFill="1" applyBorder="1" applyAlignment="1">
      <alignment horizontal="center" vertical="center" wrapText="1"/>
    </xf>
    <xf numFmtId="0" fontId="33" fillId="44" borderId="19" xfId="34" applyFont="1" applyFill="1" applyBorder="1" applyAlignment="1">
      <alignment horizontal="center" vertical="center" wrapText="1"/>
    </xf>
    <xf numFmtId="0" fontId="33" fillId="44" borderId="28" xfId="34" applyFont="1" applyFill="1" applyBorder="1" applyAlignment="1">
      <alignment horizontal="center" vertical="center" wrapText="1"/>
    </xf>
    <xf numFmtId="0" fontId="44" fillId="43" borderId="20" xfId="34" applyFont="1" applyFill="1" applyBorder="1" applyAlignment="1">
      <alignment horizontal="left" vertical="center" wrapText="1"/>
    </xf>
    <xf numFmtId="0" fontId="45" fillId="43" borderId="0" xfId="34" applyFont="1" applyFill="1" applyAlignment="1">
      <alignment horizontal="left" vertical="center" wrapText="1"/>
    </xf>
    <xf numFmtId="0" fontId="45" fillId="43" borderId="29" xfId="34" applyFont="1" applyFill="1" applyBorder="1" applyAlignment="1">
      <alignment horizontal="left" vertical="center" wrapText="1"/>
    </xf>
    <xf numFmtId="0" fontId="35" fillId="43" borderId="20" xfId="34" applyFont="1" applyFill="1" applyBorder="1" applyAlignment="1">
      <alignment horizontal="left" vertical="center" wrapText="1"/>
    </xf>
    <xf numFmtId="0" fontId="35" fillId="43" borderId="0" xfId="34" applyFont="1" applyFill="1" applyAlignment="1">
      <alignment horizontal="left" vertical="center" wrapText="1"/>
    </xf>
    <xf numFmtId="0" fontId="33" fillId="44" borderId="19" xfId="34" applyFont="1" applyFill="1" applyBorder="1" applyAlignment="1">
      <alignment horizontal="left" vertical="center" wrapText="1"/>
    </xf>
    <xf numFmtId="0" fontId="33" fillId="44" borderId="28" xfId="34" applyFont="1" applyFill="1" applyBorder="1" applyAlignment="1">
      <alignment horizontal="left" vertical="center" wrapText="1"/>
    </xf>
    <xf numFmtId="0" fontId="12" fillId="46" borderId="27" xfId="0" applyFont="1" applyFill="1" applyBorder="1" applyAlignment="1">
      <alignment horizontal="left" vertical="center" wrapText="1"/>
    </xf>
    <xf numFmtId="0" fontId="3" fillId="47" borderId="27" xfId="0" applyFont="1" applyFill="1" applyBorder="1" applyAlignment="1">
      <alignment horizontal="center" vertical="center" wrapText="1"/>
    </xf>
    <xf numFmtId="0" fontId="46" fillId="43" borderId="22" xfId="34" applyFont="1" applyFill="1" applyBorder="1" applyAlignment="1">
      <alignment horizontal="center" vertical="center" wrapText="1"/>
    </xf>
    <xf numFmtId="0" fontId="46" fillId="43" borderId="24" xfId="34" applyFont="1" applyFill="1" applyBorder="1" applyAlignment="1">
      <alignment horizontal="center" vertical="center" wrapText="1"/>
    </xf>
    <xf numFmtId="0" fontId="33" fillId="43" borderId="21" xfId="34" applyFont="1" applyFill="1" applyBorder="1" applyAlignment="1">
      <alignment vertical="center" wrapText="1"/>
    </xf>
    <xf numFmtId="0" fontId="1" fillId="0" borderId="26" xfId="34" applyBorder="1" applyAlignment="1">
      <alignment vertical="center" wrapText="1"/>
    </xf>
    <xf numFmtId="0" fontId="33" fillId="0" borderId="0" xfId="34" applyFont="1" applyAlignment="1">
      <alignment horizontal="right" vertical="center" wrapText="1"/>
    </xf>
    <xf numFmtId="0" fontId="33" fillId="0" borderId="28" xfId="34" applyFont="1" applyBorder="1" applyAlignment="1">
      <alignment horizontal="center" vertical="center" wrapText="1"/>
    </xf>
    <xf numFmtId="0" fontId="33" fillId="0" borderId="0" xfId="34" applyFont="1" applyAlignment="1">
      <alignment horizontal="center" vertical="center" wrapText="1"/>
    </xf>
  </cellXfs>
  <cellStyles count="4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Neutral" xfId="33" builtinId="28" customBuiltin="1"/>
    <cellStyle name="Normal" xfId="0" builtinId="0"/>
    <cellStyle name="Normal 2" xfId="34" xr:uid="{00000000-0005-0000-0000-000022000000}"/>
    <cellStyle name="Normal 3" xfId="35" xr:uid="{00000000-0005-0000-0000-000023000000}"/>
    <cellStyle name="Normal 3 2" xfId="36" xr:uid="{00000000-0005-0000-0000-000024000000}"/>
    <cellStyle name="Normal_Modelos C" xfId="37" xr:uid="{00000000-0005-0000-0000-000025000000}"/>
    <cellStyle name="Notas" xfId="38" builtinId="10" customBuiltin="1"/>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C93780"/>
      <color rgb="FF790921"/>
      <color rgb="FF1F5D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cheros.ad.cantabria.es\Escritorio$\72175106w\MODELOS%20PMP%202018%20con%20f&#243;rmula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70 "/>
      <sheetName val="Resto modelos 70 "/>
      <sheetName val="A71a"/>
      <sheetName val="A71b"/>
      <sheetName val="A71c "/>
      <sheetName val="A72 "/>
      <sheetName val="A73 "/>
      <sheetName val="A73a"/>
      <sheetName val="A73b"/>
      <sheetName val="A74"/>
      <sheetName val="A75 "/>
      <sheetName val="FACTURAS"/>
      <sheetName val="FACTURA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9"/>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S17"/>
  <sheetViews>
    <sheetView topLeftCell="C1" workbookViewId="0">
      <selection activeCell="E20" sqref="E20"/>
    </sheetView>
  </sheetViews>
  <sheetFormatPr baseColWidth="10" defaultRowHeight="15" x14ac:dyDescent="0.25"/>
  <cols>
    <col min="1" max="1" width="23.7109375" customWidth="1"/>
    <col min="2" max="2" width="27.5703125" customWidth="1"/>
    <col min="4" max="4" width="24.42578125" customWidth="1"/>
    <col min="10" max="10" width="27.85546875" customWidth="1"/>
    <col min="12" max="12" width="26.28515625" customWidth="1"/>
    <col min="19" max="19" width="21.28515625" customWidth="1"/>
  </cols>
  <sheetData>
    <row r="1" spans="1:19" ht="15.75" thickBot="1" x14ac:dyDescent="0.3">
      <c r="A1" s="139" t="s">
        <v>116</v>
      </c>
      <c r="B1" s="140"/>
      <c r="C1" s="140"/>
      <c r="D1" s="140"/>
      <c r="E1" s="140"/>
      <c r="F1" s="140"/>
      <c r="G1" s="140"/>
      <c r="H1" s="140"/>
      <c r="I1" s="140"/>
      <c r="J1" s="140"/>
      <c r="K1" s="140"/>
      <c r="L1" s="140"/>
      <c r="M1" s="140"/>
      <c r="N1" s="140"/>
      <c r="O1" s="140"/>
      <c r="P1" s="140"/>
      <c r="Q1" s="140"/>
      <c r="R1" s="140"/>
      <c r="S1" s="47"/>
    </row>
    <row r="2" spans="1:19" ht="15.75" thickBot="1" x14ac:dyDescent="0.3">
      <c r="A2" s="141" t="s">
        <v>26</v>
      </c>
      <c r="B2" s="142"/>
      <c r="C2" s="142"/>
      <c r="D2" s="142"/>
      <c r="E2" s="142"/>
      <c r="F2" s="142"/>
      <c r="G2" s="142"/>
      <c r="H2" s="142"/>
      <c r="I2" s="142"/>
      <c r="J2" s="142"/>
      <c r="K2" s="142"/>
      <c r="L2" s="142"/>
      <c r="M2" s="142"/>
      <c r="N2" s="142"/>
      <c r="O2" s="142"/>
      <c r="P2" s="142"/>
      <c r="Q2" s="142"/>
      <c r="R2" s="142"/>
      <c r="S2" s="48"/>
    </row>
    <row r="3" spans="1:19" ht="15.75" thickBot="1" x14ac:dyDescent="0.3">
      <c r="A3" s="141" t="s">
        <v>26</v>
      </c>
      <c r="B3" s="142"/>
      <c r="C3" s="142"/>
      <c r="D3" s="142"/>
      <c r="E3" s="142"/>
      <c r="F3" s="142"/>
      <c r="G3" s="142"/>
      <c r="H3" s="142"/>
      <c r="I3" s="142"/>
      <c r="J3" s="142"/>
      <c r="K3" s="142"/>
      <c r="L3" s="142"/>
      <c r="M3" s="142"/>
      <c r="N3" s="142"/>
      <c r="O3" s="142"/>
      <c r="P3" s="142"/>
      <c r="Q3" s="142"/>
      <c r="R3" s="142"/>
      <c r="S3" s="48"/>
    </row>
    <row r="4" spans="1:19" ht="15.75" thickBot="1" x14ac:dyDescent="0.3"/>
    <row r="5" spans="1:19" ht="15.75" thickBot="1" x14ac:dyDescent="0.3">
      <c r="A5" s="143" t="s">
        <v>27</v>
      </c>
      <c r="B5" s="137" t="s">
        <v>1</v>
      </c>
      <c r="C5" s="146"/>
      <c r="D5" s="146"/>
      <c r="E5" s="146"/>
      <c r="F5" s="146"/>
      <c r="G5" s="146"/>
      <c r="H5" s="146"/>
      <c r="I5" s="138"/>
      <c r="J5" s="137" t="s">
        <v>2</v>
      </c>
      <c r="K5" s="146"/>
      <c r="L5" s="146"/>
      <c r="M5" s="146"/>
      <c r="N5" s="146"/>
      <c r="O5" s="138"/>
      <c r="P5" s="143" t="s">
        <v>3</v>
      </c>
      <c r="Q5" s="143" t="s">
        <v>4</v>
      </c>
      <c r="R5" s="143" t="s">
        <v>5</v>
      </c>
      <c r="S5" s="49"/>
    </row>
    <row r="6" spans="1:19" ht="127.5" customHeight="1" thickBot="1" x14ac:dyDescent="0.3">
      <c r="A6" s="144"/>
      <c r="B6" s="137" t="s">
        <v>28</v>
      </c>
      <c r="C6" s="138"/>
      <c r="D6" s="137" t="s">
        <v>29</v>
      </c>
      <c r="E6" s="138"/>
      <c r="F6" s="137" t="s">
        <v>7</v>
      </c>
      <c r="G6" s="138"/>
      <c r="H6" s="137" t="s">
        <v>8</v>
      </c>
      <c r="I6" s="138"/>
      <c r="J6" s="137" t="s">
        <v>9</v>
      </c>
      <c r="K6" s="138"/>
      <c r="L6" s="137" t="s">
        <v>10</v>
      </c>
      <c r="M6" s="138"/>
      <c r="N6" s="137" t="s">
        <v>11</v>
      </c>
      <c r="O6" s="138"/>
      <c r="P6" s="144"/>
      <c r="Q6" s="144"/>
      <c r="R6" s="144"/>
      <c r="S6" s="50" t="s">
        <v>113</v>
      </c>
    </row>
    <row r="7" spans="1:19" ht="90.75" thickBot="1" x14ac:dyDescent="0.3">
      <c r="A7" s="145"/>
      <c r="B7" s="7" t="s">
        <v>17</v>
      </c>
      <c r="C7" s="7" t="s">
        <v>13</v>
      </c>
      <c r="D7" s="7" t="s">
        <v>17</v>
      </c>
      <c r="E7" s="7" t="s">
        <v>13</v>
      </c>
      <c r="F7" s="7" t="s">
        <v>17</v>
      </c>
      <c r="G7" s="7" t="s">
        <v>13</v>
      </c>
      <c r="H7" s="7" t="s">
        <v>15</v>
      </c>
      <c r="I7" s="7" t="s">
        <v>16</v>
      </c>
      <c r="J7" s="7" t="s">
        <v>17</v>
      </c>
      <c r="K7" s="7" t="s">
        <v>13</v>
      </c>
      <c r="L7" s="7" t="s">
        <v>17</v>
      </c>
      <c r="M7" s="7" t="s">
        <v>13</v>
      </c>
      <c r="N7" s="7" t="s">
        <v>17</v>
      </c>
      <c r="O7" s="7" t="s">
        <v>18</v>
      </c>
      <c r="P7" s="145"/>
      <c r="Q7" s="145"/>
      <c r="R7" s="145"/>
      <c r="S7" s="51"/>
    </row>
    <row r="8" spans="1:19" ht="20.100000000000001" customHeight="1" x14ac:dyDescent="0.25">
      <c r="A8" s="6" t="s">
        <v>30</v>
      </c>
      <c r="B8" s="53">
        <f t="shared" ref="B8:O8" si="0">B9+B10</f>
        <v>0</v>
      </c>
      <c r="C8" s="5">
        <f t="shared" si="0"/>
        <v>0</v>
      </c>
      <c r="D8" s="53">
        <f t="shared" si="0"/>
        <v>0</v>
      </c>
      <c r="E8" s="5">
        <f t="shared" si="0"/>
        <v>0</v>
      </c>
      <c r="F8" s="53">
        <f t="shared" si="0"/>
        <v>0</v>
      </c>
      <c r="G8" s="5">
        <f t="shared" si="0"/>
        <v>0</v>
      </c>
      <c r="H8" s="5">
        <f t="shared" si="0"/>
        <v>0</v>
      </c>
      <c r="I8" s="5">
        <f t="shared" si="0"/>
        <v>0</v>
      </c>
      <c r="J8" s="53">
        <f t="shared" si="0"/>
        <v>0</v>
      </c>
      <c r="K8" s="5">
        <f t="shared" si="0"/>
        <v>0</v>
      </c>
      <c r="L8" s="53">
        <f t="shared" si="0"/>
        <v>0</v>
      </c>
      <c r="M8" s="5">
        <f t="shared" si="0"/>
        <v>0</v>
      </c>
      <c r="N8" s="53">
        <f t="shared" si="0"/>
        <v>0</v>
      </c>
      <c r="O8" s="5">
        <f t="shared" si="0"/>
        <v>0</v>
      </c>
      <c r="P8" s="5">
        <v>0</v>
      </c>
      <c r="Q8" s="5">
        <v>0</v>
      </c>
      <c r="R8" s="5">
        <v>0</v>
      </c>
      <c r="S8" s="3"/>
    </row>
    <row r="9" spans="1:19" ht="20.100000000000001" customHeight="1" x14ac:dyDescent="0.25">
      <c r="A9" s="2" t="s">
        <v>20</v>
      </c>
      <c r="B9" s="63">
        <f>ROUND(SUMIFS(FACTURAS!U8:U1000,FACTURAS!V8:V1000,"&lt;=30",FACTURAS!K8:K1000,"Operación Corriente",FACTURAS!W8:W1000,"VERDADERO"),2)</f>
        <v>0</v>
      </c>
      <c r="C9" s="68">
        <f>ROUND(SUMIFS(FACTURAS!J8:J1000,FACTURAS!V8:V1000,"&lt;=30",FACTURAS!K8:K1000,"Operación Corriente",FACTURAS!W8:W1000,"VERDADERO")/1000,2)</f>
        <v>0</v>
      </c>
      <c r="D9" s="63">
        <f>ROUND(SUMIFS(FACTURAS!U8:U1000,FACTURAS!V8:V1000,"&gt;30",FACTURAS!K8:K1000,"Operación Corriente",FACTURAS!W8:W1000,"VERDADERO"),2)</f>
        <v>0</v>
      </c>
      <c r="E9" s="68">
        <f>ROUND(SUMIFS(FACTURAS!J8:J1000,FACTURAS!V8:V1000,"&gt;30",FACTURAS!K8:K1000,"Operación Corriente",FACTURAS!W8:W1000,"VERDADERO")/1000,2)</f>
        <v>0</v>
      </c>
      <c r="F9" s="64">
        <f>B9+D9</f>
        <v>0</v>
      </c>
      <c r="G9" s="67">
        <f>C9+E9</f>
        <v>0</v>
      </c>
      <c r="H9" s="54">
        <f>ROUND(G.70a!H9,2)</f>
        <v>0</v>
      </c>
      <c r="I9" s="54">
        <f>ROUND(G.70a!I9,2)</f>
        <v>0</v>
      </c>
      <c r="J9" s="63">
        <f>ROUND(SUMIFS(FACTURAS!U8:U1000,FACTURAS!X8:X1000,"&lt;=30",FACTURAS!K8:K1000,"Operación Corriente",FACTURAS!W8:W1000,"FALSO"),2)</f>
        <v>0</v>
      </c>
      <c r="K9" s="68">
        <f>ROUND(SUMIFS(FACTURAS!J8:J1000,FACTURAS!X8:X1000,"&lt;=30",FACTURAS!K8:K1000,"Operación Corriente",FACTURAS!W8:W1000,"FALSO")/1000,2)</f>
        <v>0</v>
      </c>
      <c r="L9" s="69">
        <f>ROUND(SUMIFS(FACTURAS!U8:U1000,FACTURAS!X8:X1000,"&gt;30",FACTURAS!K8:K1000,"Operación Corriente",FACTURAS!W8:W1000,"FALSO"),2)</f>
        <v>0</v>
      </c>
      <c r="M9" s="68">
        <f>ROUND(SUMIFS(FACTURAS!J8:J1000,FACTURAS!X8:X1000,"&gt;30",FACTURAS!K8:K1000,"Operación Corriente",FACTURAS!W8:W1000,"FALSO")/1000,2)</f>
        <v>0</v>
      </c>
      <c r="N9" s="64">
        <f>J9+L9</f>
        <v>0</v>
      </c>
      <c r="O9" s="67">
        <f>K9+M9</f>
        <v>0</v>
      </c>
      <c r="P9" s="68">
        <f>ROUND(IF(FACTURAS!J6&gt;0,FACTURAS!AB14/FACTURAS!J6,0),2)</f>
        <v>0</v>
      </c>
      <c r="Q9" s="68">
        <f>ROUND(IF(FACTURAS!J5&gt;0,FACTURAS!AB17/FACTURAS!J5,0),2)</f>
        <v>0</v>
      </c>
      <c r="R9" s="68">
        <f>ROUND(IF(SUM(G9,O9)=0,0,((P9*G9)+(Q9*O9))/SUM(G9,O9)),2)</f>
        <v>0</v>
      </c>
      <c r="S9" s="3"/>
    </row>
    <row r="10" spans="1:19" ht="20.100000000000001" customHeight="1" x14ac:dyDescent="0.25">
      <c r="A10" s="2" t="s">
        <v>21</v>
      </c>
      <c r="B10" s="63">
        <f>ROUND(SUMIFS(FACTURAS!U8:U1000,FACTURAS!V8:V1000,"&lt;=30",FACTURAS!K8:K1000,"Operación de Capital",FACTURAS!W8:W1000,"VERDADERO"),2)</f>
        <v>0</v>
      </c>
      <c r="C10" s="68">
        <f>ROUND(SUMIFS(FACTURAS!J8:J1000,FACTURAS!V8:V1000,"&lt;=30",FACTURAS!K8:K1000,"Operación de Capital",FACTURAS!W8:W1000,"VERDADERO")/1000,2)</f>
        <v>0</v>
      </c>
      <c r="D10" s="63">
        <f>ROUND(SUMIFS(FACTURAS!U8:U1000,FACTURAS!V8:V1000,"&gt;30",FACTURAS!K8:K1000,"Operación de Capital",FACTURAS!W8:W1000,"VERDADERO"),2)</f>
        <v>0</v>
      </c>
      <c r="E10" s="68">
        <f>ROUND(SUMIFS(FACTURAS!J8:J1000,FACTURAS!V8:V1000,"&gt;30",FACTURAS!K8:K1000,"Operación de Capital",FACTURAS!W8:W1000,"VERDADERO")/1000,2)</f>
        <v>0</v>
      </c>
      <c r="F10" s="64">
        <f>B10+D10</f>
        <v>0</v>
      </c>
      <c r="G10" s="67">
        <f>C10+E10</f>
        <v>0</v>
      </c>
      <c r="H10" s="54">
        <f>ROUND(G.70a!H10,2)</f>
        <v>0</v>
      </c>
      <c r="I10" s="54">
        <f>ROUND(G.70a!I10,2)</f>
        <v>0</v>
      </c>
      <c r="J10" s="63">
        <f>ROUND(SUMIFS(FACTURAS!U8:U1000,FACTURAS!X8:X1000,"&lt;=30",FACTURAS!K8:K1000,"Operación de Capital",FACTURAS!W8:W1000,"FALSO"),2)</f>
        <v>0</v>
      </c>
      <c r="K10" s="68">
        <f>ROUND(SUMIFS(FACTURAS!J8:J1000,FACTURAS!X8:X1000,"&lt;=30",FACTURAS!K8:K1000,"Operación de Capital",FACTURAS!W8:W1000,"FALSO")/1000,2)</f>
        <v>0</v>
      </c>
      <c r="L10" s="69">
        <f>ROUND(SUMIFS(FACTURAS!U8:U1000,FACTURAS!X8:X1000,"&gt;30",FACTURAS!K8:K1000,"Operación de Capital",FACTURAS!W8:W1000,"FALSO"),2)</f>
        <v>0</v>
      </c>
      <c r="M10" s="68">
        <f>ROUND(SUMIFS(FACTURAS!J8:J1000,FACTURAS!X8:X1000,"&gt;30",FACTURAS!K8:K1000,"Operación de Capital",FACTURAS!W8:W1000,"FALSO")/1000,2)</f>
        <v>0</v>
      </c>
      <c r="N10" s="64">
        <f>J10+L10</f>
        <v>0</v>
      </c>
      <c r="O10" s="67">
        <f>K10+M10</f>
        <v>0</v>
      </c>
      <c r="P10" s="68">
        <f>ROUND(IF(FACTURAS!J6&gt;0,FACTURAS!AB15/FACTURAS!J6,0),2)</f>
        <v>0</v>
      </c>
      <c r="Q10" s="68">
        <f>ROUND(IF(FACTURAS!J5&gt;0,FACTURAS!AB18/FACTURAS!J5,0),2)</f>
        <v>0</v>
      </c>
      <c r="R10" s="68">
        <f>ROUND(IF(SUM(G10,O10)=0,0,((P10*G10)+(Q10*O10))/SUM(G10,O10)),2)</f>
        <v>0</v>
      </c>
      <c r="S10" s="3"/>
    </row>
    <row r="11" spans="1:19" ht="20.100000000000001" customHeight="1" x14ac:dyDescent="0.25">
      <c r="A11" s="2" t="s">
        <v>31</v>
      </c>
      <c r="B11" s="1"/>
      <c r="C11" s="1"/>
      <c r="D11" s="1"/>
      <c r="E11" s="1"/>
      <c r="F11" s="1"/>
      <c r="G11" s="1"/>
      <c r="H11" s="1"/>
      <c r="I11" s="1"/>
      <c r="J11" s="1"/>
      <c r="K11" s="1"/>
      <c r="L11" s="1"/>
      <c r="M11" s="1"/>
      <c r="N11" s="1"/>
      <c r="O11" s="1"/>
      <c r="P11" s="1"/>
      <c r="Q11" s="1"/>
      <c r="R11" s="1"/>
      <c r="S11" s="52">
        <v>1</v>
      </c>
    </row>
    <row r="14" spans="1:19" x14ac:dyDescent="0.25">
      <c r="A14" t="s">
        <v>114</v>
      </c>
    </row>
    <row r="15" spans="1:19" x14ac:dyDescent="0.25">
      <c r="A15" s="55" t="s">
        <v>120</v>
      </c>
    </row>
    <row r="16" spans="1:19" x14ac:dyDescent="0.25">
      <c r="A16" s="55" t="s">
        <v>119</v>
      </c>
    </row>
    <row r="17" spans="1:1" x14ac:dyDescent="0.25">
      <c r="A17" s="55" t="s">
        <v>118</v>
      </c>
    </row>
  </sheetData>
  <mergeCells count="16">
    <mergeCell ref="L6:M6"/>
    <mergeCell ref="N6:O6"/>
    <mergeCell ref="A1:R1"/>
    <mergeCell ref="A2:R2"/>
    <mergeCell ref="A3:R3"/>
    <mergeCell ref="A5:A7"/>
    <mergeCell ref="B5:I5"/>
    <mergeCell ref="J5:O5"/>
    <mergeCell ref="P5:P7"/>
    <mergeCell ref="Q5:Q7"/>
    <mergeCell ref="R5:R7"/>
    <mergeCell ref="B6:C6"/>
    <mergeCell ref="D6:E6"/>
    <mergeCell ref="F6:G6"/>
    <mergeCell ref="H6:I6"/>
    <mergeCell ref="J6:K6"/>
  </mergeCells>
  <pageMargins left="0.7" right="0.7" top="0.75" bottom="0.75" header="0.3" footer="0.3"/>
  <pageSetup paperSize="9" scale="4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G15"/>
  <sheetViews>
    <sheetView zoomScaleNormal="100" workbookViewId="0">
      <selection activeCell="A2" sqref="A2:G2"/>
    </sheetView>
  </sheetViews>
  <sheetFormatPr baseColWidth="10" defaultRowHeight="15" x14ac:dyDescent="0.25"/>
  <cols>
    <col min="1" max="1" width="76.140625" bestFit="1" customWidth="1"/>
    <col min="2" max="7" width="21" bestFit="1" customWidth="1"/>
  </cols>
  <sheetData>
    <row r="1" spans="1:7" ht="39.950000000000003" customHeight="1" thickBot="1" x14ac:dyDescent="0.3">
      <c r="A1" s="139" t="s">
        <v>455</v>
      </c>
      <c r="B1" s="140"/>
      <c r="C1" s="140"/>
      <c r="D1" s="140"/>
      <c r="E1" s="140"/>
      <c r="F1" s="140"/>
      <c r="G1" s="157"/>
    </row>
    <row r="2" spans="1:7" ht="20.100000000000001" customHeight="1" thickBot="1" x14ac:dyDescent="0.3">
      <c r="A2" s="158" t="str">
        <f>IF(CONTROL!D4=0,"",CONTROL!D4)</f>
        <v>Septiembre</v>
      </c>
      <c r="B2" s="159"/>
      <c r="C2" s="159"/>
      <c r="D2" s="159"/>
      <c r="E2" s="159"/>
      <c r="F2" s="159"/>
      <c r="G2" s="160"/>
    </row>
    <row r="3" spans="1:7" ht="20.100000000000001" customHeight="1" thickBot="1" x14ac:dyDescent="0.3">
      <c r="A3" s="158" t="str">
        <f>IF(CONTROL!D5=0,"",CONTROL!D5)</f>
        <v xml:space="preserve">Fundación Instituto de Investigación Marqués de Valdecilla </v>
      </c>
      <c r="B3" s="159"/>
      <c r="C3" s="159"/>
      <c r="D3" s="159"/>
      <c r="E3" s="159"/>
      <c r="F3" s="159"/>
      <c r="G3" s="160"/>
    </row>
    <row r="4" spans="1:7" ht="20.100000000000001" customHeight="1" thickBot="1" x14ac:dyDescent="0.3">
      <c r="A4" s="161" t="s">
        <v>312</v>
      </c>
      <c r="B4" s="161"/>
      <c r="C4" s="161"/>
      <c r="D4" s="161"/>
      <c r="E4" s="161"/>
      <c r="F4" s="161"/>
      <c r="G4" s="161"/>
    </row>
    <row r="5" spans="1:7" ht="26.25" thickBot="1" x14ac:dyDescent="0.3">
      <c r="A5" s="94" t="s">
        <v>73</v>
      </c>
      <c r="B5" s="94" t="s">
        <v>454</v>
      </c>
      <c r="C5" s="94" t="s">
        <v>453</v>
      </c>
      <c r="D5" s="94" t="s">
        <v>452</v>
      </c>
      <c r="E5" s="94" t="s">
        <v>451</v>
      </c>
      <c r="F5" s="94" t="s">
        <v>450</v>
      </c>
      <c r="G5" s="94" t="s">
        <v>449</v>
      </c>
    </row>
    <row r="6" spans="1:7" ht="15.75" thickBot="1" x14ac:dyDescent="0.3">
      <c r="A6" s="93" t="s">
        <v>448</v>
      </c>
      <c r="B6" s="92">
        <f t="shared" ref="B6:G6" si="0">ROUND(SUM(B7:B10),2)</f>
        <v>0</v>
      </c>
      <c r="C6" s="92">
        <f t="shared" si="0"/>
        <v>0</v>
      </c>
      <c r="D6" s="92">
        <f t="shared" si="0"/>
        <v>0</v>
      </c>
      <c r="E6" s="92">
        <f t="shared" si="0"/>
        <v>0</v>
      </c>
      <c r="F6" s="92">
        <f t="shared" si="0"/>
        <v>0</v>
      </c>
      <c r="G6" s="92">
        <f t="shared" si="0"/>
        <v>0</v>
      </c>
    </row>
    <row r="7" spans="1:7" ht="15.75" thickBot="1" x14ac:dyDescent="0.3">
      <c r="A7" s="90" t="s">
        <v>447</v>
      </c>
      <c r="B7" s="89">
        <f>IFERROR(ROUND(G.4!B7,2),0)</f>
        <v>0</v>
      </c>
      <c r="C7" s="89">
        <f>IFERROR(ROUND(G.4!C7,2),0)</f>
        <v>0</v>
      </c>
      <c r="D7" s="89">
        <f>IFERROR(ROUND(G.4!D7,2),0)</f>
        <v>0</v>
      </c>
      <c r="E7" s="89">
        <f>IFERROR(ROUND(G.4!E7,2),0)</f>
        <v>0</v>
      </c>
      <c r="F7" s="89">
        <f>IFERROR(ROUND(G.4!F7,2),0)</f>
        <v>0</v>
      </c>
      <c r="G7" s="91">
        <f>ROUND(B7+C7-D7-E7+F7,2)</f>
        <v>0</v>
      </c>
    </row>
    <row r="8" spans="1:7" ht="15.75" thickBot="1" x14ac:dyDescent="0.3">
      <c r="A8" s="90" t="s">
        <v>446</v>
      </c>
      <c r="B8" s="89">
        <f>IFERROR(ROUND(G.4!B8,2),0)</f>
        <v>0</v>
      </c>
      <c r="C8" s="89">
        <f>IFERROR(ROUND(G.4!C8,2),0)</f>
        <v>0</v>
      </c>
      <c r="D8" s="89">
        <f>IFERROR(ROUND(G.4!D8,2),0)</f>
        <v>0</v>
      </c>
      <c r="E8" s="89">
        <f>IFERROR(ROUND(G.4!E8,2),0)</f>
        <v>0</v>
      </c>
      <c r="F8" s="89">
        <f>IFERROR(ROUND(G.4!F8,2),0)</f>
        <v>0</v>
      </c>
      <c r="G8" s="91">
        <f>ROUND(B8+C8-D8-E8+F8,2)</f>
        <v>0</v>
      </c>
    </row>
    <row r="9" spans="1:7" ht="15.75" thickBot="1" x14ac:dyDescent="0.3">
      <c r="A9" s="90" t="s">
        <v>445</v>
      </c>
      <c r="B9" s="89">
        <f>IFERROR(ROUND(G.4!B9,2),0)</f>
        <v>0</v>
      </c>
      <c r="C9" s="89">
        <f>IFERROR(ROUND(G.4!C9,2),0)</f>
        <v>0</v>
      </c>
      <c r="D9" s="89">
        <f>IFERROR(ROUND(G.4!D9,2),0)</f>
        <v>0</v>
      </c>
      <c r="E9" s="89">
        <f>IFERROR(ROUND(G.4!E9,2),0)</f>
        <v>0</v>
      </c>
      <c r="F9" s="89">
        <f>IFERROR(ROUND(G.4!F9,2),0)</f>
        <v>0</v>
      </c>
      <c r="G9" s="91">
        <f>ROUND(B9+C9-D9-E9+F9,2)</f>
        <v>0</v>
      </c>
    </row>
    <row r="10" spans="1:7" ht="15.75" thickBot="1" x14ac:dyDescent="0.3">
      <c r="A10" s="90" t="s">
        <v>444</v>
      </c>
      <c r="B10" s="89">
        <f>IFERROR(ROUND(G.4!B10,2),0)</f>
        <v>0</v>
      </c>
      <c r="C10" s="89">
        <f>IFERROR(ROUND(G.4!C10,2),0)</f>
        <v>0</v>
      </c>
      <c r="D10" s="89">
        <f>IFERROR(ROUND(G.4!D10,2),0)</f>
        <v>0</v>
      </c>
      <c r="E10" s="89">
        <f>IFERROR(ROUND(G.4!E10,2),0)</f>
        <v>0</v>
      </c>
      <c r="F10" s="89">
        <f>IFERROR(ROUND(G.4!F10,2),0)</f>
        <v>0</v>
      </c>
      <c r="G10" s="91">
        <f>ROUND(B10+C10-D10-E10+F10,2)</f>
        <v>0</v>
      </c>
    </row>
    <row r="11" spans="1:7" ht="15.75" thickBot="1" x14ac:dyDescent="0.3">
      <c r="A11" s="93" t="s">
        <v>443</v>
      </c>
      <c r="B11" s="92">
        <f t="shared" ref="B11:G11" si="1">ROUND(SUM(B12:B15),2)</f>
        <v>2606.4699999999998</v>
      </c>
      <c r="C11" s="92">
        <f t="shared" si="1"/>
        <v>0</v>
      </c>
      <c r="D11" s="92">
        <f t="shared" si="1"/>
        <v>0</v>
      </c>
      <c r="E11" s="92">
        <f t="shared" si="1"/>
        <v>0</v>
      </c>
      <c r="F11" s="92">
        <f t="shared" si="1"/>
        <v>0</v>
      </c>
      <c r="G11" s="92">
        <f t="shared" si="1"/>
        <v>2606.4699999999998</v>
      </c>
    </row>
    <row r="12" spans="1:7" ht="15.75" thickBot="1" x14ac:dyDescent="0.3">
      <c r="A12" s="90" t="s">
        <v>442</v>
      </c>
      <c r="B12" s="89">
        <f>IFERROR(ROUND(G.4!B12,2),0)</f>
        <v>89.08</v>
      </c>
      <c r="C12" s="89">
        <f>IFERROR(ROUND(G.4!C12,2),0)</f>
        <v>0</v>
      </c>
      <c r="D12" s="89">
        <f>IFERROR(ROUND(G.4!D12,2),0)</f>
        <v>0</v>
      </c>
      <c r="E12" s="89">
        <f>IFERROR(ROUND(G.4!E12,2),0)</f>
        <v>0</v>
      </c>
      <c r="F12" s="89">
        <f>IFERROR(ROUND(G.4!F12,2),0)</f>
        <v>0</v>
      </c>
      <c r="G12" s="91">
        <f>ROUND(B12+C12-D12-E12+F12,2)</f>
        <v>89.08</v>
      </c>
    </row>
    <row r="13" spans="1:7" ht="15.75" thickBot="1" x14ac:dyDescent="0.3">
      <c r="A13" s="90" t="s">
        <v>441</v>
      </c>
      <c r="B13" s="89">
        <f>IFERROR(ROUND(G.4!B13,2),0)</f>
        <v>0</v>
      </c>
      <c r="C13" s="89">
        <f>IFERROR(ROUND(G.4!C13,2),0)</f>
        <v>0</v>
      </c>
      <c r="D13" s="89">
        <f>IFERROR(ROUND(G.4!D13,2),0)</f>
        <v>0</v>
      </c>
      <c r="E13" s="89">
        <f>IFERROR(ROUND(G.4!E13,2),0)</f>
        <v>0</v>
      </c>
      <c r="F13" s="89">
        <f>IFERROR(ROUND(G.4!F13,2),0)</f>
        <v>0</v>
      </c>
      <c r="G13" s="91">
        <f>ROUND(B13+C13-D13-E13+F13,2)</f>
        <v>0</v>
      </c>
    </row>
    <row r="14" spans="1:7" ht="23.25" thickBot="1" x14ac:dyDescent="0.3">
      <c r="A14" s="90" t="s">
        <v>440</v>
      </c>
      <c r="B14" s="89">
        <f>IFERROR(ROUND(G.4!B14,2),0)</f>
        <v>0</v>
      </c>
      <c r="C14" s="89">
        <f>IFERROR(ROUND(G.4!C14,2),0)</f>
        <v>0</v>
      </c>
      <c r="D14" s="89">
        <f>IFERROR(ROUND(G.4!D14,2),0)</f>
        <v>0</v>
      </c>
      <c r="E14" s="89">
        <f>IFERROR(ROUND(G.4!E14,2),0)</f>
        <v>0</v>
      </c>
      <c r="F14" s="89">
        <f>IFERROR(ROUND(G.4!F14,2),0)</f>
        <v>0</v>
      </c>
      <c r="G14" s="91">
        <f>ROUND(B14+C14-D14-E14+F14,2)</f>
        <v>0</v>
      </c>
    </row>
    <row r="15" spans="1:7" ht="15.75" thickBot="1" x14ac:dyDescent="0.3">
      <c r="A15" s="90" t="s">
        <v>439</v>
      </c>
      <c r="B15" s="89">
        <f>IFERROR(ROUND(G.4!B15,2),0)</f>
        <v>2517.39</v>
      </c>
      <c r="C15" s="89">
        <f>IFERROR(ROUND(G.4!C15,2),0)</f>
        <v>0</v>
      </c>
      <c r="D15" s="89">
        <f>IFERROR(ROUND(G.4!D15,2),0)</f>
        <v>0</v>
      </c>
      <c r="E15" s="89">
        <f>IFERROR(ROUND(G.4!E15,2),0)</f>
        <v>0</v>
      </c>
      <c r="F15" s="89">
        <f>IFERROR(ROUND(G.4!F15,2),0)</f>
        <v>0</v>
      </c>
      <c r="G15" s="91">
        <f>ROUND(B15+C15-D15-E15+F15,2)</f>
        <v>2517.39</v>
      </c>
    </row>
  </sheetData>
  <mergeCells count="4">
    <mergeCell ref="A1:G1"/>
    <mergeCell ref="A2:G2"/>
    <mergeCell ref="A3:G3"/>
    <mergeCell ref="A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zoomScale="85" zoomScaleNormal="85" workbookViewId="0">
      <selection activeCell="I39" sqref="I39"/>
    </sheetView>
  </sheetViews>
  <sheetFormatPr baseColWidth="10" defaultRowHeight="15" x14ac:dyDescent="0.25"/>
  <cols>
    <col min="1" max="1" width="76.140625" bestFit="1" customWidth="1"/>
    <col min="2" max="7" width="21" bestFit="1" customWidth="1"/>
  </cols>
  <sheetData>
    <row r="1" spans="1:7" ht="39.950000000000003" customHeight="1" thickBot="1" x14ac:dyDescent="0.3">
      <c r="A1" s="139" t="s">
        <v>455</v>
      </c>
      <c r="B1" s="140"/>
      <c r="C1" s="140"/>
      <c r="D1" s="140"/>
      <c r="E1" s="140"/>
      <c r="F1" s="140"/>
      <c r="G1" s="157"/>
    </row>
    <row r="2" spans="1:7" ht="20.100000000000001" customHeight="1" thickBot="1" x14ac:dyDescent="0.3">
      <c r="A2" s="158" t="str">
        <f>IF(CONTROL!D4=0,"",CONTROL!D4)</f>
        <v>Septiembre</v>
      </c>
      <c r="B2" s="159"/>
      <c r="C2" s="159"/>
      <c r="D2" s="159"/>
      <c r="E2" s="159"/>
      <c r="F2" s="159"/>
      <c r="G2" s="160"/>
    </row>
    <row r="3" spans="1:7" ht="20.100000000000001" customHeight="1" thickBot="1" x14ac:dyDescent="0.3">
      <c r="A3" s="158" t="str">
        <f>IF(CONTROL!D5=0,"",CONTROL!D5)</f>
        <v xml:space="preserve">Fundación Instituto de Investigación Marqués de Valdecilla </v>
      </c>
      <c r="B3" s="159"/>
      <c r="C3" s="159"/>
      <c r="D3" s="159"/>
      <c r="E3" s="159"/>
      <c r="F3" s="159"/>
      <c r="G3" s="160"/>
    </row>
    <row r="4" spans="1:7" ht="20.100000000000001" customHeight="1" thickBot="1" x14ac:dyDescent="0.3">
      <c r="A4" s="161" t="s">
        <v>312</v>
      </c>
      <c r="B4" s="161"/>
      <c r="C4" s="161"/>
      <c r="D4" s="161"/>
      <c r="E4" s="161"/>
      <c r="F4" s="161"/>
      <c r="G4" s="161"/>
    </row>
    <row r="5" spans="1:7" ht="26.25" thickBot="1" x14ac:dyDescent="0.3">
      <c r="A5" s="94" t="s">
        <v>73</v>
      </c>
      <c r="B5" s="94" t="s">
        <v>454</v>
      </c>
      <c r="C5" s="94" t="s">
        <v>453</v>
      </c>
      <c r="D5" s="94" t="s">
        <v>452</v>
      </c>
      <c r="E5" s="94" t="s">
        <v>451</v>
      </c>
      <c r="F5" s="94" t="s">
        <v>450</v>
      </c>
      <c r="G5" s="94" t="s">
        <v>449</v>
      </c>
    </row>
    <row r="6" spans="1:7" ht="15.75" thickBot="1" x14ac:dyDescent="0.3">
      <c r="A6" s="93" t="s">
        <v>448</v>
      </c>
      <c r="B6" s="92">
        <f t="shared" ref="B6:G6" si="0">ROUND(SUM(B7:B10),2)</f>
        <v>0</v>
      </c>
      <c r="C6" s="92">
        <f t="shared" si="0"/>
        <v>0</v>
      </c>
      <c r="D6" s="92">
        <f t="shared" si="0"/>
        <v>0</v>
      </c>
      <c r="E6" s="92">
        <f t="shared" si="0"/>
        <v>0</v>
      </c>
      <c r="F6" s="92">
        <f t="shared" si="0"/>
        <v>0</v>
      </c>
      <c r="G6" s="92">
        <f t="shared" si="0"/>
        <v>0</v>
      </c>
    </row>
    <row r="7" spans="1:7" ht="15.75" thickBot="1" x14ac:dyDescent="0.3">
      <c r="A7" s="90" t="s">
        <v>447</v>
      </c>
      <c r="B7" s="89"/>
      <c r="C7" s="89"/>
      <c r="D7" s="89"/>
      <c r="E7" s="89"/>
      <c r="F7" s="89"/>
      <c r="G7" s="91">
        <f>ROUND(B7+C7-D7-E7+F7,2)</f>
        <v>0</v>
      </c>
    </row>
    <row r="8" spans="1:7" ht="15.75" thickBot="1" x14ac:dyDescent="0.3">
      <c r="A8" s="90" t="s">
        <v>446</v>
      </c>
      <c r="B8" s="89"/>
      <c r="C8" s="89"/>
      <c r="D8" s="89"/>
      <c r="E8" s="89"/>
      <c r="F8" s="89"/>
      <c r="G8" s="91">
        <f>ROUND(B8+C8-D8-E8+F8,2)</f>
        <v>0</v>
      </c>
    </row>
    <row r="9" spans="1:7" ht="15.75" thickBot="1" x14ac:dyDescent="0.3">
      <c r="A9" s="90" t="s">
        <v>445</v>
      </c>
      <c r="B9" s="89"/>
      <c r="C9" s="89"/>
      <c r="D9" s="89"/>
      <c r="E9" s="89"/>
      <c r="F9" s="89"/>
      <c r="G9" s="91">
        <f>ROUND(B9+C9-D9-E9+F9,2)</f>
        <v>0</v>
      </c>
    </row>
    <row r="10" spans="1:7" ht="15.75" thickBot="1" x14ac:dyDescent="0.3">
      <c r="A10" s="90" t="s">
        <v>444</v>
      </c>
      <c r="B10" s="89"/>
      <c r="C10" s="89"/>
      <c r="D10" s="89"/>
      <c r="E10" s="89"/>
      <c r="F10" s="89"/>
      <c r="G10" s="91">
        <f>ROUND(B10+C10-D10-E10+F10,2)</f>
        <v>0</v>
      </c>
    </row>
    <row r="11" spans="1:7" ht="15.75" thickBot="1" x14ac:dyDescent="0.3">
      <c r="A11" s="93" t="s">
        <v>443</v>
      </c>
      <c r="B11" s="92">
        <f t="shared" ref="B11:G11" si="1">ROUND(SUM(B12:B15),2)</f>
        <v>2606.4699999999998</v>
      </c>
      <c r="C11" s="92">
        <f t="shared" si="1"/>
        <v>0</v>
      </c>
      <c r="D11" s="92">
        <f t="shared" si="1"/>
        <v>0</v>
      </c>
      <c r="E11" s="92">
        <f t="shared" si="1"/>
        <v>0</v>
      </c>
      <c r="F11" s="92">
        <f t="shared" si="1"/>
        <v>0</v>
      </c>
      <c r="G11" s="92">
        <f t="shared" si="1"/>
        <v>2606.4699999999998</v>
      </c>
    </row>
    <row r="12" spans="1:7" ht="15.75" thickBot="1" x14ac:dyDescent="0.3">
      <c r="A12" s="90" t="s">
        <v>442</v>
      </c>
      <c r="B12" s="89">
        <v>89.08</v>
      </c>
      <c r="C12" s="89"/>
      <c r="D12" s="89"/>
      <c r="E12" s="89"/>
      <c r="F12" s="89"/>
      <c r="G12" s="91">
        <f>ROUND(B12+C12-D12-E12+F12,2)</f>
        <v>89.08</v>
      </c>
    </row>
    <row r="13" spans="1:7" ht="15.75" thickBot="1" x14ac:dyDescent="0.3">
      <c r="A13" s="90" t="s">
        <v>441</v>
      </c>
      <c r="B13" s="89"/>
      <c r="C13" s="89"/>
      <c r="D13" s="89"/>
      <c r="E13" s="89"/>
      <c r="F13" s="89"/>
      <c r="G13" s="91">
        <f>ROUND(B13+C13-D13-E13+F13,2)</f>
        <v>0</v>
      </c>
    </row>
    <row r="14" spans="1:7" ht="23.25" thickBot="1" x14ac:dyDescent="0.3">
      <c r="A14" s="90" t="s">
        <v>440</v>
      </c>
      <c r="B14" s="89"/>
      <c r="C14" s="89"/>
      <c r="D14" s="89"/>
      <c r="E14" s="89"/>
      <c r="F14" s="89"/>
      <c r="G14" s="91">
        <f>ROUND(B14+C14-D14-E14+F14,2)</f>
        <v>0</v>
      </c>
    </row>
    <row r="15" spans="1:7" ht="15.75" thickBot="1" x14ac:dyDescent="0.3">
      <c r="A15" s="90" t="s">
        <v>439</v>
      </c>
      <c r="B15" s="89">
        <v>2517.39</v>
      </c>
      <c r="C15" s="89"/>
      <c r="D15" s="89"/>
      <c r="E15" s="89"/>
      <c r="F15" s="89"/>
      <c r="G15" s="91">
        <f>ROUND(B15+C15-D15-E15+F15,2)</f>
        <v>2517.39</v>
      </c>
    </row>
  </sheetData>
  <sheetProtection algorithmName="SHA-512" hashValue="v+SqmTu02Fbm3RvL+D35+znMvX7NADyP/hb0lM0uzkZ7HnZ6XxnOzfQ2Q6cLGaLQ/bSXlJdqJuEbibTu+uMvZQ==" saltValue="UG21IftSDwVdCLBIfXsn/Q==" spinCount="100000" sheet="1" objects="1" scenarios="1"/>
  <mergeCells count="4">
    <mergeCell ref="A1:G1"/>
    <mergeCell ref="A2:G2"/>
    <mergeCell ref="A3:G3"/>
    <mergeCell ref="A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K34"/>
  <sheetViews>
    <sheetView zoomScaleNormal="100" workbookViewId="0">
      <selection activeCell="A2" sqref="A2:K2"/>
    </sheetView>
  </sheetViews>
  <sheetFormatPr baseColWidth="10" defaultRowHeight="15" x14ac:dyDescent="0.25"/>
  <cols>
    <col min="1" max="1" width="76.140625" bestFit="1" customWidth="1"/>
    <col min="2" max="2" width="22.85546875" bestFit="1" customWidth="1"/>
    <col min="3" max="3" width="17.140625" bestFit="1" customWidth="1"/>
    <col min="4" max="10" width="22.85546875" bestFit="1" customWidth="1"/>
    <col min="11" max="11" width="28.5703125" bestFit="1" customWidth="1"/>
  </cols>
  <sheetData>
    <row r="1" spans="1:11" ht="39.950000000000003" customHeight="1" thickBot="1" x14ac:dyDescent="0.3">
      <c r="A1" s="139" t="s">
        <v>471</v>
      </c>
      <c r="B1" s="140"/>
      <c r="C1" s="140"/>
      <c r="D1" s="140"/>
      <c r="E1" s="140"/>
      <c r="F1" s="140"/>
      <c r="G1" s="140"/>
      <c r="H1" s="140"/>
      <c r="I1" s="140"/>
      <c r="J1" s="140"/>
      <c r="K1" s="157"/>
    </row>
    <row r="2" spans="1:11" ht="20.100000000000001" customHeight="1" thickBot="1" x14ac:dyDescent="0.3">
      <c r="A2" s="158" t="str">
        <f>IF(CONTROL!D4=0,"",CONTROL!D4)</f>
        <v>Septiembre</v>
      </c>
      <c r="B2" s="159"/>
      <c r="C2" s="159"/>
      <c r="D2" s="159"/>
      <c r="E2" s="159"/>
      <c r="F2" s="159"/>
      <c r="G2" s="159"/>
      <c r="H2" s="159"/>
      <c r="I2" s="159"/>
      <c r="J2" s="159"/>
      <c r="K2" s="160"/>
    </row>
    <row r="3" spans="1:11"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60"/>
    </row>
    <row r="4" spans="1:11" ht="20.100000000000001" customHeight="1" thickBot="1" x14ac:dyDescent="0.3">
      <c r="A4" s="161" t="s">
        <v>312</v>
      </c>
      <c r="B4" s="161"/>
      <c r="C4" s="161"/>
      <c r="D4" s="161"/>
      <c r="E4" s="161"/>
      <c r="F4" s="161"/>
      <c r="G4" s="161"/>
      <c r="H4" s="161"/>
      <c r="I4" s="161"/>
      <c r="J4" s="161"/>
      <c r="K4" s="161"/>
    </row>
    <row r="5" spans="1:11" ht="15.75" thickBot="1" x14ac:dyDescent="0.3">
      <c r="A5" s="164" t="s">
        <v>470</v>
      </c>
      <c r="B5" s="164" t="s">
        <v>469</v>
      </c>
      <c r="C5" s="162" t="s">
        <v>468</v>
      </c>
      <c r="D5" s="166"/>
      <c r="E5" s="166"/>
      <c r="F5" s="166"/>
      <c r="G5" s="166"/>
      <c r="H5" s="163"/>
      <c r="I5" s="164" t="s">
        <v>467</v>
      </c>
      <c r="J5" s="162" t="s">
        <v>466</v>
      </c>
      <c r="K5" s="163"/>
    </row>
    <row r="6" spans="1:11" ht="64.5" thickBot="1" x14ac:dyDescent="0.3">
      <c r="A6" s="165"/>
      <c r="B6" s="165"/>
      <c r="C6" s="94" t="s">
        <v>454</v>
      </c>
      <c r="D6" s="94" t="s">
        <v>465</v>
      </c>
      <c r="E6" s="94" t="s">
        <v>464</v>
      </c>
      <c r="F6" s="94" t="s">
        <v>463</v>
      </c>
      <c r="G6" s="94" t="s">
        <v>462</v>
      </c>
      <c r="H6" s="94" t="s">
        <v>449</v>
      </c>
      <c r="I6" s="165"/>
      <c r="J6" s="94" t="s">
        <v>461</v>
      </c>
      <c r="K6" s="94" t="s">
        <v>460</v>
      </c>
    </row>
    <row r="7" spans="1:11" ht="15.75" thickBot="1" x14ac:dyDescent="0.3">
      <c r="A7" s="90" t="s">
        <v>459</v>
      </c>
      <c r="B7" s="89">
        <f>IFERROR(ROUND(G.4a!B7,2),0)</f>
        <v>0</v>
      </c>
      <c r="C7" s="89">
        <f>IFERROR(ROUND(G.4a!C7,2),0)</f>
        <v>777.85</v>
      </c>
      <c r="D7" s="89">
        <f>IFERROR(ROUND(G.4a!D7,2),0)</f>
        <v>886.06</v>
      </c>
      <c r="E7" s="89">
        <f>IFERROR(ROUND(G.4a!E7,2),0)</f>
        <v>0</v>
      </c>
      <c r="F7" s="89">
        <f>IFERROR(ROUND(G.4a!F7,2),0)</f>
        <v>1125.68</v>
      </c>
      <c r="G7" s="89">
        <f>IFERROR(ROUND(G.4a!G7,2),0)</f>
        <v>0</v>
      </c>
      <c r="H7" s="91">
        <f>C7+D7+E7-F7+G7</f>
        <v>538.22999999999979</v>
      </c>
      <c r="I7" s="89">
        <f>IFERROR(ROUND(G.4a!I7,2),0)</f>
        <v>0</v>
      </c>
      <c r="J7" s="89">
        <f>IFERROR(ROUND(G.4a!J7,2),0)</f>
        <v>0</v>
      </c>
      <c r="K7" s="96" t="str">
        <f>IF(OR(ISTEXT(G.4a!K7),ISNUMBER(G.4a!K7))=TRUE,G.4a!K7,"")</f>
        <v/>
      </c>
    </row>
    <row r="8" spans="1:11" ht="15.75" thickBot="1" x14ac:dyDescent="0.3">
      <c r="A8" s="90" t="s">
        <v>458</v>
      </c>
      <c r="B8" s="89">
        <f>IFERROR(ROUND(G.4a!B8,2),0)</f>
        <v>0</v>
      </c>
      <c r="C8" s="89">
        <f>IFERROR(ROUND(G.4a!C8,2),0)</f>
        <v>82.55</v>
      </c>
      <c r="D8" s="89">
        <f>IFERROR(ROUND(G.4a!D8,2),0)</f>
        <v>184.75</v>
      </c>
      <c r="E8" s="89">
        <f>IFERROR(ROUND(G.4a!E8,2),0)</f>
        <v>0</v>
      </c>
      <c r="F8" s="89">
        <f>IFERROR(ROUND(G.4a!F8,2),0)</f>
        <v>14.47</v>
      </c>
      <c r="G8" s="89">
        <f>IFERROR(ROUND(G.4a!G8,2),0)</f>
        <v>0</v>
      </c>
      <c r="H8" s="91">
        <f>C8+D8+E8-F8+G8</f>
        <v>252.83</v>
      </c>
      <c r="I8" s="89">
        <f>IFERROR(ROUND(G.4a!I8,2),0)</f>
        <v>1953.33</v>
      </c>
      <c r="J8" s="89">
        <f>IFERROR(ROUND(G.4a!J8,2),0)</f>
        <v>0</v>
      </c>
      <c r="K8" s="96" t="str">
        <f>IF(OR(ISTEXT(G.4a!K8),ISNUMBER(G.4a!K8))=TRUE,G.4a!K8,"")</f>
        <v/>
      </c>
    </row>
    <row r="9" spans="1:11" ht="15.75" thickBot="1" x14ac:dyDescent="0.3">
      <c r="A9" s="90" t="s">
        <v>457</v>
      </c>
      <c r="B9" s="89">
        <f>IFERROR(ROUND(G.4a!B9,2),0)</f>
        <v>0</v>
      </c>
      <c r="C9" s="89">
        <f>IFERROR(ROUND(G.4a!C9,2),0)</f>
        <v>0</v>
      </c>
      <c r="D9" s="89">
        <f>IFERROR(ROUND(G.4a!D9,2),0)</f>
        <v>0</v>
      </c>
      <c r="E9" s="89">
        <f>IFERROR(ROUND(G.4a!E9,2),0)</f>
        <v>0</v>
      </c>
      <c r="F9" s="89">
        <f>IFERROR(ROUND(G.4a!F9,2),0)</f>
        <v>0</v>
      </c>
      <c r="G9" s="89">
        <f>IFERROR(ROUND(G.4a!G9,2),0)</f>
        <v>0</v>
      </c>
      <c r="H9" s="91">
        <f>C9+D9+E9-F9+G9</f>
        <v>0</v>
      </c>
      <c r="I9" s="89">
        <f>IFERROR(ROUND(G.4a!I9,2),0)</f>
        <v>0</v>
      </c>
      <c r="J9" s="89">
        <f>IFERROR(ROUND(G.4a!J9,2),0)</f>
        <v>0</v>
      </c>
      <c r="K9" s="96" t="str">
        <f>IF(OR(ISTEXT(G.4a!K9),ISNUMBER(G.4a!K9))=TRUE,G.4a!K9,"")</f>
        <v/>
      </c>
    </row>
    <row r="10" spans="1:11" ht="15.75" thickBot="1" x14ac:dyDescent="0.3">
      <c r="A10" s="97" t="s">
        <v>456</v>
      </c>
      <c r="B10" s="97"/>
      <c r="C10" s="97"/>
      <c r="D10" s="97"/>
      <c r="E10" s="97"/>
      <c r="F10" s="97"/>
      <c r="G10" s="97"/>
      <c r="H10" s="97"/>
      <c r="I10" s="97"/>
      <c r="J10" s="97"/>
      <c r="K10" s="97"/>
    </row>
    <row r="11" spans="1:11" ht="15.75" thickBot="1" x14ac:dyDescent="0.3">
      <c r="A11" s="96" t="str">
        <f>IF(OR(ISTEXT(G.4a!A11),ISNUMBER(G.4a!A11))=TRUE,G.4a!A11,"")</f>
        <v>Fundación Marqués de Valdecilla</v>
      </c>
      <c r="B11" s="89">
        <f>IFERROR(ROUND(G.4a!B11,2),0)</f>
        <v>0</v>
      </c>
      <c r="C11" s="89">
        <f>IFERROR(ROUND(G.4a!C11,2),0)</f>
        <v>1348.34</v>
      </c>
      <c r="D11" s="89">
        <f>IFERROR(ROUND(G.4a!D11,2),0)</f>
        <v>0</v>
      </c>
      <c r="E11" s="89">
        <f>IFERROR(ROUND(G.4a!E11,2),0)</f>
        <v>0</v>
      </c>
      <c r="F11" s="89">
        <f>IFERROR(ROUND(G.4a!F11,2),0)</f>
        <v>182.88</v>
      </c>
      <c r="G11" s="89">
        <f>IFERROR(ROUND(G.4a!G11,2),0)</f>
        <v>0</v>
      </c>
      <c r="H11" s="89">
        <f t="shared" ref="H11:H34" si="0">C11+D11+E11-F11+G11</f>
        <v>1165.46</v>
      </c>
      <c r="I11" s="89">
        <f>IFERROR(ROUND(G.4a!I11,2),0)</f>
        <v>0</v>
      </c>
      <c r="J11" s="89">
        <f>IFERROR(ROUND(G.4a!J11,2),0)</f>
        <v>0</v>
      </c>
      <c r="K11" s="96" t="str">
        <f>IF(OR(ISTEXT(G.4a!K11),ISNUMBER(G.4a!K11))=TRUE,G.4a!K11,"")</f>
        <v/>
      </c>
    </row>
    <row r="12" spans="1:11" ht="15.75" thickBot="1" x14ac:dyDescent="0.3">
      <c r="A12" s="96" t="str">
        <f>IF(OR(ISTEXT(G.4a!A12),ISNUMBER(G.4a!A12))=TRUE,G.4a!A12,"")</f>
        <v>Otros</v>
      </c>
      <c r="B12" s="89">
        <f>IFERROR(ROUND(G.4a!B12,2),0)</f>
        <v>0</v>
      </c>
      <c r="C12" s="89">
        <f>IFERROR(ROUND(G.4a!C12,2),0)</f>
        <v>1873.11</v>
      </c>
      <c r="D12" s="89">
        <f>IFERROR(ROUND(G.4a!D12,2),0)</f>
        <v>473.27</v>
      </c>
      <c r="E12" s="89">
        <f>IFERROR(ROUND(G.4a!E12,2),0)</f>
        <v>0</v>
      </c>
      <c r="F12" s="89">
        <f>IFERROR(ROUND(G.4a!F12,2),0)</f>
        <v>734.83</v>
      </c>
      <c r="G12" s="89">
        <f>IFERROR(ROUND(G.4a!G12,2),0)</f>
        <v>0</v>
      </c>
      <c r="H12" s="89">
        <f t="shared" si="0"/>
        <v>1611.5500000000002</v>
      </c>
      <c r="I12" s="89">
        <f>IFERROR(ROUND(G.4a!I12,2),0)</f>
        <v>0</v>
      </c>
      <c r="J12" s="89">
        <f>IFERROR(ROUND(G.4a!J12,2),0)</f>
        <v>0</v>
      </c>
      <c r="K12" s="96" t="str">
        <f>IF(OR(ISTEXT(G.4a!K12),ISNUMBER(G.4a!K12))=TRUE,G.4a!K12,"")</f>
        <v/>
      </c>
    </row>
    <row r="13" spans="1:11" ht="15.75" thickBot="1" x14ac:dyDescent="0.3">
      <c r="A13" s="96" t="str">
        <f>IF(OR(ISTEXT(G.4a!A13),ISNUMBER(G.4a!A13))=TRUE,G.4a!A13,"")</f>
        <v/>
      </c>
      <c r="B13" s="89">
        <f>IFERROR(ROUND(G.4a!B13,2),0)</f>
        <v>0</v>
      </c>
      <c r="C13" s="89">
        <f>IFERROR(ROUND(G.4a!C13,2),0)</f>
        <v>0</v>
      </c>
      <c r="D13" s="89">
        <f>IFERROR(ROUND(G.4a!D13,2),0)</f>
        <v>0</v>
      </c>
      <c r="E13" s="89">
        <f>IFERROR(ROUND(G.4a!E13,2),0)</f>
        <v>0</v>
      </c>
      <c r="F13" s="89">
        <f>IFERROR(ROUND(G.4a!F13,2),0)</f>
        <v>0</v>
      </c>
      <c r="G13" s="89">
        <f>IFERROR(ROUND(G.4a!G13,2),0)</f>
        <v>0</v>
      </c>
      <c r="H13" s="89">
        <f t="shared" si="0"/>
        <v>0</v>
      </c>
      <c r="I13" s="89">
        <f>IFERROR(ROUND(G.4a!I13,2),0)</f>
        <v>0</v>
      </c>
      <c r="J13" s="89">
        <f>IFERROR(ROUND(G.4a!J13,2),0)</f>
        <v>0</v>
      </c>
      <c r="K13" s="96" t="str">
        <f>IF(OR(ISTEXT(G.4a!K13),ISNUMBER(G.4a!K13))=TRUE,G.4a!K13,"")</f>
        <v/>
      </c>
    </row>
    <row r="14" spans="1:11" ht="15.75" thickBot="1" x14ac:dyDescent="0.3">
      <c r="A14" s="96" t="str">
        <f>IF(OR(ISTEXT(G.4a!A14),ISNUMBER(G.4a!A14))=TRUE,G.4a!A14,"")</f>
        <v/>
      </c>
      <c r="B14" s="89">
        <f>IFERROR(ROUND(G.4a!B14,2),0)</f>
        <v>0</v>
      </c>
      <c r="C14" s="89">
        <f>IFERROR(ROUND(G.4a!C14,2),0)</f>
        <v>0</v>
      </c>
      <c r="D14" s="89">
        <f>IFERROR(ROUND(G.4a!D14,2),0)</f>
        <v>0</v>
      </c>
      <c r="E14" s="89">
        <f>IFERROR(ROUND(G.4a!E14,2),0)</f>
        <v>0</v>
      </c>
      <c r="F14" s="89">
        <f>IFERROR(ROUND(G.4a!F14,2),0)</f>
        <v>0</v>
      </c>
      <c r="G14" s="89">
        <f>IFERROR(ROUND(G.4a!G14,2),0)</f>
        <v>0</v>
      </c>
      <c r="H14" s="89">
        <f t="shared" si="0"/>
        <v>0</v>
      </c>
      <c r="I14" s="89">
        <f>IFERROR(ROUND(G.4a!I14,2),0)</f>
        <v>0</v>
      </c>
      <c r="J14" s="89">
        <f>IFERROR(ROUND(G.4a!J14,2),0)</f>
        <v>0</v>
      </c>
      <c r="K14" s="96" t="str">
        <f>IF(OR(ISTEXT(G.4a!K14),ISNUMBER(G.4a!K14))=TRUE,G.4a!K14,"")</f>
        <v/>
      </c>
    </row>
    <row r="15" spans="1:11" ht="15.75" thickBot="1" x14ac:dyDescent="0.3">
      <c r="A15" s="96" t="str">
        <f>IF(OR(ISTEXT(G.4a!A15),ISNUMBER(G.4a!A15))=TRUE,G.4a!A15,"")</f>
        <v/>
      </c>
      <c r="B15" s="89">
        <f>IFERROR(ROUND(G.4a!B15,2),0)</f>
        <v>0</v>
      </c>
      <c r="C15" s="89">
        <f>IFERROR(ROUND(G.4a!C15,2),0)</f>
        <v>0</v>
      </c>
      <c r="D15" s="89">
        <f>IFERROR(ROUND(G.4a!D15,2),0)</f>
        <v>0</v>
      </c>
      <c r="E15" s="89">
        <f>IFERROR(ROUND(G.4a!E15,2),0)</f>
        <v>0</v>
      </c>
      <c r="F15" s="89">
        <f>IFERROR(ROUND(G.4a!F15,2),0)</f>
        <v>0</v>
      </c>
      <c r="G15" s="89">
        <f>IFERROR(ROUND(G.4a!G15,2),0)</f>
        <v>0</v>
      </c>
      <c r="H15" s="89">
        <f t="shared" si="0"/>
        <v>0</v>
      </c>
      <c r="I15" s="89">
        <f>IFERROR(ROUND(G.4a!I15,2),0)</f>
        <v>0</v>
      </c>
      <c r="J15" s="89">
        <f>IFERROR(ROUND(G.4a!J15,2),0)</f>
        <v>0</v>
      </c>
      <c r="K15" s="96" t="str">
        <f>IF(OR(ISTEXT(G.4a!K15),ISNUMBER(G.4a!K15))=TRUE,G.4a!K15,"")</f>
        <v/>
      </c>
    </row>
    <row r="16" spans="1:11" ht="15.75" thickBot="1" x14ac:dyDescent="0.3">
      <c r="A16" s="96" t="str">
        <f>IF(OR(ISTEXT(G.4a!A16),ISNUMBER(G.4a!A16))=TRUE,G.4a!A16,"")</f>
        <v/>
      </c>
      <c r="B16" s="89">
        <f>IFERROR(ROUND(G.4a!B16,2),0)</f>
        <v>0</v>
      </c>
      <c r="C16" s="89">
        <f>IFERROR(ROUND(G.4a!C16,2),0)</f>
        <v>0</v>
      </c>
      <c r="D16" s="89">
        <f>IFERROR(ROUND(G.4a!D16,2),0)</f>
        <v>0</v>
      </c>
      <c r="E16" s="89">
        <f>IFERROR(ROUND(G.4a!E16,2),0)</f>
        <v>0</v>
      </c>
      <c r="F16" s="89">
        <f>IFERROR(ROUND(G.4a!F16,2),0)</f>
        <v>0</v>
      </c>
      <c r="G16" s="89">
        <f>IFERROR(ROUND(G.4a!G16,2),0)</f>
        <v>0</v>
      </c>
      <c r="H16" s="89">
        <f t="shared" si="0"/>
        <v>0</v>
      </c>
      <c r="I16" s="89">
        <f>IFERROR(ROUND(G.4a!I16,2),0)</f>
        <v>0</v>
      </c>
      <c r="J16" s="89">
        <f>IFERROR(ROUND(G.4a!J16,2),0)</f>
        <v>0</v>
      </c>
      <c r="K16" s="96" t="str">
        <f>IF(OR(ISTEXT(G.4a!K16),ISNUMBER(G.4a!K16))=TRUE,G.4a!K16,"")</f>
        <v/>
      </c>
    </row>
    <row r="17" spans="1:11" ht="15.75" thickBot="1" x14ac:dyDescent="0.3">
      <c r="A17" s="96" t="str">
        <f>IF(OR(ISTEXT(G.4a!A17),ISNUMBER(G.4a!A17))=TRUE,G.4a!A17,"")</f>
        <v/>
      </c>
      <c r="B17" s="89">
        <f>IFERROR(ROUND(G.4a!B17,2),0)</f>
        <v>0</v>
      </c>
      <c r="C17" s="89">
        <f>IFERROR(ROUND(G.4a!C17,2),0)</f>
        <v>0</v>
      </c>
      <c r="D17" s="89">
        <f>IFERROR(ROUND(G.4a!D17,2),0)</f>
        <v>0</v>
      </c>
      <c r="E17" s="89">
        <f>IFERROR(ROUND(G.4a!E17,2),0)</f>
        <v>0</v>
      </c>
      <c r="F17" s="89">
        <f>IFERROR(ROUND(G.4a!F17,2),0)</f>
        <v>0</v>
      </c>
      <c r="G17" s="89">
        <f>IFERROR(ROUND(G.4a!G17,2),0)</f>
        <v>0</v>
      </c>
      <c r="H17" s="89">
        <f t="shared" si="0"/>
        <v>0</v>
      </c>
      <c r="I17" s="89">
        <f>IFERROR(ROUND(G.4a!I17,2),0)</f>
        <v>0</v>
      </c>
      <c r="J17" s="89">
        <f>IFERROR(ROUND(G.4a!J17,2),0)</f>
        <v>0</v>
      </c>
      <c r="K17" s="96" t="str">
        <f>IF(OR(ISTEXT(G.4a!K17),ISNUMBER(G.4a!K17))=TRUE,G.4a!K17,"")</f>
        <v/>
      </c>
    </row>
    <row r="18" spans="1:11" ht="15.75" thickBot="1" x14ac:dyDescent="0.3">
      <c r="A18" s="96" t="str">
        <f>IF(OR(ISTEXT(G.4a!A18),ISNUMBER(G.4a!A18))=TRUE,G.4a!A18,"")</f>
        <v/>
      </c>
      <c r="B18" s="89">
        <f>IFERROR(ROUND(G.4a!B18,2),0)</f>
        <v>0</v>
      </c>
      <c r="C18" s="89">
        <f>IFERROR(ROUND(G.4a!C18,2),0)</f>
        <v>0</v>
      </c>
      <c r="D18" s="89">
        <f>IFERROR(ROUND(G.4a!D18,2),0)</f>
        <v>0</v>
      </c>
      <c r="E18" s="89">
        <f>IFERROR(ROUND(G.4a!E18,2),0)</f>
        <v>0</v>
      </c>
      <c r="F18" s="89">
        <f>IFERROR(ROUND(G.4a!F18,2),0)</f>
        <v>0</v>
      </c>
      <c r="G18" s="89">
        <f>IFERROR(ROUND(G.4a!G18,2),0)</f>
        <v>0</v>
      </c>
      <c r="H18" s="89">
        <f t="shared" si="0"/>
        <v>0</v>
      </c>
      <c r="I18" s="89">
        <f>IFERROR(ROUND(G.4a!I18,2),0)</f>
        <v>0</v>
      </c>
      <c r="J18" s="89">
        <f>IFERROR(ROUND(G.4a!J18,2),0)</f>
        <v>0</v>
      </c>
      <c r="K18" s="96" t="str">
        <f>IF(OR(ISTEXT(G.4a!K18),ISNUMBER(G.4a!K18))=TRUE,G.4a!K18,"")</f>
        <v/>
      </c>
    </row>
    <row r="19" spans="1:11" ht="15.75" thickBot="1" x14ac:dyDescent="0.3">
      <c r="A19" s="96" t="str">
        <f>IF(OR(ISTEXT(G.4a!A19),ISNUMBER(G.4a!A19))=TRUE,G.4a!A19,"")</f>
        <v/>
      </c>
      <c r="B19" s="89">
        <f>IFERROR(ROUND(G.4a!B19,2),0)</f>
        <v>0</v>
      </c>
      <c r="C19" s="89">
        <f>IFERROR(ROUND(G.4a!C19,2),0)</f>
        <v>0</v>
      </c>
      <c r="D19" s="89">
        <f>IFERROR(ROUND(G.4a!D19,2),0)</f>
        <v>0</v>
      </c>
      <c r="E19" s="89">
        <f>IFERROR(ROUND(G.4a!E19,2),0)</f>
        <v>0</v>
      </c>
      <c r="F19" s="89">
        <f>IFERROR(ROUND(G.4a!F19,2),0)</f>
        <v>0</v>
      </c>
      <c r="G19" s="89">
        <f>IFERROR(ROUND(G.4a!G19,2),0)</f>
        <v>0</v>
      </c>
      <c r="H19" s="89">
        <f t="shared" si="0"/>
        <v>0</v>
      </c>
      <c r="I19" s="89">
        <f>IFERROR(ROUND(G.4a!I19,2),0)</f>
        <v>0</v>
      </c>
      <c r="J19" s="89">
        <f>IFERROR(ROUND(G.4a!J19,2),0)</f>
        <v>0</v>
      </c>
      <c r="K19" s="96" t="str">
        <f>IF(OR(ISTEXT(G.4a!K19),ISNUMBER(G.4a!K19))=TRUE,G.4a!K19,"")</f>
        <v/>
      </c>
    </row>
    <row r="20" spans="1:11" ht="15.75" thickBot="1" x14ac:dyDescent="0.3">
      <c r="A20" s="96" t="str">
        <f>IF(OR(ISTEXT(G.4a!A20),ISNUMBER(G.4a!A20))=TRUE,G.4a!A20,"")</f>
        <v/>
      </c>
      <c r="B20" s="89">
        <f>IFERROR(ROUND(G.4a!B20,2),0)</f>
        <v>0</v>
      </c>
      <c r="C20" s="89">
        <f>IFERROR(ROUND(G.4a!C20,2),0)</f>
        <v>0</v>
      </c>
      <c r="D20" s="89">
        <f>IFERROR(ROUND(G.4a!D20,2),0)</f>
        <v>0</v>
      </c>
      <c r="E20" s="89">
        <f>IFERROR(ROUND(G.4a!E20,2),0)</f>
        <v>0</v>
      </c>
      <c r="F20" s="89">
        <f>IFERROR(ROUND(G.4a!F20,2),0)</f>
        <v>0</v>
      </c>
      <c r="G20" s="89">
        <f>IFERROR(ROUND(G.4a!G20,2),0)</f>
        <v>0</v>
      </c>
      <c r="H20" s="89">
        <f t="shared" si="0"/>
        <v>0</v>
      </c>
      <c r="I20" s="89">
        <f>IFERROR(ROUND(G.4a!I20,2),0)</f>
        <v>0</v>
      </c>
      <c r="J20" s="89">
        <f>IFERROR(ROUND(G.4a!J20,2),0)</f>
        <v>0</v>
      </c>
      <c r="K20" s="96" t="str">
        <f>IF(OR(ISTEXT(G.4a!K20),ISNUMBER(G.4a!K20))=TRUE,G.4a!K20,"")</f>
        <v/>
      </c>
    </row>
    <row r="21" spans="1:11" ht="15.75" thickBot="1" x14ac:dyDescent="0.3">
      <c r="A21" s="96" t="str">
        <f>IF(OR(ISTEXT(G.4a!A21),ISNUMBER(G.4a!A21))=TRUE,G.4a!A21,"")</f>
        <v/>
      </c>
      <c r="B21" s="89">
        <f>IFERROR(ROUND(G.4a!B21,2),0)</f>
        <v>0</v>
      </c>
      <c r="C21" s="89">
        <f>IFERROR(ROUND(G.4a!C21,2),0)</f>
        <v>0</v>
      </c>
      <c r="D21" s="89">
        <f>IFERROR(ROUND(G.4a!D21,2),0)</f>
        <v>0</v>
      </c>
      <c r="E21" s="89">
        <f>IFERROR(ROUND(G.4a!E21,2),0)</f>
        <v>0</v>
      </c>
      <c r="F21" s="89">
        <f>IFERROR(ROUND(G.4a!F21,2),0)</f>
        <v>0</v>
      </c>
      <c r="G21" s="89">
        <f>IFERROR(ROUND(G.4a!G21,2),0)</f>
        <v>0</v>
      </c>
      <c r="H21" s="89">
        <f t="shared" si="0"/>
        <v>0</v>
      </c>
      <c r="I21" s="89">
        <f>IFERROR(ROUND(G.4a!I21,2),0)</f>
        <v>0</v>
      </c>
      <c r="J21" s="89">
        <f>IFERROR(ROUND(G.4a!J21,2),0)</f>
        <v>0</v>
      </c>
      <c r="K21" s="96" t="str">
        <f>IF(OR(ISTEXT(G.4a!K21),ISNUMBER(G.4a!K21))=TRUE,G.4a!K21,"")</f>
        <v/>
      </c>
    </row>
    <row r="22" spans="1:11" ht="15.75" thickBot="1" x14ac:dyDescent="0.3">
      <c r="A22" s="96" t="str">
        <f>IF(OR(ISTEXT(G.4a!A22),ISNUMBER(G.4a!A22))=TRUE,G.4a!A22,"")</f>
        <v/>
      </c>
      <c r="B22" s="89">
        <f>IFERROR(ROUND(G.4a!B22,2),0)</f>
        <v>0</v>
      </c>
      <c r="C22" s="89">
        <f>IFERROR(ROUND(G.4a!C22,2),0)</f>
        <v>0</v>
      </c>
      <c r="D22" s="89">
        <f>IFERROR(ROUND(G.4a!D22,2),0)</f>
        <v>0</v>
      </c>
      <c r="E22" s="89">
        <f>IFERROR(ROUND(G.4a!E22,2),0)</f>
        <v>0</v>
      </c>
      <c r="F22" s="89">
        <f>IFERROR(ROUND(G.4a!F22,2),0)</f>
        <v>0</v>
      </c>
      <c r="G22" s="89">
        <f>IFERROR(ROUND(G.4a!G22,2),0)</f>
        <v>0</v>
      </c>
      <c r="H22" s="89">
        <f t="shared" si="0"/>
        <v>0</v>
      </c>
      <c r="I22" s="89">
        <f>IFERROR(ROUND(G.4a!I22,2),0)</f>
        <v>0</v>
      </c>
      <c r="J22" s="89">
        <f>IFERROR(ROUND(G.4a!J22,2),0)</f>
        <v>0</v>
      </c>
      <c r="K22" s="96" t="str">
        <f>IF(OR(ISTEXT(G.4a!K22),ISNUMBER(G.4a!K22))=TRUE,G.4a!K22,"")</f>
        <v/>
      </c>
    </row>
    <row r="23" spans="1:11" ht="15.75" thickBot="1" x14ac:dyDescent="0.3">
      <c r="A23" s="96" t="str">
        <f>IF(OR(ISTEXT(G.4a!A23),ISNUMBER(G.4a!A23))=TRUE,G.4a!A23,"")</f>
        <v/>
      </c>
      <c r="B23" s="89">
        <f>IFERROR(ROUND(G.4a!B23,2),0)</f>
        <v>0</v>
      </c>
      <c r="C23" s="89">
        <f>IFERROR(ROUND(G.4a!C23,2),0)</f>
        <v>0</v>
      </c>
      <c r="D23" s="89">
        <f>IFERROR(ROUND(G.4a!D23,2),0)</f>
        <v>0</v>
      </c>
      <c r="E23" s="89">
        <f>IFERROR(ROUND(G.4a!E23,2),0)</f>
        <v>0</v>
      </c>
      <c r="F23" s="89">
        <f>IFERROR(ROUND(G.4a!F23,2),0)</f>
        <v>0</v>
      </c>
      <c r="G23" s="89">
        <f>IFERROR(ROUND(G.4a!G23,2),0)</f>
        <v>0</v>
      </c>
      <c r="H23" s="89">
        <f t="shared" si="0"/>
        <v>0</v>
      </c>
      <c r="I23" s="89">
        <f>IFERROR(ROUND(G.4a!I23,2),0)</f>
        <v>0</v>
      </c>
      <c r="J23" s="89">
        <f>IFERROR(ROUND(G.4a!J23,2),0)</f>
        <v>0</v>
      </c>
      <c r="K23" s="96" t="str">
        <f>IF(OR(ISTEXT(G.4a!K23),ISNUMBER(G.4a!K23))=TRUE,G.4a!K23,"")</f>
        <v/>
      </c>
    </row>
    <row r="24" spans="1:11" ht="15.75" thickBot="1" x14ac:dyDescent="0.3">
      <c r="A24" s="96" t="str">
        <f>IF(OR(ISTEXT(G.4a!A24),ISNUMBER(G.4a!A24))=TRUE,G.4a!A24,"")</f>
        <v/>
      </c>
      <c r="B24" s="89">
        <f>IFERROR(ROUND(G.4a!B24,2),0)</f>
        <v>0</v>
      </c>
      <c r="C24" s="89">
        <f>IFERROR(ROUND(G.4a!C24,2),0)</f>
        <v>0</v>
      </c>
      <c r="D24" s="89">
        <f>IFERROR(ROUND(G.4a!D24,2),0)</f>
        <v>0</v>
      </c>
      <c r="E24" s="89">
        <f>IFERROR(ROUND(G.4a!E24,2),0)</f>
        <v>0</v>
      </c>
      <c r="F24" s="89">
        <f>IFERROR(ROUND(G.4a!F24,2),0)</f>
        <v>0</v>
      </c>
      <c r="G24" s="89">
        <f>IFERROR(ROUND(G.4a!G24,2),0)</f>
        <v>0</v>
      </c>
      <c r="H24" s="89">
        <f t="shared" si="0"/>
        <v>0</v>
      </c>
      <c r="I24" s="89">
        <f>IFERROR(ROUND(G.4a!I24,2),0)</f>
        <v>0</v>
      </c>
      <c r="J24" s="89">
        <f>IFERROR(ROUND(G.4a!J24,2),0)</f>
        <v>0</v>
      </c>
      <c r="K24" s="96" t="str">
        <f>IF(OR(ISTEXT(G.4a!K24),ISNUMBER(G.4a!K24))=TRUE,G.4a!K24,"")</f>
        <v/>
      </c>
    </row>
    <row r="25" spans="1:11" ht="15.75" thickBot="1" x14ac:dyDescent="0.3">
      <c r="A25" s="96" t="str">
        <f>IF(OR(ISTEXT(G.4a!A25),ISNUMBER(G.4a!A25))=TRUE,G.4a!A25,"")</f>
        <v/>
      </c>
      <c r="B25" s="89">
        <f>IFERROR(ROUND(G.4a!B25,2),0)</f>
        <v>0</v>
      </c>
      <c r="C25" s="89">
        <f>IFERROR(ROUND(G.4a!C25,2),0)</f>
        <v>0</v>
      </c>
      <c r="D25" s="89">
        <f>IFERROR(ROUND(G.4a!D25,2),0)</f>
        <v>0</v>
      </c>
      <c r="E25" s="89">
        <f>IFERROR(ROUND(G.4a!E25,2),0)</f>
        <v>0</v>
      </c>
      <c r="F25" s="89">
        <f>IFERROR(ROUND(G.4a!F25,2),0)</f>
        <v>0</v>
      </c>
      <c r="G25" s="89">
        <f>IFERROR(ROUND(G.4a!G25,2),0)</f>
        <v>0</v>
      </c>
      <c r="H25" s="89">
        <f t="shared" si="0"/>
        <v>0</v>
      </c>
      <c r="I25" s="89">
        <f>IFERROR(ROUND(G.4a!I25,2),0)</f>
        <v>0</v>
      </c>
      <c r="J25" s="89">
        <f>IFERROR(ROUND(G.4a!J25,2),0)</f>
        <v>0</v>
      </c>
      <c r="K25" s="96" t="str">
        <f>IF(OR(ISTEXT(G.4a!K25),ISNUMBER(G.4a!K25))=TRUE,G.4a!K25,"")</f>
        <v/>
      </c>
    </row>
    <row r="26" spans="1:11" ht="15.75" thickBot="1" x14ac:dyDescent="0.3">
      <c r="A26" s="96" t="str">
        <f>IF(OR(ISTEXT(G.4a!A26),ISNUMBER(G.4a!A26))=TRUE,G.4a!A26,"")</f>
        <v/>
      </c>
      <c r="B26" s="89">
        <f>IFERROR(ROUND(G.4a!B26,2),0)</f>
        <v>0</v>
      </c>
      <c r="C26" s="89">
        <f>IFERROR(ROUND(G.4a!C26,2),0)</f>
        <v>0</v>
      </c>
      <c r="D26" s="89">
        <f>IFERROR(ROUND(G.4a!D26,2),0)</f>
        <v>0</v>
      </c>
      <c r="E26" s="89">
        <f>IFERROR(ROUND(G.4a!E26,2),0)</f>
        <v>0</v>
      </c>
      <c r="F26" s="89">
        <f>IFERROR(ROUND(G.4a!F26,2),0)</f>
        <v>0</v>
      </c>
      <c r="G26" s="89">
        <f>IFERROR(ROUND(G.4a!G26,2),0)</f>
        <v>0</v>
      </c>
      <c r="H26" s="89">
        <f t="shared" si="0"/>
        <v>0</v>
      </c>
      <c r="I26" s="89">
        <f>IFERROR(ROUND(G.4a!I26,2),0)</f>
        <v>0</v>
      </c>
      <c r="J26" s="89">
        <f>IFERROR(ROUND(G.4a!J26,2),0)</f>
        <v>0</v>
      </c>
      <c r="K26" s="96" t="str">
        <f>IF(OR(ISTEXT(G.4a!K26),ISNUMBER(G.4a!K26))=TRUE,G.4a!K26,"")</f>
        <v/>
      </c>
    </row>
    <row r="27" spans="1:11" ht="15.75" thickBot="1" x14ac:dyDescent="0.3">
      <c r="A27" s="96" t="str">
        <f>IF(OR(ISTEXT(G.4a!A27),ISNUMBER(G.4a!A27))=TRUE,G.4a!A27,"")</f>
        <v/>
      </c>
      <c r="B27" s="89">
        <f>IFERROR(ROUND(G.4a!B27,2),0)</f>
        <v>0</v>
      </c>
      <c r="C27" s="89">
        <f>IFERROR(ROUND(G.4a!C27,2),0)</f>
        <v>0</v>
      </c>
      <c r="D27" s="89">
        <f>IFERROR(ROUND(G.4a!D27,2),0)</f>
        <v>0</v>
      </c>
      <c r="E27" s="89">
        <f>IFERROR(ROUND(G.4a!E27,2),0)</f>
        <v>0</v>
      </c>
      <c r="F27" s="89">
        <f>IFERROR(ROUND(G.4a!F27,2),0)</f>
        <v>0</v>
      </c>
      <c r="G27" s="89">
        <f>IFERROR(ROUND(G.4a!G27,2),0)</f>
        <v>0</v>
      </c>
      <c r="H27" s="89">
        <f t="shared" si="0"/>
        <v>0</v>
      </c>
      <c r="I27" s="89">
        <f>IFERROR(ROUND(G.4a!I27,2),0)</f>
        <v>0</v>
      </c>
      <c r="J27" s="89">
        <f>IFERROR(ROUND(G.4a!J27,2),0)</f>
        <v>0</v>
      </c>
      <c r="K27" s="96" t="str">
        <f>IF(OR(ISTEXT(G.4a!K27),ISNUMBER(G.4a!K27))=TRUE,G.4a!K27,"")</f>
        <v/>
      </c>
    </row>
    <row r="28" spans="1:11" ht="15.75" thickBot="1" x14ac:dyDescent="0.3">
      <c r="A28" s="96" t="str">
        <f>IF(OR(ISTEXT(G.4a!A28),ISNUMBER(G.4a!A28))=TRUE,G.4a!A28,"")</f>
        <v/>
      </c>
      <c r="B28" s="89">
        <f>IFERROR(ROUND(G.4a!B28,2),0)</f>
        <v>0</v>
      </c>
      <c r="C28" s="89">
        <f>IFERROR(ROUND(G.4a!C28,2),0)</f>
        <v>0</v>
      </c>
      <c r="D28" s="89">
        <f>IFERROR(ROUND(G.4a!D28,2),0)</f>
        <v>0</v>
      </c>
      <c r="E28" s="89">
        <f>IFERROR(ROUND(G.4a!E28,2),0)</f>
        <v>0</v>
      </c>
      <c r="F28" s="89">
        <f>IFERROR(ROUND(G.4a!F28,2),0)</f>
        <v>0</v>
      </c>
      <c r="G28" s="89">
        <f>IFERROR(ROUND(G.4a!G28,2),0)</f>
        <v>0</v>
      </c>
      <c r="H28" s="89">
        <f t="shared" si="0"/>
        <v>0</v>
      </c>
      <c r="I28" s="89">
        <f>IFERROR(ROUND(G.4a!I28,2),0)</f>
        <v>0</v>
      </c>
      <c r="J28" s="89">
        <f>IFERROR(ROUND(G.4a!J28,2),0)</f>
        <v>0</v>
      </c>
      <c r="K28" s="96" t="str">
        <f>IF(OR(ISTEXT(G.4a!K28),ISNUMBER(G.4a!K28))=TRUE,G.4a!K28,"")</f>
        <v/>
      </c>
    </row>
    <row r="29" spans="1:11" ht="15.75" thickBot="1" x14ac:dyDescent="0.3">
      <c r="A29" s="96" t="str">
        <f>IF(OR(ISTEXT(G.4a!A29),ISNUMBER(G.4a!A29))=TRUE,G.4a!A29,"")</f>
        <v/>
      </c>
      <c r="B29" s="89">
        <f>IFERROR(ROUND(G.4a!B29,2),0)</f>
        <v>0</v>
      </c>
      <c r="C29" s="89">
        <f>IFERROR(ROUND(G.4a!C29,2),0)</f>
        <v>0</v>
      </c>
      <c r="D29" s="89">
        <f>IFERROR(ROUND(G.4a!D29,2),0)</f>
        <v>0</v>
      </c>
      <c r="E29" s="89">
        <f>IFERROR(ROUND(G.4a!E29,2),0)</f>
        <v>0</v>
      </c>
      <c r="F29" s="89">
        <f>IFERROR(ROUND(G.4a!F29,2),0)</f>
        <v>0</v>
      </c>
      <c r="G29" s="89">
        <f>IFERROR(ROUND(G.4a!G29,2),0)</f>
        <v>0</v>
      </c>
      <c r="H29" s="89">
        <f t="shared" si="0"/>
        <v>0</v>
      </c>
      <c r="I29" s="89">
        <f>IFERROR(ROUND(G.4a!I29,2),0)</f>
        <v>0</v>
      </c>
      <c r="J29" s="89">
        <f>IFERROR(ROUND(G.4a!J29,2),0)</f>
        <v>0</v>
      </c>
      <c r="K29" s="96" t="str">
        <f>IF(OR(ISTEXT(G.4a!K29),ISNUMBER(G.4a!K29))=TRUE,G.4a!K29,"")</f>
        <v/>
      </c>
    </row>
    <row r="30" spans="1:11" ht="15.75" thickBot="1" x14ac:dyDescent="0.3">
      <c r="A30" s="96" t="str">
        <f>IF(OR(ISTEXT(G.4a!A30),ISNUMBER(G.4a!A30))=TRUE,G.4a!A30,"")</f>
        <v/>
      </c>
      <c r="B30" s="89">
        <f>IFERROR(ROUND(G.4a!B30,2),0)</f>
        <v>0</v>
      </c>
      <c r="C30" s="89">
        <f>IFERROR(ROUND(G.4a!C30,2),0)</f>
        <v>0</v>
      </c>
      <c r="D30" s="89">
        <f>IFERROR(ROUND(G.4a!D30,2),0)</f>
        <v>0</v>
      </c>
      <c r="E30" s="89">
        <f>IFERROR(ROUND(G.4a!E30,2),0)</f>
        <v>0</v>
      </c>
      <c r="F30" s="89">
        <f>IFERROR(ROUND(G.4a!F30,2),0)</f>
        <v>0</v>
      </c>
      <c r="G30" s="89">
        <f>IFERROR(ROUND(G.4a!G30,2),0)</f>
        <v>0</v>
      </c>
      <c r="H30" s="89">
        <f t="shared" si="0"/>
        <v>0</v>
      </c>
      <c r="I30" s="89">
        <f>IFERROR(ROUND(G.4a!I30,2),0)</f>
        <v>0</v>
      </c>
      <c r="J30" s="89">
        <f>IFERROR(ROUND(G.4a!J30,2),0)</f>
        <v>0</v>
      </c>
      <c r="K30" s="96" t="str">
        <f>IF(OR(ISTEXT(G.4a!K30),ISNUMBER(G.4a!K30))=TRUE,G.4a!K30,"")</f>
        <v/>
      </c>
    </row>
    <row r="31" spans="1:11" ht="15.75" thickBot="1" x14ac:dyDescent="0.3">
      <c r="A31" s="96" t="str">
        <f>IF(OR(ISTEXT(G.4a!A31),ISNUMBER(G.4a!A31))=TRUE,G.4a!A31,"")</f>
        <v/>
      </c>
      <c r="B31" s="89">
        <f>IFERROR(ROUND(G.4a!B31,2),0)</f>
        <v>0</v>
      </c>
      <c r="C31" s="89">
        <f>IFERROR(ROUND(G.4a!C31,2),0)</f>
        <v>0</v>
      </c>
      <c r="D31" s="89">
        <f>IFERROR(ROUND(G.4a!D31,2),0)</f>
        <v>0</v>
      </c>
      <c r="E31" s="89">
        <f>IFERROR(ROUND(G.4a!E31,2),0)</f>
        <v>0</v>
      </c>
      <c r="F31" s="89">
        <f>IFERROR(ROUND(G.4a!F31,2),0)</f>
        <v>0</v>
      </c>
      <c r="G31" s="89">
        <f>IFERROR(ROUND(G.4a!G31,2),0)</f>
        <v>0</v>
      </c>
      <c r="H31" s="89">
        <f t="shared" si="0"/>
        <v>0</v>
      </c>
      <c r="I31" s="89">
        <f>IFERROR(ROUND(G.4a!I31,2),0)</f>
        <v>0</v>
      </c>
      <c r="J31" s="89">
        <f>IFERROR(ROUND(G.4a!J31,2),0)</f>
        <v>0</v>
      </c>
      <c r="K31" s="96" t="str">
        <f>IF(OR(ISTEXT(G.4a!K31),ISNUMBER(G.4a!K31))=TRUE,G.4a!K31,"")</f>
        <v/>
      </c>
    </row>
    <row r="32" spans="1:11" ht="15.75" thickBot="1" x14ac:dyDescent="0.3">
      <c r="A32" s="96" t="str">
        <f>IF(OR(ISTEXT(G.4a!A32),ISNUMBER(G.4a!A32))=TRUE,G.4a!A32,"")</f>
        <v/>
      </c>
      <c r="B32" s="89">
        <f>IFERROR(ROUND(G.4a!B32,2),0)</f>
        <v>0</v>
      </c>
      <c r="C32" s="89">
        <f>IFERROR(ROUND(G.4a!C32,2),0)</f>
        <v>0</v>
      </c>
      <c r="D32" s="89">
        <f>IFERROR(ROUND(G.4a!D32,2),0)</f>
        <v>0</v>
      </c>
      <c r="E32" s="89">
        <f>IFERROR(ROUND(G.4a!E32,2),0)</f>
        <v>0</v>
      </c>
      <c r="F32" s="89">
        <f>IFERROR(ROUND(G.4a!F32,2),0)</f>
        <v>0</v>
      </c>
      <c r="G32" s="89">
        <f>IFERROR(ROUND(G.4a!G32,2),0)</f>
        <v>0</v>
      </c>
      <c r="H32" s="89">
        <f t="shared" si="0"/>
        <v>0</v>
      </c>
      <c r="I32" s="89">
        <f>IFERROR(ROUND(G.4a!I32,2),0)</f>
        <v>0</v>
      </c>
      <c r="J32" s="89">
        <f>IFERROR(ROUND(G.4a!J32,2),0)</f>
        <v>0</v>
      </c>
      <c r="K32" s="96" t="str">
        <f>IF(OR(ISTEXT(G.4a!K32),ISNUMBER(G.4a!K32))=TRUE,G.4a!K32,"")</f>
        <v/>
      </c>
    </row>
    <row r="33" spans="1:11" ht="15.75" thickBot="1" x14ac:dyDescent="0.3">
      <c r="A33" s="96" t="str">
        <f>IF(OR(ISTEXT(G.4a!A33),ISNUMBER(G.4a!A33))=TRUE,G.4a!A33,"")</f>
        <v/>
      </c>
      <c r="B33" s="89">
        <f>IFERROR(ROUND(G.4a!B33,2),0)</f>
        <v>0</v>
      </c>
      <c r="C33" s="89">
        <f>IFERROR(ROUND(G.4a!C33,2),0)</f>
        <v>0</v>
      </c>
      <c r="D33" s="89">
        <f>IFERROR(ROUND(G.4a!D33,2),0)</f>
        <v>0</v>
      </c>
      <c r="E33" s="89">
        <f>IFERROR(ROUND(G.4a!E33,2),0)</f>
        <v>0</v>
      </c>
      <c r="F33" s="89">
        <f>IFERROR(ROUND(G.4a!F33,2),0)</f>
        <v>0</v>
      </c>
      <c r="G33" s="89">
        <f>IFERROR(ROUND(G.4a!G33,2),0)</f>
        <v>0</v>
      </c>
      <c r="H33" s="89">
        <f t="shared" si="0"/>
        <v>0</v>
      </c>
      <c r="I33" s="89">
        <f>IFERROR(ROUND(G.4a!I33,2),0)</f>
        <v>0</v>
      </c>
      <c r="J33" s="89">
        <f>IFERROR(ROUND(G.4a!J33,2),0)</f>
        <v>0</v>
      </c>
      <c r="K33" s="96" t="str">
        <f>IF(OR(ISTEXT(G.4a!K33),ISNUMBER(G.4a!K33))=TRUE,G.4a!K33,"")</f>
        <v/>
      </c>
    </row>
    <row r="34" spans="1:11" ht="15.75" thickBot="1" x14ac:dyDescent="0.3">
      <c r="A34" s="96" t="str">
        <f>IF(OR(ISTEXT(G.4a!A34),ISNUMBER(G.4a!A34))=TRUE,G.4a!A34,"")</f>
        <v/>
      </c>
      <c r="B34" s="89">
        <f>IFERROR(ROUND(G.4a!B34,2),0)</f>
        <v>0</v>
      </c>
      <c r="C34" s="89">
        <f>IFERROR(ROUND(G.4a!C34,2),0)</f>
        <v>0</v>
      </c>
      <c r="D34" s="89">
        <f>IFERROR(ROUND(G.4a!D34,2),0)</f>
        <v>0</v>
      </c>
      <c r="E34" s="89">
        <f>IFERROR(ROUND(G.4a!E34,2),0)</f>
        <v>0</v>
      </c>
      <c r="F34" s="89">
        <f>IFERROR(ROUND(G.4a!F34,2),0)</f>
        <v>0</v>
      </c>
      <c r="G34" s="89">
        <f>IFERROR(ROUND(G.4a!G34,2),0)</f>
        <v>0</v>
      </c>
      <c r="H34" s="89">
        <f t="shared" si="0"/>
        <v>0</v>
      </c>
      <c r="I34" s="89">
        <f>IFERROR(ROUND(G.4a!I34,2),0)</f>
        <v>0</v>
      </c>
      <c r="J34" s="89">
        <f>IFERROR(ROUND(G.4a!J34,2),0)</f>
        <v>0</v>
      </c>
      <c r="K34" s="96" t="str">
        <f>IF(OR(ISTEXT(G.4a!K34),ISNUMBER(G.4a!K34))=TRUE,G.4a!K34,"")</f>
        <v/>
      </c>
    </row>
  </sheetData>
  <mergeCells count="9">
    <mergeCell ref="A1:K1"/>
    <mergeCell ref="A2:K2"/>
    <mergeCell ref="A3:K3"/>
    <mergeCell ref="A4:K4"/>
    <mergeCell ref="J5:K5"/>
    <mergeCell ref="A5:A6"/>
    <mergeCell ref="B5:B6"/>
    <mergeCell ref="C5:H5"/>
    <mergeCell ref="I5: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4"/>
  <sheetViews>
    <sheetView topLeftCell="B1" zoomScale="70" zoomScaleNormal="70" workbookViewId="0">
      <selection activeCell="H7" sqref="H7:H12"/>
    </sheetView>
  </sheetViews>
  <sheetFormatPr baseColWidth="10" defaultRowHeight="15" x14ac:dyDescent="0.25"/>
  <cols>
    <col min="1" max="1" width="76.140625" bestFit="1" customWidth="1"/>
    <col min="2" max="2" width="22.85546875" bestFit="1" customWidth="1"/>
    <col min="3" max="3" width="17.140625" bestFit="1" customWidth="1"/>
    <col min="4" max="10" width="22.85546875" bestFit="1" customWidth="1"/>
    <col min="11" max="11" width="28.5703125" bestFit="1" customWidth="1"/>
  </cols>
  <sheetData>
    <row r="1" spans="1:12" ht="39.950000000000003" customHeight="1" thickBot="1" x14ac:dyDescent="0.3">
      <c r="A1" s="139" t="s">
        <v>471</v>
      </c>
      <c r="B1" s="140"/>
      <c r="C1" s="140"/>
      <c r="D1" s="140"/>
      <c r="E1" s="140"/>
      <c r="F1" s="140"/>
      <c r="G1" s="140"/>
      <c r="H1" s="140"/>
      <c r="I1" s="140"/>
      <c r="J1" s="140"/>
      <c r="K1" s="157"/>
    </row>
    <row r="2" spans="1:12" ht="20.100000000000001" customHeight="1" thickBot="1" x14ac:dyDescent="0.3">
      <c r="A2" s="158" t="str">
        <f>IF(CONTROL!D4=0,"",CONTROL!D4)</f>
        <v>Septiembre</v>
      </c>
      <c r="B2" s="159"/>
      <c r="C2" s="159"/>
      <c r="D2" s="159"/>
      <c r="E2" s="159"/>
      <c r="F2" s="159"/>
      <c r="G2" s="159"/>
      <c r="H2" s="159"/>
      <c r="I2" s="159"/>
      <c r="J2" s="159"/>
      <c r="K2" s="160"/>
    </row>
    <row r="3" spans="1:12"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60"/>
    </row>
    <row r="4" spans="1:12" ht="20.100000000000001" customHeight="1" thickBot="1" x14ac:dyDescent="0.3">
      <c r="A4" s="161" t="s">
        <v>312</v>
      </c>
      <c r="B4" s="161"/>
      <c r="C4" s="161"/>
      <c r="D4" s="161"/>
      <c r="E4" s="161"/>
      <c r="F4" s="161"/>
      <c r="G4" s="161"/>
      <c r="H4" s="161"/>
      <c r="I4" s="161"/>
      <c r="J4" s="161"/>
      <c r="K4" s="161"/>
    </row>
    <row r="5" spans="1:12" ht="15.75" thickBot="1" x14ac:dyDescent="0.3">
      <c r="A5" s="164" t="s">
        <v>470</v>
      </c>
      <c r="B5" s="164" t="s">
        <v>469</v>
      </c>
      <c r="C5" s="162" t="s">
        <v>468</v>
      </c>
      <c r="D5" s="166"/>
      <c r="E5" s="166"/>
      <c r="F5" s="166"/>
      <c r="G5" s="166"/>
      <c r="H5" s="163"/>
      <c r="I5" s="164" t="s">
        <v>467</v>
      </c>
      <c r="J5" s="162" t="s">
        <v>466</v>
      </c>
      <c r="K5" s="163"/>
    </row>
    <row r="6" spans="1:12" ht="64.5" thickBot="1" x14ac:dyDescent="0.3">
      <c r="A6" s="165"/>
      <c r="B6" s="165"/>
      <c r="C6" s="94" t="s">
        <v>454</v>
      </c>
      <c r="D6" s="94" t="s">
        <v>465</v>
      </c>
      <c r="E6" s="94" t="s">
        <v>464</v>
      </c>
      <c r="F6" s="94" t="s">
        <v>463</v>
      </c>
      <c r="G6" s="94" t="s">
        <v>462</v>
      </c>
      <c r="H6" s="94" t="s">
        <v>449</v>
      </c>
      <c r="I6" s="165"/>
      <c r="J6" s="94" t="s">
        <v>461</v>
      </c>
      <c r="K6" s="94" t="s">
        <v>460</v>
      </c>
      <c r="L6" s="135" t="s">
        <v>765</v>
      </c>
    </row>
    <row r="7" spans="1:12" ht="15.75" thickBot="1" x14ac:dyDescent="0.3">
      <c r="A7" s="90" t="s">
        <v>459</v>
      </c>
      <c r="B7" s="89"/>
      <c r="C7" s="89">
        <v>777.85</v>
      </c>
      <c r="D7" s="89">
        <v>886.06</v>
      </c>
      <c r="E7" s="89"/>
      <c r="F7" s="89">
        <v>1125.68</v>
      </c>
      <c r="G7" s="89"/>
      <c r="H7" s="91">
        <f>C7+D7+E7-F7+G7</f>
        <v>538.22999999999979</v>
      </c>
      <c r="I7" s="89"/>
      <c r="J7" s="89"/>
      <c r="K7" s="96"/>
    </row>
    <row r="8" spans="1:12" ht="15.75" thickBot="1" x14ac:dyDescent="0.3">
      <c r="A8" s="90" t="s">
        <v>458</v>
      </c>
      <c r="B8" s="89"/>
      <c r="C8" s="89">
        <v>82.55</v>
      </c>
      <c r="D8" s="89">
        <v>184.75</v>
      </c>
      <c r="E8" s="89"/>
      <c r="F8" s="89">
        <v>14.47</v>
      </c>
      <c r="G8" s="89"/>
      <c r="H8" s="91">
        <f>C8+D8+E8-F8+G8</f>
        <v>252.83</v>
      </c>
      <c r="I8" s="89">
        <v>1953.33</v>
      </c>
      <c r="J8" s="89"/>
      <c r="K8" s="96"/>
    </row>
    <row r="9" spans="1:12" ht="15.75" thickBot="1" x14ac:dyDescent="0.3">
      <c r="A9" s="90" t="s">
        <v>457</v>
      </c>
      <c r="B9" s="89"/>
      <c r="C9" s="89"/>
      <c r="D9" s="89"/>
      <c r="E9" s="89"/>
      <c r="F9" s="89"/>
      <c r="G9" s="89"/>
      <c r="H9" s="91">
        <f>C9+D9+E9-F9+G9</f>
        <v>0</v>
      </c>
      <c r="I9" s="89"/>
      <c r="J9" s="89"/>
      <c r="K9" s="96"/>
    </row>
    <row r="10" spans="1:12" ht="15.75" thickBot="1" x14ac:dyDescent="0.3">
      <c r="A10" s="97" t="s">
        <v>456</v>
      </c>
      <c r="B10" s="97"/>
      <c r="C10" s="97"/>
      <c r="D10" s="97"/>
      <c r="E10" s="97"/>
      <c r="F10" s="97"/>
      <c r="G10" s="97"/>
      <c r="H10" s="97"/>
      <c r="I10" s="97"/>
      <c r="J10" s="97"/>
      <c r="K10" s="97"/>
    </row>
    <row r="11" spans="1:12" ht="15.75" thickBot="1" x14ac:dyDescent="0.3">
      <c r="A11" s="96" t="s">
        <v>776</v>
      </c>
      <c r="B11" s="89"/>
      <c r="C11" s="89">
        <v>1348.34</v>
      </c>
      <c r="D11" s="89">
        <v>0</v>
      </c>
      <c r="E11" s="89"/>
      <c r="F11" s="89">
        <v>182.88</v>
      </c>
      <c r="G11" s="89"/>
      <c r="H11" s="89">
        <f t="shared" ref="H11:H34" si="0">C11+D11+E11-F11+G11</f>
        <v>1165.46</v>
      </c>
      <c r="I11" s="89"/>
      <c r="J11" s="89"/>
      <c r="K11" s="96"/>
      <c r="L11" s="123" t="str">
        <f>IF(SUM(ABS(C11),ABS(D11),ABS(E11),ABS(F11),ABS(G11),ABS(H11),ABS(I11),ABS(J11))&gt;0,"OK","")</f>
        <v>OK</v>
      </c>
    </row>
    <row r="12" spans="1:12" ht="15.75" thickBot="1" x14ac:dyDescent="0.3">
      <c r="A12" s="96" t="s">
        <v>777</v>
      </c>
      <c r="B12" s="89"/>
      <c r="C12" s="89">
        <v>1873.11</v>
      </c>
      <c r="D12" s="89">
        <v>473.27</v>
      </c>
      <c r="E12" s="89"/>
      <c r="F12" s="89">
        <v>734.83</v>
      </c>
      <c r="G12" s="89"/>
      <c r="H12" s="89">
        <f t="shared" si="0"/>
        <v>1611.5500000000002</v>
      </c>
      <c r="I12" s="89"/>
      <c r="J12" s="89"/>
      <c r="K12" s="96"/>
      <c r="L12" s="123" t="str">
        <f t="shared" ref="L12:L34" si="1">IF(SUM(ABS(C12),ABS(D12),ABS(E12),ABS(F12),ABS(G12),ABS(H12),ABS(I12),ABS(J12))&gt;0,"OK","")</f>
        <v>OK</v>
      </c>
    </row>
    <row r="13" spans="1:12" ht="15.75" thickBot="1" x14ac:dyDescent="0.3">
      <c r="A13" s="96"/>
      <c r="B13" s="89"/>
      <c r="C13" s="89"/>
      <c r="D13" s="89"/>
      <c r="E13" s="89"/>
      <c r="F13" s="89"/>
      <c r="G13" s="89"/>
      <c r="H13" s="89">
        <f t="shared" si="0"/>
        <v>0</v>
      </c>
      <c r="I13" s="89"/>
      <c r="J13" s="89"/>
      <c r="K13" s="96"/>
      <c r="L13" s="123" t="str">
        <f t="shared" si="1"/>
        <v/>
      </c>
    </row>
    <row r="14" spans="1:12" ht="15.75" thickBot="1" x14ac:dyDescent="0.3">
      <c r="A14" s="96"/>
      <c r="B14" s="89"/>
      <c r="C14" s="89"/>
      <c r="D14" s="89"/>
      <c r="E14" s="89"/>
      <c r="F14" s="89"/>
      <c r="G14" s="89"/>
      <c r="H14" s="89">
        <f t="shared" si="0"/>
        <v>0</v>
      </c>
      <c r="I14" s="89"/>
      <c r="J14" s="89"/>
      <c r="K14" s="96"/>
      <c r="L14" s="123" t="str">
        <f t="shared" si="1"/>
        <v/>
      </c>
    </row>
    <row r="15" spans="1:12" ht="15.75" thickBot="1" x14ac:dyDescent="0.3">
      <c r="A15" s="96"/>
      <c r="B15" s="89"/>
      <c r="C15" s="89"/>
      <c r="D15" s="89"/>
      <c r="E15" s="89"/>
      <c r="F15" s="89"/>
      <c r="G15" s="89"/>
      <c r="H15" s="89">
        <f t="shared" si="0"/>
        <v>0</v>
      </c>
      <c r="I15" s="89"/>
      <c r="J15" s="89"/>
      <c r="K15" s="96"/>
      <c r="L15" s="123" t="str">
        <f t="shared" si="1"/>
        <v/>
      </c>
    </row>
    <row r="16" spans="1:12" ht="15.75" thickBot="1" x14ac:dyDescent="0.3">
      <c r="A16" s="96"/>
      <c r="B16" s="89"/>
      <c r="C16" s="89"/>
      <c r="D16" s="89"/>
      <c r="E16" s="89"/>
      <c r="F16" s="89"/>
      <c r="G16" s="89"/>
      <c r="H16" s="89">
        <f t="shared" si="0"/>
        <v>0</v>
      </c>
      <c r="I16" s="89"/>
      <c r="J16" s="89"/>
      <c r="K16" s="96"/>
      <c r="L16" s="123" t="str">
        <f t="shared" si="1"/>
        <v/>
      </c>
    </row>
    <row r="17" spans="1:12" ht="15.75" thickBot="1" x14ac:dyDescent="0.3">
      <c r="A17" s="96"/>
      <c r="B17" s="89"/>
      <c r="C17" s="89"/>
      <c r="D17" s="89"/>
      <c r="E17" s="89"/>
      <c r="F17" s="89"/>
      <c r="G17" s="89"/>
      <c r="H17" s="89">
        <f t="shared" si="0"/>
        <v>0</v>
      </c>
      <c r="I17" s="89"/>
      <c r="J17" s="89"/>
      <c r="K17" s="96"/>
      <c r="L17" s="123" t="str">
        <f t="shared" si="1"/>
        <v/>
      </c>
    </row>
    <row r="18" spans="1:12" ht="15.75" thickBot="1" x14ac:dyDescent="0.3">
      <c r="A18" s="96"/>
      <c r="B18" s="89"/>
      <c r="C18" s="89"/>
      <c r="D18" s="89"/>
      <c r="E18" s="89"/>
      <c r="F18" s="89"/>
      <c r="G18" s="89"/>
      <c r="H18" s="89">
        <f t="shared" si="0"/>
        <v>0</v>
      </c>
      <c r="I18" s="89"/>
      <c r="J18" s="89"/>
      <c r="K18" s="96"/>
      <c r="L18" s="123" t="str">
        <f t="shared" si="1"/>
        <v/>
      </c>
    </row>
    <row r="19" spans="1:12" ht="15.75" thickBot="1" x14ac:dyDescent="0.3">
      <c r="A19" s="96"/>
      <c r="B19" s="89"/>
      <c r="C19" s="89"/>
      <c r="D19" s="89"/>
      <c r="E19" s="89"/>
      <c r="F19" s="89"/>
      <c r="G19" s="89"/>
      <c r="H19" s="89">
        <f t="shared" si="0"/>
        <v>0</v>
      </c>
      <c r="I19" s="89"/>
      <c r="J19" s="89"/>
      <c r="K19" s="96"/>
      <c r="L19" s="123" t="str">
        <f t="shared" si="1"/>
        <v/>
      </c>
    </row>
    <row r="20" spans="1:12" ht="15.75" thickBot="1" x14ac:dyDescent="0.3">
      <c r="A20" s="96"/>
      <c r="B20" s="89"/>
      <c r="C20" s="89"/>
      <c r="D20" s="89"/>
      <c r="E20" s="89"/>
      <c r="F20" s="89"/>
      <c r="G20" s="89"/>
      <c r="H20" s="89">
        <f t="shared" si="0"/>
        <v>0</v>
      </c>
      <c r="I20" s="89"/>
      <c r="J20" s="89"/>
      <c r="K20" s="96"/>
      <c r="L20" s="123" t="str">
        <f t="shared" si="1"/>
        <v/>
      </c>
    </row>
    <row r="21" spans="1:12" ht="15.75" thickBot="1" x14ac:dyDescent="0.3">
      <c r="A21" s="96"/>
      <c r="B21" s="89"/>
      <c r="C21" s="89"/>
      <c r="D21" s="89"/>
      <c r="E21" s="89"/>
      <c r="F21" s="89"/>
      <c r="G21" s="89"/>
      <c r="H21" s="89">
        <f t="shared" si="0"/>
        <v>0</v>
      </c>
      <c r="I21" s="89"/>
      <c r="J21" s="89"/>
      <c r="K21" s="96"/>
      <c r="L21" s="123" t="str">
        <f t="shared" si="1"/>
        <v/>
      </c>
    </row>
    <row r="22" spans="1:12" ht="15.75" thickBot="1" x14ac:dyDescent="0.3">
      <c r="A22" s="96"/>
      <c r="B22" s="89"/>
      <c r="C22" s="89"/>
      <c r="D22" s="89"/>
      <c r="E22" s="89"/>
      <c r="F22" s="89"/>
      <c r="G22" s="89"/>
      <c r="H22" s="89">
        <f t="shared" si="0"/>
        <v>0</v>
      </c>
      <c r="I22" s="89"/>
      <c r="J22" s="89"/>
      <c r="K22" s="96"/>
      <c r="L22" s="123" t="str">
        <f t="shared" si="1"/>
        <v/>
      </c>
    </row>
    <row r="23" spans="1:12" ht="15.75" thickBot="1" x14ac:dyDescent="0.3">
      <c r="A23" s="96"/>
      <c r="B23" s="89"/>
      <c r="C23" s="89"/>
      <c r="D23" s="89"/>
      <c r="E23" s="89"/>
      <c r="F23" s="89"/>
      <c r="G23" s="89"/>
      <c r="H23" s="89">
        <f t="shared" si="0"/>
        <v>0</v>
      </c>
      <c r="I23" s="89"/>
      <c r="J23" s="89"/>
      <c r="K23" s="96"/>
      <c r="L23" s="123" t="str">
        <f t="shared" si="1"/>
        <v/>
      </c>
    </row>
    <row r="24" spans="1:12" ht="15.75" thickBot="1" x14ac:dyDescent="0.3">
      <c r="A24" s="96"/>
      <c r="B24" s="89"/>
      <c r="C24" s="89"/>
      <c r="D24" s="89"/>
      <c r="E24" s="89"/>
      <c r="F24" s="89"/>
      <c r="G24" s="89"/>
      <c r="H24" s="89">
        <f t="shared" si="0"/>
        <v>0</v>
      </c>
      <c r="I24" s="89"/>
      <c r="J24" s="89"/>
      <c r="K24" s="96"/>
      <c r="L24" s="123" t="str">
        <f t="shared" si="1"/>
        <v/>
      </c>
    </row>
    <row r="25" spans="1:12" ht="15.75" thickBot="1" x14ac:dyDescent="0.3">
      <c r="A25" s="96"/>
      <c r="B25" s="89"/>
      <c r="C25" s="89"/>
      <c r="D25" s="89"/>
      <c r="E25" s="89"/>
      <c r="F25" s="89"/>
      <c r="G25" s="89"/>
      <c r="H25" s="89">
        <f t="shared" si="0"/>
        <v>0</v>
      </c>
      <c r="I25" s="89"/>
      <c r="J25" s="89"/>
      <c r="K25" s="96"/>
      <c r="L25" s="123" t="str">
        <f t="shared" si="1"/>
        <v/>
      </c>
    </row>
    <row r="26" spans="1:12" ht="15.75" thickBot="1" x14ac:dyDescent="0.3">
      <c r="A26" s="96"/>
      <c r="B26" s="89"/>
      <c r="C26" s="89"/>
      <c r="D26" s="89"/>
      <c r="E26" s="89"/>
      <c r="F26" s="89"/>
      <c r="G26" s="89"/>
      <c r="H26" s="89">
        <f t="shared" si="0"/>
        <v>0</v>
      </c>
      <c r="I26" s="89"/>
      <c r="J26" s="89"/>
      <c r="K26" s="96"/>
      <c r="L26" s="123" t="str">
        <f t="shared" si="1"/>
        <v/>
      </c>
    </row>
    <row r="27" spans="1:12" ht="15.75" thickBot="1" x14ac:dyDescent="0.3">
      <c r="A27" s="96"/>
      <c r="B27" s="89"/>
      <c r="C27" s="89"/>
      <c r="D27" s="89"/>
      <c r="E27" s="89"/>
      <c r="F27" s="89"/>
      <c r="G27" s="89"/>
      <c r="H27" s="89">
        <f t="shared" si="0"/>
        <v>0</v>
      </c>
      <c r="I27" s="89"/>
      <c r="J27" s="89"/>
      <c r="K27" s="96"/>
      <c r="L27" s="123" t="str">
        <f t="shared" si="1"/>
        <v/>
      </c>
    </row>
    <row r="28" spans="1:12" ht="15.75" thickBot="1" x14ac:dyDescent="0.3">
      <c r="A28" s="96"/>
      <c r="B28" s="89"/>
      <c r="C28" s="89"/>
      <c r="D28" s="89"/>
      <c r="E28" s="89"/>
      <c r="F28" s="89"/>
      <c r="G28" s="89"/>
      <c r="H28" s="89">
        <f t="shared" si="0"/>
        <v>0</v>
      </c>
      <c r="I28" s="89"/>
      <c r="J28" s="89"/>
      <c r="K28" s="96"/>
      <c r="L28" s="123" t="str">
        <f t="shared" si="1"/>
        <v/>
      </c>
    </row>
    <row r="29" spans="1:12" ht="15.75" thickBot="1" x14ac:dyDescent="0.3">
      <c r="A29" s="96"/>
      <c r="B29" s="89"/>
      <c r="C29" s="89"/>
      <c r="D29" s="89"/>
      <c r="E29" s="89"/>
      <c r="F29" s="89"/>
      <c r="G29" s="89"/>
      <c r="H29" s="89">
        <f t="shared" si="0"/>
        <v>0</v>
      </c>
      <c r="I29" s="89"/>
      <c r="J29" s="89"/>
      <c r="K29" s="96"/>
      <c r="L29" s="123" t="str">
        <f t="shared" si="1"/>
        <v/>
      </c>
    </row>
    <row r="30" spans="1:12" ht="15.75" thickBot="1" x14ac:dyDescent="0.3">
      <c r="A30" s="96"/>
      <c r="B30" s="89"/>
      <c r="C30" s="89"/>
      <c r="D30" s="89"/>
      <c r="E30" s="89"/>
      <c r="F30" s="89"/>
      <c r="G30" s="89"/>
      <c r="H30" s="89">
        <f t="shared" si="0"/>
        <v>0</v>
      </c>
      <c r="I30" s="89"/>
      <c r="J30" s="89"/>
      <c r="K30" s="96"/>
      <c r="L30" s="123" t="str">
        <f t="shared" si="1"/>
        <v/>
      </c>
    </row>
    <row r="31" spans="1:12" ht="15.75" thickBot="1" x14ac:dyDescent="0.3">
      <c r="A31" s="96"/>
      <c r="B31" s="89"/>
      <c r="C31" s="89"/>
      <c r="D31" s="89"/>
      <c r="E31" s="89"/>
      <c r="F31" s="89"/>
      <c r="G31" s="89"/>
      <c r="H31" s="89">
        <f t="shared" si="0"/>
        <v>0</v>
      </c>
      <c r="I31" s="89"/>
      <c r="J31" s="89"/>
      <c r="K31" s="96"/>
      <c r="L31" s="123" t="str">
        <f t="shared" si="1"/>
        <v/>
      </c>
    </row>
    <row r="32" spans="1:12" ht="15.75" thickBot="1" x14ac:dyDescent="0.3">
      <c r="A32" s="96"/>
      <c r="B32" s="89"/>
      <c r="C32" s="89"/>
      <c r="D32" s="89"/>
      <c r="E32" s="89"/>
      <c r="F32" s="89"/>
      <c r="G32" s="89"/>
      <c r="H32" s="89">
        <f t="shared" si="0"/>
        <v>0</v>
      </c>
      <c r="I32" s="89"/>
      <c r="J32" s="89"/>
      <c r="K32" s="96"/>
      <c r="L32" s="123" t="str">
        <f t="shared" si="1"/>
        <v/>
      </c>
    </row>
    <row r="33" spans="1:12" ht="15.75" thickBot="1" x14ac:dyDescent="0.3">
      <c r="A33" s="96"/>
      <c r="B33" s="89"/>
      <c r="C33" s="89"/>
      <c r="D33" s="89"/>
      <c r="E33" s="89"/>
      <c r="F33" s="89"/>
      <c r="G33" s="89"/>
      <c r="H33" s="89">
        <f t="shared" si="0"/>
        <v>0</v>
      </c>
      <c r="I33" s="89"/>
      <c r="J33" s="89"/>
      <c r="K33" s="96"/>
      <c r="L33" s="123" t="str">
        <f t="shared" si="1"/>
        <v/>
      </c>
    </row>
    <row r="34" spans="1:12" ht="15.75" thickBot="1" x14ac:dyDescent="0.3">
      <c r="A34" s="96"/>
      <c r="B34" s="89"/>
      <c r="C34" s="89"/>
      <c r="D34" s="89"/>
      <c r="E34" s="89"/>
      <c r="F34" s="89"/>
      <c r="G34" s="89"/>
      <c r="H34" s="89">
        <f t="shared" si="0"/>
        <v>0</v>
      </c>
      <c r="I34" s="89"/>
      <c r="J34" s="89"/>
      <c r="K34" s="96"/>
      <c r="L34" s="123" t="str">
        <f t="shared" si="1"/>
        <v/>
      </c>
    </row>
  </sheetData>
  <sheetProtection algorithmName="SHA-512" hashValue="5IH+uvHMwiIPt7k3rDa7yk2287endv2//PTk4rRtayVJR/YKS/Kf6CrddOKn4Zq8LRsMFCVYvcVqdUeX9rOlqA==" saltValue="dfmow5x8rOOcNqTKzvW/eg==" spinCount="100000" sheet="1" objects="1" scenarios="1"/>
  <mergeCells count="9">
    <mergeCell ref="A1:K1"/>
    <mergeCell ref="A2:K2"/>
    <mergeCell ref="A3:K3"/>
    <mergeCell ref="A4:K4"/>
    <mergeCell ref="A5:A6"/>
    <mergeCell ref="B5:B6"/>
    <mergeCell ref="C5:H5"/>
    <mergeCell ref="I5:I6"/>
    <mergeCell ref="J5:K5"/>
  </mergeCells>
  <conditionalFormatting sqref="L11:L34">
    <cfRule type="containsText" dxfId="12" priority="1" operator="containsText" text="ERROR">
      <formula>NOT(ISERROR(SEARCH("ERROR",L11)))</formula>
    </cfRule>
    <cfRule type="containsText" dxfId="11" priority="2" operator="containsText" text="OK">
      <formula>NOT(ISERROR(SEARCH("OK",L11)))</formula>
    </cfRule>
  </conditionalFormatting>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F17"/>
  <sheetViews>
    <sheetView zoomScale="90" zoomScaleNormal="90" workbookViewId="0">
      <selection activeCell="A2" sqref="A2:F2"/>
    </sheetView>
  </sheetViews>
  <sheetFormatPr baseColWidth="10" defaultRowHeight="15" x14ac:dyDescent="0.25"/>
  <cols>
    <col min="1" max="1" width="76.140625" bestFit="1" customWidth="1"/>
    <col min="2" max="6" width="21" bestFit="1" customWidth="1"/>
  </cols>
  <sheetData>
    <row r="1" spans="1:6" ht="39.950000000000003" customHeight="1" thickBot="1" x14ac:dyDescent="0.3">
      <c r="A1" s="139" t="s">
        <v>487</v>
      </c>
      <c r="B1" s="140"/>
      <c r="C1" s="140"/>
      <c r="D1" s="140"/>
      <c r="E1" s="140"/>
      <c r="F1" s="157"/>
    </row>
    <row r="2" spans="1:6" ht="20.100000000000001" customHeight="1" thickBot="1" x14ac:dyDescent="0.3">
      <c r="A2" s="158" t="str">
        <f>IF(CONTROL!D4=0,"",CONTROL!D4)</f>
        <v>Septiembre</v>
      </c>
      <c r="B2" s="159"/>
      <c r="C2" s="159"/>
      <c r="D2" s="159"/>
      <c r="E2" s="159"/>
      <c r="F2" s="160"/>
    </row>
    <row r="3" spans="1:6" ht="20.100000000000001" customHeight="1" thickBot="1" x14ac:dyDescent="0.3">
      <c r="A3" s="158" t="str">
        <f>IF(CONTROL!D5=0,"",CONTROL!D5)</f>
        <v xml:space="preserve">Fundación Instituto de Investigación Marqués de Valdecilla </v>
      </c>
      <c r="B3" s="159"/>
      <c r="C3" s="159"/>
      <c r="D3" s="159"/>
      <c r="E3" s="159"/>
      <c r="F3" s="160"/>
    </row>
    <row r="4" spans="1:6" ht="20.100000000000001" customHeight="1" thickBot="1" x14ac:dyDescent="0.3">
      <c r="A4" s="161" t="s">
        <v>312</v>
      </c>
      <c r="B4" s="161"/>
      <c r="C4" s="161"/>
      <c r="D4" s="161"/>
      <c r="E4" s="161"/>
      <c r="F4" s="161"/>
    </row>
    <row r="5" spans="1:6" ht="15.75" thickBot="1" x14ac:dyDescent="0.3">
      <c r="A5" s="164" t="s">
        <v>73</v>
      </c>
      <c r="B5" s="164" t="s">
        <v>486</v>
      </c>
      <c r="C5" s="164" t="s">
        <v>485</v>
      </c>
      <c r="D5" s="164" t="s">
        <v>484</v>
      </c>
      <c r="E5" s="162" t="s">
        <v>483</v>
      </c>
      <c r="F5" s="163"/>
    </row>
    <row r="6" spans="1:6" ht="39" thickBot="1" x14ac:dyDescent="0.3">
      <c r="A6" s="165"/>
      <c r="B6" s="165"/>
      <c r="C6" s="165"/>
      <c r="D6" s="165"/>
      <c r="E6" s="94" t="s">
        <v>482</v>
      </c>
      <c r="F6" s="94" t="s">
        <v>460</v>
      </c>
    </row>
    <row r="7" spans="1:6" ht="15.75" thickBot="1" x14ac:dyDescent="0.3">
      <c r="A7" s="90" t="s">
        <v>481</v>
      </c>
      <c r="B7" s="89">
        <f>IFERROR(ROUND(G.4b!B7,2),0)</f>
        <v>0</v>
      </c>
      <c r="C7" s="89">
        <f>IFERROR(ROUND(G.4b!C7,2),0)</f>
        <v>0</v>
      </c>
      <c r="D7" s="89">
        <f>IFERROR(ROUND(G.4b!D7,2),0)</f>
        <v>0</v>
      </c>
      <c r="E7" s="89">
        <f>IFERROR(ROUND(G.4b!E7,2),0)</f>
        <v>0</v>
      </c>
      <c r="F7" s="89" t="str">
        <f>IF(OR(ISTEXT(G.4b!F7),ISNUMBER(G.4b!F7))=TRUE,G.4b!F7,"")</f>
        <v/>
      </c>
    </row>
    <row r="8" spans="1:6" ht="15.75" thickBot="1" x14ac:dyDescent="0.3">
      <c r="A8" s="90" t="s">
        <v>480</v>
      </c>
      <c r="B8" s="89">
        <f>IFERROR(ROUND(G.4b!B8,2),0)</f>
        <v>0</v>
      </c>
      <c r="C8" s="89">
        <f>IFERROR(ROUND(G.4b!C8,2),0)</f>
        <v>0</v>
      </c>
      <c r="D8" s="89">
        <f>IFERROR(ROUND(G.4b!D8,2),0)</f>
        <v>0</v>
      </c>
      <c r="E8" s="89">
        <f>IFERROR(ROUND(G.4b!E8,2),0)</f>
        <v>0</v>
      </c>
      <c r="F8" s="89" t="str">
        <f>IF(OR(ISTEXT(G.4b!F8),ISNUMBER(G.4b!F8))=TRUE,G.4b!F8,"")</f>
        <v/>
      </c>
    </row>
    <row r="9" spans="1:6" ht="15.75" thickBot="1" x14ac:dyDescent="0.3">
      <c r="A9" s="90" t="s">
        <v>479</v>
      </c>
      <c r="B9" s="89">
        <f>IFERROR(ROUND(G.4b!B9,2),0)</f>
        <v>0</v>
      </c>
      <c r="C9" s="89">
        <f>IFERROR(ROUND(G.4b!C9,2),0)</f>
        <v>0</v>
      </c>
      <c r="D9" s="89">
        <f>IFERROR(ROUND(G.4b!D9,2),0)</f>
        <v>0</v>
      </c>
      <c r="E9" s="89">
        <f>IFERROR(ROUND(G.4b!E9,2),0)</f>
        <v>0</v>
      </c>
      <c r="F9" s="89" t="str">
        <f>IF(OR(ISTEXT(G.4b!F9),ISNUMBER(G.4b!F9))=TRUE,G.4b!F9,"")</f>
        <v/>
      </c>
    </row>
    <row r="10" spans="1:6" ht="15.75" thickBot="1" x14ac:dyDescent="0.3">
      <c r="A10" s="90" t="s">
        <v>478</v>
      </c>
      <c r="B10" s="89">
        <f>IFERROR(ROUND(G.4b!B10,2),0)</f>
        <v>0</v>
      </c>
      <c r="C10" s="89">
        <f>IFERROR(ROUND(G.4b!C10,2),0)</f>
        <v>0</v>
      </c>
      <c r="D10" s="89">
        <f>IFERROR(ROUND(G.4b!D10,2),0)</f>
        <v>0</v>
      </c>
      <c r="E10" s="89">
        <f>IFERROR(ROUND(G.4b!E10,2),0)</f>
        <v>0</v>
      </c>
      <c r="F10" s="89" t="str">
        <f>IF(OR(ISTEXT(G.4b!F10),ISNUMBER(G.4b!F10))=TRUE,G.4b!F10,"")</f>
        <v/>
      </c>
    </row>
    <row r="11" spans="1:6" ht="15.75" thickBot="1" x14ac:dyDescent="0.3">
      <c r="A11" s="90" t="s">
        <v>477</v>
      </c>
      <c r="B11" s="89">
        <f>IFERROR(ROUND(G.4b!B11,2),0)</f>
        <v>0</v>
      </c>
      <c r="C11" s="89">
        <f>IFERROR(ROUND(G.4b!C11,2),0)</f>
        <v>0</v>
      </c>
      <c r="D11" s="89">
        <f>IFERROR(ROUND(G.4b!D11,2),0)</f>
        <v>0</v>
      </c>
      <c r="E11" s="89">
        <f>IFERROR(ROUND(G.4b!E11,2),0)</f>
        <v>0</v>
      </c>
      <c r="F11" s="89" t="str">
        <f>IF(OR(ISTEXT(G.4b!F11),ISNUMBER(G.4b!F11))=TRUE,G.4b!F11,"")</f>
        <v/>
      </c>
    </row>
    <row r="12" spans="1:6" ht="15.75" thickBot="1" x14ac:dyDescent="0.3">
      <c r="A12" s="90" t="s">
        <v>476</v>
      </c>
      <c r="B12" s="89">
        <f>IFERROR(ROUND(G.4b!B12,2),0)</f>
        <v>0</v>
      </c>
      <c r="C12" s="89">
        <f>IFERROR(ROUND(G.4b!C12,2),0)</f>
        <v>0</v>
      </c>
      <c r="D12" s="89">
        <f>IFERROR(ROUND(G.4b!D12,2),0)</f>
        <v>0</v>
      </c>
      <c r="E12" s="89">
        <f>IFERROR(ROUND(G.4b!E12,2),0)</f>
        <v>0</v>
      </c>
      <c r="F12" s="89" t="str">
        <f>IF(OR(ISTEXT(G.4b!F12),ISNUMBER(G.4b!F12))=TRUE,G.4b!F12,"")</f>
        <v/>
      </c>
    </row>
    <row r="13" spans="1:6" ht="15.75" thickBot="1" x14ac:dyDescent="0.3">
      <c r="A13" s="90" t="s">
        <v>475</v>
      </c>
      <c r="B13" s="89">
        <f>IFERROR(ROUND(G.4b!B13,2),0)</f>
        <v>0</v>
      </c>
      <c r="C13" s="89">
        <f>IFERROR(ROUND(G.4b!C13,2),0)</f>
        <v>0</v>
      </c>
      <c r="D13" s="89">
        <f>IFERROR(ROUND(G.4b!D13,2),0)</f>
        <v>0</v>
      </c>
      <c r="E13" s="89">
        <f>IFERROR(ROUND(G.4b!E13,2),0)</f>
        <v>0</v>
      </c>
      <c r="F13" s="89" t="str">
        <f>IF(OR(ISTEXT(G.4b!F13),ISNUMBER(G.4b!F13))=TRUE,G.4b!F13,"")</f>
        <v/>
      </c>
    </row>
    <row r="14" spans="1:6" ht="15.75" thickBot="1" x14ac:dyDescent="0.3">
      <c r="A14" s="90" t="s">
        <v>474</v>
      </c>
      <c r="B14" s="89">
        <f>IFERROR(ROUND(G.4b!B14,2),0)</f>
        <v>0</v>
      </c>
      <c r="C14" s="89">
        <f>IFERROR(ROUND(G.4b!C14,2),0)</f>
        <v>0</v>
      </c>
      <c r="D14" s="89">
        <f>IFERROR(ROUND(G.4b!D14,2),0)</f>
        <v>0</v>
      </c>
      <c r="E14" s="89">
        <f>IFERROR(ROUND(G.4b!E14,2),0)</f>
        <v>0</v>
      </c>
      <c r="F14" s="89" t="str">
        <f>IF(OR(ISTEXT(G.4b!F14),ISNUMBER(G.4b!F14))=TRUE,G.4b!F14,"")</f>
        <v/>
      </c>
    </row>
    <row r="15" spans="1:6" ht="15.75" thickBot="1" x14ac:dyDescent="0.3">
      <c r="A15" s="90" t="s">
        <v>473</v>
      </c>
      <c r="B15" s="89">
        <f>IFERROR(ROUND(G.4b!B15,2),0)</f>
        <v>0</v>
      </c>
      <c r="C15" s="89">
        <f>IFERROR(ROUND(G.4b!C15,2),0)</f>
        <v>0</v>
      </c>
      <c r="D15" s="89">
        <f>IFERROR(ROUND(G.4b!D15,2),0)</f>
        <v>0</v>
      </c>
      <c r="E15" s="89">
        <f>IFERROR(ROUND(G.4b!E15,2),0)</f>
        <v>0</v>
      </c>
      <c r="F15" s="89" t="str">
        <f>IF(OR(ISTEXT(G.4b!F15),ISNUMBER(G.4b!F15))=TRUE,G.4b!F15,"")</f>
        <v/>
      </c>
    </row>
    <row r="16" spans="1:6" ht="15.75" thickBot="1" x14ac:dyDescent="0.3">
      <c r="A16" s="90" t="s">
        <v>472</v>
      </c>
      <c r="B16" s="89">
        <f>IFERROR(ROUND(G.4b!B16,2),0)</f>
        <v>0</v>
      </c>
      <c r="C16" s="89">
        <f>IFERROR(ROUND(G.4b!C16,2),0)</f>
        <v>0</v>
      </c>
      <c r="D16" s="89">
        <f>IFERROR(ROUND(G.4b!D16,2),0)</f>
        <v>0</v>
      </c>
      <c r="E16" s="89">
        <f>IFERROR(ROUND(G.4b!E16,2),0)</f>
        <v>0</v>
      </c>
      <c r="F16" s="89" t="str">
        <f>IF(OR(ISTEXT(G.4b!F16),ISNUMBER(G.4b!F16))=TRUE,G.4b!F16,"")</f>
        <v/>
      </c>
    </row>
    <row r="17" spans="1:6" ht="15.75" thickBot="1" x14ac:dyDescent="0.3">
      <c r="A17" s="90" t="s">
        <v>25</v>
      </c>
      <c r="B17" s="91">
        <f>ROUND(SUM(B7:B16),2)</f>
        <v>0</v>
      </c>
      <c r="C17" s="91">
        <f>ROUND(SUM(C7:C16),2)</f>
        <v>0</v>
      </c>
      <c r="D17" s="91">
        <f>ROUND(SUM(D7:D16),2)</f>
        <v>0</v>
      </c>
      <c r="E17" s="91">
        <f>ROUND(SUM(E7:E16),2)</f>
        <v>0</v>
      </c>
      <c r="F17" s="89" t="str">
        <f>IF(OR(ISTEXT(G.4b!F17),ISNUMBER(G.4b!F17))=TRUE,G.4b!F17,"")</f>
        <v/>
      </c>
    </row>
  </sheetData>
  <mergeCells count="9">
    <mergeCell ref="A1:F1"/>
    <mergeCell ref="A2:F2"/>
    <mergeCell ref="A3:F3"/>
    <mergeCell ref="A4:F4"/>
    <mergeCell ref="E5:F5"/>
    <mergeCell ref="A5:A6"/>
    <mergeCell ref="B5:B6"/>
    <mergeCell ref="C5:C6"/>
    <mergeCell ref="D5: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zoomScaleNormal="100" workbookViewId="0">
      <selection activeCell="A2" sqref="A2:F2"/>
    </sheetView>
  </sheetViews>
  <sheetFormatPr baseColWidth="10" defaultRowHeight="15" x14ac:dyDescent="0.25"/>
  <cols>
    <col min="1" max="1" width="76.140625" bestFit="1" customWidth="1"/>
    <col min="2" max="6" width="21" bestFit="1" customWidth="1"/>
  </cols>
  <sheetData>
    <row r="1" spans="1:6" ht="39.950000000000003" customHeight="1" thickBot="1" x14ac:dyDescent="0.3">
      <c r="A1" s="139" t="s">
        <v>487</v>
      </c>
      <c r="B1" s="140"/>
      <c r="C1" s="140"/>
      <c r="D1" s="140"/>
      <c r="E1" s="140"/>
      <c r="F1" s="157"/>
    </row>
    <row r="2" spans="1:6" ht="20.100000000000001" customHeight="1" thickBot="1" x14ac:dyDescent="0.3">
      <c r="A2" s="158" t="str">
        <f>IF(CONTROL!D4=0,"",CONTROL!D4)</f>
        <v>Septiembre</v>
      </c>
      <c r="B2" s="159"/>
      <c r="C2" s="159"/>
      <c r="D2" s="159"/>
      <c r="E2" s="159"/>
      <c r="F2" s="160"/>
    </row>
    <row r="3" spans="1:6" ht="20.100000000000001" customHeight="1" thickBot="1" x14ac:dyDescent="0.3">
      <c r="A3" s="158" t="str">
        <f>IF(CONTROL!D5=0,"",CONTROL!D5)</f>
        <v xml:space="preserve">Fundación Instituto de Investigación Marqués de Valdecilla </v>
      </c>
      <c r="B3" s="159"/>
      <c r="C3" s="159"/>
      <c r="D3" s="159"/>
      <c r="E3" s="159"/>
      <c r="F3" s="160"/>
    </row>
    <row r="4" spans="1:6" ht="20.100000000000001" customHeight="1" thickBot="1" x14ac:dyDescent="0.3">
      <c r="A4" s="161" t="s">
        <v>312</v>
      </c>
      <c r="B4" s="161"/>
      <c r="C4" s="161"/>
      <c r="D4" s="161"/>
      <c r="E4" s="161"/>
      <c r="F4" s="161"/>
    </row>
    <row r="5" spans="1:6" ht="15.75" thickBot="1" x14ac:dyDescent="0.3">
      <c r="A5" s="164" t="s">
        <v>73</v>
      </c>
      <c r="B5" s="164" t="s">
        <v>486</v>
      </c>
      <c r="C5" s="164" t="s">
        <v>485</v>
      </c>
      <c r="D5" s="164" t="s">
        <v>484</v>
      </c>
      <c r="E5" s="162" t="s">
        <v>483</v>
      </c>
      <c r="F5" s="163"/>
    </row>
    <row r="6" spans="1:6" ht="39" thickBot="1" x14ac:dyDescent="0.3">
      <c r="A6" s="165"/>
      <c r="B6" s="165"/>
      <c r="C6" s="165"/>
      <c r="D6" s="165"/>
      <c r="E6" s="94" t="s">
        <v>482</v>
      </c>
      <c r="F6" s="94" t="s">
        <v>460</v>
      </c>
    </row>
    <row r="7" spans="1:6" ht="15.75" thickBot="1" x14ac:dyDescent="0.3">
      <c r="A7" s="90" t="s">
        <v>481</v>
      </c>
      <c r="B7" s="89"/>
      <c r="C7" s="89"/>
      <c r="D7" s="89"/>
      <c r="E7" s="89"/>
      <c r="F7" s="89"/>
    </row>
    <row r="8" spans="1:6" ht="15.75" thickBot="1" x14ac:dyDescent="0.3">
      <c r="A8" s="90" t="s">
        <v>480</v>
      </c>
      <c r="B8" s="89"/>
      <c r="C8" s="89"/>
      <c r="D8" s="89"/>
      <c r="E8" s="89"/>
      <c r="F8" s="89"/>
    </row>
    <row r="9" spans="1:6" ht="15.75" thickBot="1" x14ac:dyDescent="0.3">
      <c r="A9" s="90" t="s">
        <v>479</v>
      </c>
      <c r="B9" s="89"/>
      <c r="C9" s="89"/>
      <c r="D9" s="89"/>
      <c r="E9" s="89"/>
      <c r="F9" s="89"/>
    </row>
    <row r="10" spans="1:6" ht="15.75" thickBot="1" x14ac:dyDescent="0.3">
      <c r="A10" s="90" t="s">
        <v>478</v>
      </c>
      <c r="B10" s="89"/>
      <c r="C10" s="89"/>
      <c r="D10" s="89"/>
      <c r="E10" s="89"/>
      <c r="F10" s="89"/>
    </row>
    <row r="11" spans="1:6" ht="15.75" thickBot="1" x14ac:dyDescent="0.3">
      <c r="A11" s="90" t="s">
        <v>477</v>
      </c>
      <c r="B11" s="89"/>
      <c r="C11" s="89"/>
      <c r="D11" s="89"/>
      <c r="E11" s="89"/>
      <c r="F11" s="89"/>
    </row>
    <row r="12" spans="1:6" ht="15.75" thickBot="1" x14ac:dyDescent="0.3">
      <c r="A12" s="90" t="s">
        <v>476</v>
      </c>
      <c r="B12" s="89"/>
      <c r="C12" s="89"/>
      <c r="D12" s="89"/>
      <c r="E12" s="89"/>
      <c r="F12" s="89"/>
    </row>
    <row r="13" spans="1:6" ht="15.75" thickBot="1" x14ac:dyDescent="0.3">
      <c r="A13" s="90" t="s">
        <v>475</v>
      </c>
      <c r="B13" s="89"/>
      <c r="C13" s="89"/>
      <c r="D13" s="89"/>
      <c r="E13" s="89"/>
      <c r="F13" s="89"/>
    </row>
    <row r="14" spans="1:6" ht="15.75" thickBot="1" x14ac:dyDescent="0.3">
      <c r="A14" s="90" t="s">
        <v>474</v>
      </c>
      <c r="B14" s="89"/>
      <c r="C14" s="89"/>
      <c r="D14" s="89"/>
      <c r="E14" s="89"/>
      <c r="F14" s="89"/>
    </row>
    <row r="15" spans="1:6" ht="15.75" thickBot="1" x14ac:dyDescent="0.3">
      <c r="A15" s="90" t="s">
        <v>473</v>
      </c>
      <c r="B15" s="89"/>
      <c r="C15" s="89"/>
      <c r="D15" s="89"/>
      <c r="E15" s="89"/>
      <c r="F15" s="89"/>
    </row>
    <row r="16" spans="1:6" ht="15.75" thickBot="1" x14ac:dyDescent="0.3">
      <c r="A16" s="90" t="s">
        <v>472</v>
      </c>
      <c r="B16" s="89"/>
      <c r="C16" s="89"/>
      <c r="D16" s="89"/>
      <c r="E16" s="89"/>
      <c r="F16" s="89"/>
    </row>
    <row r="17" spans="1:6" ht="15.75" thickBot="1" x14ac:dyDescent="0.3">
      <c r="A17" s="90" t="s">
        <v>25</v>
      </c>
      <c r="B17" s="91">
        <f>ROUND(SUM(B7:B16),2)</f>
        <v>0</v>
      </c>
      <c r="C17" s="91">
        <f>ROUND(SUM(C7:C16),2)</f>
        <v>0</v>
      </c>
      <c r="D17" s="91">
        <f>ROUND(SUM(D7:D16),2)</f>
        <v>0</v>
      </c>
      <c r="E17" s="91">
        <f>ROUND(SUM(E7:E16),2)</f>
        <v>0</v>
      </c>
      <c r="F17" s="89"/>
    </row>
  </sheetData>
  <sheetProtection algorithmName="SHA-512" hashValue="smHm6jzIzC+nrIt8BgRQRTPqTc6vCtP/euXeSjqGAwU3/GUaddpYx0A3Sb4uV96I49AOix/5IgQuqd2tPKCt0A==" saltValue="4kV/nwurLeCj6TgTSZXdzA==" spinCount="100000" sheet="1" objects="1" scenarios="1"/>
  <mergeCells count="9">
    <mergeCell ref="A1:F1"/>
    <mergeCell ref="A2:F2"/>
    <mergeCell ref="A3:F3"/>
    <mergeCell ref="A4:F4"/>
    <mergeCell ref="A5:A6"/>
    <mergeCell ref="B5:B6"/>
    <mergeCell ref="C5:C6"/>
    <mergeCell ref="D5:D6"/>
    <mergeCell ref="E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K11"/>
  <sheetViews>
    <sheetView zoomScaleNormal="100" workbookViewId="0">
      <selection activeCell="A2" sqref="A2:K2"/>
    </sheetView>
  </sheetViews>
  <sheetFormatPr baseColWidth="10" defaultRowHeight="15" x14ac:dyDescent="0.25"/>
  <cols>
    <col min="1" max="1" width="57.140625" bestFit="1" customWidth="1"/>
    <col min="2" max="2" width="23.85546875" bestFit="1" customWidth="1"/>
    <col min="3" max="3" width="47.5703125" bestFit="1" customWidth="1"/>
    <col min="4" max="11" width="23.85546875" bestFit="1" customWidth="1"/>
  </cols>
  <sheetData>
    <row r="1" spans="1:11" ht="39.950000000000003" customHeight="1" thickBot="1" x14ac:dyDescent="0.3">
      <c r="A1" s="139" t="s">
        <v>504</v>
      </c>
      <c r="B1" s="140"/>
      <c r="C1" s="140"/>
      <c r="D1" s="140"/>
      <c r="E1" s="140"/>
      <c r="F1" s="140"/>
      <c r="G1" s="140"/>
      <c r="H1" s="140"/>
      <c r="I1" s="140"/>
      <c r="J1" s="140"/>
      <c r="K1" s="157"/>
    </row>
    <row r="2" spans="1:11" ht="20.100000000000001" customHeight="1" thickBot="1" x14ac:dyDescent="0.3">
      <c r="A2" s="158" t="str">
        <f>IF(CONTROL!D4=0,"",CONTROL!D4)</f>
        <v>Septiembre</v>
      </c>
      <c r="B2" s="159"/>
      <c r="C2" s="159"/>
      <c r="D2" s="159"/>
      <c r="E2" s="159"/>
      <c r="F2" s="159"/>
      <c r="G2" s="159"/>
      <c r="H2" s="159"/>
      <c r="I2" s="159"/>
      <c r="J2" s="159"/>
      <c r="K2" s="160"/>
    </row>
    <row r="3" spans="1:11"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60"/>
    </row>
    <row r="4" spans="1:11" ht="20.100000000000001" customHeight="1" thickBot="1" x14ac:dyDescent="0.3">
      <c r="A4" s="161" t="s">
        <v>312</v>
      </c>
      <c r="B4" s="161"/>
      <c r="C4" s="161"/>
      <c r="D4" s="161"/>
      <c r="E4" s="161"/>
      <c r="F4" s="161"/>
      <c r="G4" s="161"/>
      <c r="H4" s="161"/>
      <c r="I4" s="161"/>
      <c r="J4" s="161"/>
      <c r="K4" s="161"/>
    </row>
    <row r="5" spans="1:11" ht="15.75" thickBot="1" x14ac:dyDescent="0.3">
      <c r="A5" s="164" t="s">
        <v>73</v>
      </c>
      <c r="B5" s="164" t="s">
        <v>503</v>
      </c>
      <c r="C5" s="162" t="s">
        <v>502</v>
      </c>
      <c r="D5" s="166"/>
      <c r="E5" s="166"/>
      <c r="F5" s="166"/>
      <c r="G5" s="166"/>
      <c r="H5" s="166"/>
      <c r="I5" s="163"/>
      <c r="J5" s="164" t="s">
        <v>501</v>
      </c>
      <c r="K5" s="164" t="s">
        <v>500</v>
      </c>
    </row>
    <row r="6" spans="1:11" ht="51.75" thickBot="1" x14ac:dyDescent="0.3">
      <c r="A6" s="165"/>
      <c r="B6" s="165"/>
      <c r="C6" s="94" t="s">
        <v>499</v>
      </c>
      <c r="D6" s="94" t="s">
        <v>498</v>
      </c>
      <c r="E6" s="94" t="s">
        <v>497</v>
      </c>
      <c r="F6" s="94" t="s">
        <v>496</v>
      </c>
      <c r="G6" s="94" t="s">
        <v>495</v>
      </c>
      <c r="H6" s="94" t="s">
        <v>494</v>
      </c>
      <c r="I6" s="94" t="s">
        <v>493</v>
      </c>
      <c r="J6" s="165"/>
      <c r="K6" s="165"/>
    </row>
    <row r="7" spans="1:11" ht="15.75" thickBot="1" x14ac:dyDescent="0.3">
      <c r="A7" s="90" t="s">
        <v>492</v>
      </c>
      <c r="B7" s="89">
        <f>IFERROR(ROUND(G.5!B7,2),0)</f>
        <v>360.15</v>
      </c>
      <c r="C7" s="89">
        <f>IFERROR(ROUND(G.5!C7,2),0)</f>
        <v>5.32</v>
      </c>
      <c r="D7" s="89">
        <f>IFERROR(ROUND(G.5!D7,2),0)</f>
        <v>0</v>
      </c>
      <c r="E7" s="89">
        <f>IFERROR(ROUND(G.5!E7,2),0)</f>
        <v>0</v>
      </c>
      <c r="F7" s="89">
        <f>IFERROR(ROUND(G.5!F7,2),0)</f>
        <v>52.1</v>
      </c>
      <c r="G7" s="89">
        <f>IFERROR(ROUND(G.5!G7,2),0)</f>
        <v>0</v>
      </c>
      <c r="H7" s="89">
        <f>IFERROR(ROUND(G.5!H7,2),0)</f>
        <v>0</v>
      </c>
      <c r="I7" s="89">
        <f>IFERROR(ROUND(G.5!I7,2),0)</f>
        <v>0</v>
      </c>
      <c r="J7" s="91">
        <f>ROUND(B7+C7+D7+E7-F7+G7-H7+I7,2)</f>
        <v>313.37</v>
      </c>
      <c r="K7" s="96" t="str">
        <f>IF(OR(ISTEXT(G.5!K7),ISNUMBER(G.5!K7))=TRUE,G.5!K7,"")</f>
        <v/>
      </c>
    </row>
    <row r="8" spans="1:11" ht="15.75" thickBot="1" x14ac:dyDescent="0.3">
      <c r="A8" s="90" t="s">
        <v>491</v>
      </c>
      <c r="B8" s="89">
        <f>IFERROR(ROUND(G.5!B8,2),0)</f>
        <v>2230.85</v>
      </c>
      <c r="C8" s="89">
        <f>IFERROR(ROUND(G.5!C8,2),0)</f>
        <v>135.65</v>
      </c>
      <c r="D8" s="89">
        <f>IFERROR(ROUND(G.5!D8,2),0)</f>
        <v>0</v>
      </c>
      <c r="E8" s="89">
        <f>IFERROR(ROUND(G.5!E8,2),0)</f>
        <v>0</v>
      </c>
      <c r="F8" s="89">
        <f>IFERROR(ROUND(G.5!F8,2),0)</f>
        <v>380.97</v>
      </c>
      <c r="G8" s="89">
        <f>IFERROR(ROUND(G.5!G8,2),0)</f>
        <v>0</v>
      </c>
      <c r="H8" s="89">
        <f>IFERROR(ROUND(G.5!H8,2),0)</f>
        <v>0</v>
      </c>
      <c r="I8" s="89">
        <f>IFERROR(ROUND(G.5!I8,2),0)</f>
        <v>0</v>
      </c>
      <c r="J8" s="91">
        <f>ROUND(B8+C8+D8+E8-F8+G8-H8+I8,2)</f>
        <v>1985.53</v>
      </c>
      <c r="K8" s="96" t="str">
        <f>IF(OR(ISTEXT(G.5!K8),ISNUMBER(G.5!K8))=TRUE,G.5!K8,"")</f>
        <v/>
      </c>
    </row>
    <row r="9" spans="1:11" ht="15.75" thickBot="1" x14ac:dyDescent="0.3">
      <c r="A9" s="90" t="s">
        <v>490</v>
      </c>
      <c r="B9" s="89">
        <f>IFERROR(ROUND(G.5!B9,2),0)</f>
        <v>98</v>
      </c>
      <c r="C9" s="89">
        <f>IFERROR(ROUND(G.5!C9,2),0)</f>
        <v>0</v>
      </c>
      <c r="D9" s="89">
        <f>IFERROR(ROUND(G.5!D9,2),0)</f>
        <v>0</v>
      </c>
      <c r="E9" s="89">
        <f>IFERROR(ROUND(G.5!E9,2),0)</f>
        <v>0</v>
      </c>
      <c r="F9" s="89">
        <f>IFERROR(ROUND(G.5!F9,2),0)</f>
        <v>4.1399999999999997</v>
      </c>
      <c r="G9" s="89">
        <f>IFERROR(ROUND(G.5!G9,2),0)</f>
        <v>0</v>
      </c>
      <c r="H9" s="89">
        <f>IFERROR(ROUND(G.5!H9,2),0)</f>
        <v>0</v>
      </c>
      <c r="I9" s="89">
        <f>IFERROR(ROUND(G.5!I9,2),0)</f>
        <v>0</v>
      </c>
      <c r="J9" s="91">
        <f>ROUND(B9+C9+D9+E9-F9+G9-H9+I9,2)</f>
        <v>93.86</v>
      </c>
      <c r="K9" s="96" t="str">
        <f>IF(OR(ISTEXT(G.5!K9),ISNUMBER(G.5!K9))=TRUE,G.5!K9,"")</f>
        <v/>
      </c>
    </row>
    <row r="10" spans="1:11" ht="15.75" thickBot="1" x14ac:dyDescent="0.3">
      <c r="A10" s="90" t="s">
        <v>489</v>
      </c>
      <c r="B10" s="89">
        <f>IFERROR(ROUND(G.5!B10,2),0)</f>
        <v>4.1900000000000004</v>
      </c>
      <c r="C10" s="89">
        <f>IFERROR(ROUND(G.5!C10,2),0)</f>
        <v>0</v>
      </c>
      <c r="D10" s="89">
        <f>IFERROR(ROUND(G.5!D10,2),0)</f>
        <v>0</v>
      </c>
      <c r="E10" s="89">
        <f>IFERROR(ROUND(G.5!E10,2),0)</f>
        <v>0</v>
      </c>
      <c r="F10" s="89">
        <f>IFERROR(ROUND(G.5!F10,2),0)</f>
        <v>0</v>
      </c>
      <c r="G10" s="89">
        <f>IFERROR(ROUND(G.5!G10,2),0)</f>
        <v>0</v>
      </c>
      <c r="H10" s="89">
        <f>IFERROR(ROUND(G.5!H10,2),0)</f>
        <v>0</v>
      </c>
      <c r="I10" s="89">
        <f>IFERROR(ROUND(G.5!I10,2),0)</f>
        <v>0</v>
      </c>
      <c r="J10" s="91">
        <f>ROUND(B10+C10+D10+E10-F10+G10-H10+I10,2)</f>
        <v>4.1900000000000004</v>
      </c>
      <c r="K10" s="96" t="str">
        <f>IF(OR(ISTEXT(G.5!K10),ISNUMBER(G.5!K10))=TRUE,G.5!K10,"")</f>
        <v/>
      </c>
    </row>
    <row r="11" spans="1:11" ht="15.75" thickBot="1" x14ac:dyDescent="0.3">
      <c r="A11" s="90" t="s">
        <v>488</v>
      </c>
      <c r="B11" s="89">
        <f>IFERROR(ROUND(G.5!B11,2),0)</f>
        <v>0</v>
      </c>
      <c r="C11" s="89">
        <f>IFERROR(ROUND(G.5!C11,2),0)</f>
        <v>0</v>
      </c>
      <c r="D11" s="89">
        <f>IFERROR(ROUND(G.5!D11,2),0)</f>
        <v>0</v>
      </c>
      <c r="E11" s="89">
        <f>IFERROR(ROUND(G.5!E11,2),0)</f>
        <v>0</v>
      </c>
      <c r="F11" s="89">
        <f>IFERROR(ROUND(G.5!F11,2),0)</f>
        <v>0</v>
      </c>
      <c r="G11" s="89">
        <f>IFERROR(ROUND(G.5!G11,2),0)</f>
        <v>0</v>
      </c>
      <c r="H11" s="89">
        <f>IFERROR(ROUND(G.5!H11,2),0)</f>
        <v>0</v>
      </c>
      <c r="I11" s="89">
        <f>IFERROR(ROUND(G.5!I11,2),0)</f>
        <v>0</v>
      </c>
      <c r="J11" s="91">
        <f>ROUND(B11+C11+D11+E11-F11+G11-H11+I11,2)</f>
        <v>0</v>
      </c>
      <c r="K11" s="96" t="str">
        <f>IF(OR(ISTEXT(G.5!K11),ISNUMBER(G.5!K11))=TRUE,G.5!K11,"")</f>
        <v/>
      </c>
    </row>
  </sheetData>
  <mergeCells count="9">
    <mergeCell ref="A1:K1"/>
    <mergeCell ref="A2:K2"/>
    <mergeCell ref="A3:K3"/>
    <mergeCell ref="A4:K4"/>
    <mergeCell ref="K5:K6"/>
    <mergeCell ref="A5:A6"/>
    <mergeCell ref="B5:B6"/>
    <mergeCell ref="C5:I5"/>
    <mergeCell ref="J5: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1"/>
  <sheetViews>
    <sheetView topLeftCell="H1" zoomScaleNormal="100" workbookViewId="0">
      <selection activeCell="J7" sqref="J7:J10"/>
    </sheetView>
  </sheetViews>
  <sheetFormatPr baseColWidth="10" defaultRowHeight="15" x14ac:dyDescent="0.25"/>
  <cols>
    <col min="1" max="1" width="57.140625" bestFit="1" customWidth="1"/>
    <col min="2" max="2" width="23.85546875" bestFit="1" customWidth="1"/>
    <col min="3" max="3" width="47.5703125" bestFit="1" customWidth="1"/>
    <col min="4" max="11" width="23.85546875" bestFit="1" customWidth="1"/>
  </cols>
  <sheetData>
    <row r="1" spans="1:11" ht="39.950000000000003" customHeight="1" thickBot="1" x14ac:dyDescent="0.3">
      <c r="A1" s="139" t="s">
        <v>504</v>
      </c>
      <c r="B1" s="140"/>
      <c r="C1" s="140"/>
      <c r="D1" s="140"/>
      <c r="E1" s="140"/>
      <c r="F1" s="140"/>
      <c r="G1" s="140"/>
      <c r="H1" s="140"/>
      <c r="I1" s="140"/>
      <c r="J1" s="140"/>
      <c r="K1" s="157"/>
    </row>
    <row r="2" spans="1:11" ht="20.100000000000001" customHeight="1" thickBot="1" x14ac:dyDescent="0.3">
      <c r="A2" s="158" t="str">
        <f>IF(CONTROL!D4=0,"",CONTROL!D4)</f>
        <v>Septiembre</v>
      </c>
      <c r="B2" s="159"/>
      <c r="C2" s="159"/>
      <c r="D2" s="159"/>
      <c r="E2" s="159"/>
      <c r="F2" s="159"/>
      <c r="G2" s="159"/>
      <c r="H2" s="159"/>
      <c r="I2" s="159"/>
      <c r="J2" s="159"/>
      <c r="K2" s="160"/>
    </row>
    <row r="3" spans="1:11"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60"/>
    </row>
    <row r="4" spans="1:11" ht="20.100000000000001" customHeight="1" thickBot="1" x14ac:dyDescent="0.3">
      <c r="A4" s="161" t="s">
        <v>312</v>
      </c>
      <c r="B4" s="161"/>
      <c r="C4" s="161"/>
      <c r="D4" s="161"/>
      <c r="E4" s="161"/>
      <c r="F4" s="161"/>
      <c r="G4" s="161"/>
      <c r="H4" s="161"/>
      <c r="I4" s="161"/>
      <c r="J4" s="161"/>
      <c r="K4" s="161"/>
    </row>
    <row r="5" spans="1:11" ht="15.75" thickBot="1" x14ac:dyDescent="0.3">
      <c r="A5" s="164" t="s">
        <v>73</v>
      </c>
      <c r="B5" s="164" t="s">
        <v>503</v>
      </c>
      <c r="C5" s="162" t="s">
        <v>502</v>
      </c>
      <c r="D5" s="166"/>
      <c r="E5" s="166"/>
      <c r="F5" s="166"/>
      <c r="G5" s="166"/>
      <c r="H5" s="166"/>
      <c r="I5" s="163"/>
      <c r="J5" s="164" t="s">
        <v>501</v>
      </c>
      <c r="K5" s="164" t="s">
        <v>500</v>
      </c>
    </row>
    <row r="6" spans="1:11" ht="51.75" thickBot="1" x14ac:dyDescent="0.3">
      <c r="A6" s="165"/>
      <c r="B6" s="165"/>
      <c r="C6" s="94" t="s">
        <v>499</v>
      </c>
      <c r="D6" s="94" t="s">
        <v>498</v>
      </c>
      <c r="E6" s="94" t="s">
        <v>497</v>
      </c>
      <c r="F6" s="94" t="s">
        <v>496</v>
      </c>
      <c r="G6" s="94" t="s">
        <v>495</v>
      </c>
      <c r="H6" s="94" t="s">
        <v>494</v>
      </c>
      <c r="I6" s="94" t="s">
        <v>493</v>
      </c>
      <c r="J6" s="165"/>
      <c r="K6" s="165"/>
    </row>
    <row r="7" spans="1:11" ht="15.75" thickBot="1" x14ac:dyDescent="0.3">
      <c r="A7" s="90" t="s">
        <v>492</v>
      </c>
      <c r="B7" s="89">
        <v>360.15</v>
      </c>
      <c r="C7" s="89">
        <v>5.32</v>
      </c>
      <c r="D7" s="89"/>
      <c r="E7" s="89"/>
      <c r="F7" s="89">
        <v>52.1</v>
      </c>
      <c r="G7" s="89"/>
      <c r="H7" s="89"/>
      <c r="I7" s="89"/>
      <c r="J7" s="91">
        <f>ROUND(B7+C7+D7+E7-F7+G7-H7+I7,2)</f>
        <v>313.37</v>
      </c>
      <c r="K7" s="96"/>
    </row>
    <row r="8" spans="1:11" ht="15.75" thickBot="1" x14ac:dyDescent="0.3">
      <c r="A8" s="90" t="s">
        <v>491</v>
      </c>
      <c r="B8" s="89">
        <v>2230.85</v>
      </c>
      <c r="C8" s="89">
        <v>135.65</v>
      </c>
      <c r="D8" s="89"/>
      <c r="E8" s="89"/>
      <c r="F8" s="89">
        <v>380.97</v>
      </c>
      <c r="G8" s="89"/>
      <c r="H8" s="89"/>
      <c r="I8" s="89"/>
      <c r="J8" s="91">
        <f>ROUND(B8+C8+D8+E8-F8+G8-H8+I8,2)</f>
        <v>1985.53</v>
      </c>
      <c r="K8" s="96"/>
    </row>
    <row r="9" spans="1:11" ht="15.75" thickBot="1" x14ac:dyDescent="0.3">
      <c r="A9" s="90" t="s">
        <v>490</v>
      </c>
      <c r="B9" s="89">
        <v>98</v>
      </c>
      <c r="C9" s="89"/>
      <c r="D9" s="89"/>
      <c r="E9" s="89"/>
      <c r="F9" s="89">
        <v>4.1399999999999997</v>
      </c>
      <c r="G9" s="89"/>
      <c r="H9" s="89"/>
      <c r="I9" s="89"/>
      <c r="J9" s="91">
        <f>ROUND(B9+C9+D9+E9-F9+G9-H9+I9,2)</f>
        <v>93.86</v>
      </c>
      <c r="K9" s="96"/>
    </row>
    <row r="10" spans="1:11" ht="15.75" thickBot="1" x14ac:dyDescent="0.3">
      <c r="A10" s="90" t="s">
        <v>489</v>
      </c>
      <c r="B10" s="89">
        <v>4.1900000000000004</v>
      </c>
      <c r="C10" s="89"/>
      <c r="D10" s="89"/>
      <c r="E10" s="89"/>
      <c r="F10" s="89"/>
      <c r="G10" s="89"/>
      <c r="H10" s="89"/>
      <c r="I10" s="89"/>
      <c r="J10" s="91">
        <f>ROUND(B10+C10+D10+E10-F10+G10-H10+I10,2)</f>
        <v>4.1900000000000004</v>
      </c>
      <c r="K10" s="96"/>
    </row>
    <row r="11" spans="1:11" ht="15.75" thickBot="1" x14ac:dyDescent="0.3">
      <c r="A11" s="90" t="s">
        <v>488</v>
      </c>
      <c r="B11" s="89"/>
      <c r="C11" s="89"/>
      <c r="D11" s="89"/>
      <c r="E11" s="89"/>
      <c r="F11" s="89"/>
      <c r="G11" s="89"/>
      <c r="H11" s="89"/>
      <c r="I11" s="89"/>
      <c r="J11" s="91">
        <f>ROUND(B11+C11+D11+E11-F11+G11-H11+I11,2)</f>
        <v>0</v>
      </c>
      <c r="K11" s="96"/>
    </row>
  </sheetData>
  <sheetProtection algorithmName="SHA-512" hashValue="dGxow9qrd0eGxUMmixmi3J9TrEO/M2I/zLF2HRp93CrJPVYp0+7pW4uiimWYnS36jKpeT9869P+skW1pYZvpRg==" saltValue="LHDciw3nnusvrZZr9073ew==" spinCount="100000" sheet="1" objects="1" scenarios="1"/>
  <mergeCells count="9">
    <mergeCell ref="A1:K1"/>
    <mergeCell ref="A2:K2"/>
    <mergeCell ref="A3:K3"/>
    <mergeCell ref="A4:K4"/>
    <mergeCell ref="A5:A6"/>
    <mergeCell ref="B5:B6"/>
    <mergeCell ref="C5:I5"/>
    <mergeCell ref="J5:J6"/>
    <mergeCell ref="K5:K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J37"/>
  <sheetViews>
    <sheetView zoomScaleNormal="100" workbookViewId="0">
      <selection activeCell="A2" sqref="A2:J2"/>
    </sheetView>
  </sheetViews>
  <sheetFormatPr baseColWidth="10" defaultRowHeight="15" x14ac:dyDescent="0.25"/>
  <cols>
    <col min="1" max="1" width="38.140625" bestFit="1" customWidth="1"/>
    <col min="2" max="2" width="57.140625" bestFit="1" customWidth="1"/>
    <col min="3" max="4" width="19" bestFit="1" customWidth="1"/>
    <col min="5" max="7" width="28.5703125" bestFit="1" customWidth="1"/>
    <col min="8" max="9" width="19" bestFit="1" customWidth="1"/>
    <col min="10" max="10" width="38.140625" bestFit="1" customWidth="1"/>
  </cols>
  <sheetData>
    <row r="1" spans="1:10" ht="39.950000000000003" customHeight="1" thickBot="1" x14ac:dyDescent="0.3">
      <c r="A1" s="139" t="s">
        <v>517</v>
      </c>
      <c r="B1" s="140"/>
      <c r="C1" s="140"/>
      <c r="D1" s="140"/>
      <c r="E1" s="140"/>
      <c r="F1" s="140"/>
      <c r="G1" s="140"/>
      <c r="H1" s="140"/>
      <c r="I1" s="140"/>
      <c r="J1" s="157"/>
    </row>
    <row r="2" spans="1:10" ht="20.100000000000001" customHeight="1" thickBot="1" x14ac:dyDescent="0.3">
      <c r="A2" s="158" t="str">
        <f>IF(CONTROL!D4=0,"",CONTROL!D4)</f>
        <v>Septiembre</v>
      </c>
      <c r="B2" s="159"/>
      <c r="C2" s="159"/>
      <c r="D2" s="159"/>
      <c r="E2" s="159"/>
      <c r="F2" s="159"/>
      <c r="G2" s="159"/>
      <c r="H2" s="159"/>
      <c r="I2" s="159"/>
      <c r="J2" s="160"/>
    </row>
    <row r="3" spans="1:10"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60"/>
    </row>
    <row r="4" spans="1:10" ht="20.100000000000001" customHeight="1" thickBot="1" x14ac:dyDescent="0.3">
      <c r="A4" s="161" t="s">
        <v>312</v>
      </c>
      <c r="B4" s="161"/>
      <c r="C4" s="161"/>
      <c r="D4" s="161"/>
      <c r="E4" s="161"/>
      <c r="F4" s="161"/>
      <c r="G4" s="161"/>
      <c r="H4" s="161"/>
      <c r="I4" s="161"/>
      <c r="J4" s="161"/>
    </row>
    <row r="5" spans="1:10" ht="15.75" thickBot="1" x14ac:dyDescent="0.3">
      <c r="A5" s="162" t="s">
        <v>516</v>
      </c>
      <c r="B5" s="166"/>
      <c r="C5" s="166"/>
      <c r="D5" s="166"/>
      <c r="E5" s="166"/>
      <c r="F5" s="166"/>
      <c r="G5" s="166"/>
      <c r="H5" s="166"/>
      <c r="I5" s="166"/>
      <c r="J5" s="163"/>
    </row>
    <row r="6" spans="1:10" ht="15.75" thickBot="1" x14ac:dyDescent="0.3">
      <c r="A6" s="164" t="s">
        <v>515</v>
      </c>
      <c r="B6" s="164" t="s">
        <v>514</v>
      </c>
      <c r="C6" s="164" t="s">
        <v>513</v>
      </c>
      <c r="D6" s="162" t="s">
        <v>512</v>
      </c>
      <c r="E6" s="163"/>
      <c r="F6" s="162" t="s">
        <v>511</v>
      </c>
      <c r="G6" s="163"/>
      <c r="H6" s="164" t="s">
        <v>510</v>
      </c>
      <c r="I6" s="164" t="s">
        <v>509</v>
      </c>
      <c r="J6" s="164" t="s">
        <v>500</v>
      </c>
    </row>
    <row r="7" spans="1:10" ht="51.75" thickBot="1" x14ac:dyDescent="0.3">
      <c r="A7" s="165"/>
      <c r="B7" s="165"/>
      <c r="C7" s="165"/>
      <c r="D7" s="94" t="s">
        <v>508</v>
      </c>
      <c r="E7" s="94" t="s">
        <v>507</v>
      </c>
      <c r="F7" s="94" t="s">
        <v>506</v>
      </c>
      <c r="G7" s="94" t="s">
        <v>505</v>
      </c>
      <c r="H7" s="165"/>
      <c r="I7" s="165"/>
      <c r="J7" s="165"/>
    </row>
    <row r="8" spans="1:10" ht="15.75" thickBot="1" x14ac:dyDescent="0.3">
      <c r="A8" s="96" t="str">
        <f>IF(OR(ISTEXT(G.6!A8),ISNUMBER(G.6!A8))=TRUE,G.6!A8,"")</f>
        <v/>
      </c>
      <c r="B8" s="96" t="str">
        <f>IF(OR(ISTEXT(G.6!B8),ISNUMBER(G.6!B8))=TRUE,G.6!B8,"")</f>
        <v/>
      </c>
      <c r="C8" s="89">
        <f>IFERROR(ROUND(G.6!C8,2),0)</f>
        <v>0</v>
      </c>
      <c r="D8" s="89">
        <f>IFERROR(ROUND(G.6!D8,2),0)</f>
        <v>0</v>
      </c>
      <c r="E8" s="89">
        <f>IFERROR(ROUND(G.6!E8,2),0)</f>
        <v>0</v>
      </c>
      <c r="F8" s="89">
        <f>IFERROR(ROUND(G.6!F8,2),0)</f>
        <v>0</v>
      </c>
      <c r="G8" s="89">
        <f>IFERROR(ROUND(G.6!G8,2),0)</f>
        <v>0</v>
      </c>
      <c r="H8" s="91">
        <f t="shared" ref="H8:H37" si="0">ROUND(SUM(C8,D8,E8,(-F8),(-G8)),2)</f>
        <v>0</v>
      </c>
      <c r="I8" s="89">
        <f>IFERROR(ROUND(G.6!I8,2),0)</f>
        <v>0</v>
      </c>
      <c r="J8" s="96" t="str">
        <f>IF(OR(ISTEXT(G.6!J8),ISNUMBER(G.6!J8))=TRUE,G.6!J8,"")</f>
        <v/>
      </c>
    </row>
    <row r="9" spans="1:10" ht="15.75" thickBot="1" x14ac:dyDescent="0.3">
      <c r="A9" s="96" t="str">
        <f>IF(OR(ISTEXT(G.6!A9),ISNUMBER(G.6!A9))=TRUE,G.6!A9,"")</f>
        <v/>
      </c>
      <c r="B9" s="96" t="str">
        <f>IF(OR(ISTEXT(G.6!B9),ISNUMBER(G.6!B9))=TRUE,G.6!B9,"")</f>
        <v/>
      </c>
      <c r="C9" s="89">
        <f>IFERROR(ROUND(G.6!C9,2),0)</f>
        <v>0</v>
      </c>
      <c r="D9" s="89">
        <f>IFERROR(ROUND(G.6!D9,2),0)</f>
        <v>0</v>
      </c>
      <c r="E9" s="89">
        <f>IFERROR(ROUND(G.6!E9,2),0)</f>
        <v>0</v>
      </c>
      <c r="F9" s="89">
        <f>IFERROR(ROUND(G.6!F9,2),0)</f>
        <v>0</v>
      </c>
      <c r="G9" s="89">
        <f>IFERROR(ROUND(G.6!G9,2),0)</f>
        <v>0</v>
      </c>
      <c r="H9" s="91">
        <f t="shared" si="0"/>
        <v>0</v>
      </c>
      <c r="I9" s="89">
        <f>IFERROR(ROUND(G.6!I9,2),0)</f>
        <v>0</v>
      </c>
      <c r="J9" s="96" t="str">
        <f>IF(OR(ISTEXT(G.6!J9),ISNUMBER(G.6!J9))=TRUE,G.6!J9,"")</f>
        <v/>
      </c>
    </row>
    <row r="10" spans="1:10" ht="15.75" thickBot="1" x14ac:dyDescent="0.3">
      <c r="A10" s="96" t="str">
        <f>IF(OR(ISTEXT(G.6!A10),ISNUMBER(G.6!A10))=TRUE,G.6!A10,"")</f>
        <v/>
      </c>
      <c r="B10" s="96" t="str">
        <f>IF(OR(ISTEXT(G.6!B10),ISNUMBER(G.6!B10))=TRUE,G.6!B10,"")</f>
        <v/>
      </c>
      <c r="C10" s="89">
        <f>IFERROR(ROUND(G.6!C10,2),0)</f>
        <v>0</v>
      </c>
      <c r="D10" s="89">
        <f>IFERROR(ROUND(G.6!D10,2),0)</f>
        <v>0</v>
      </c>
      <c r="E10" s="89">
        <f>IFERROR(ROUND(G.6!E10,2),0)</f>
        <v>0</v>
      </c>
      <c r="F10" s="89">
        <f>IFERROR(ROUND(G.6!F10,2),0)</f>
        <v>0</v>
      </c>
      <c r="G10" s="89">
        <f>IFERROR(ROUND(G.6!G10,2),0)</f>
        <v>0</v>
      </c>
      <c r="H10" s="91">
        <f t="shared" si="0"/>
        <v>0</v>
      </c>
      <c r="I10" s="89">
        <f>IFERROR(ROUND(G.6!I10,2),0)</f>
        <v>0</v>
      </c>
      <c r="J10" s="96" t="str">
        <f>IF(OR(ISTEXT(G.6!J10),ISNUMBER(G.6!J10))=TRUE,G.6!J10,"")</f>
        <v/>
      </c>
    </row>
    <row r="11" spans="1:10" ht="15.75" thickBot="1" x14ac:dyDescent="0.3">
      <c r="A11" s="96" t="str">
        <f>IF(OR(ISTEXT(G.6!A11),ISNUMBER(G.6!A11))=TRUE,G.6!A11,"")</f>
        <v/>
      </c>
      <c r="B11" s="96" t="str">
        <f>IF(OR(ISTEXT(G.6!B11),ISNUMBER(G.6!B11))=TRUE,G.6!B11,"")</f>
        <v/>
      </c>
      <c r="C11" s="89">
        <f>IFERROR(ROUND(G.6!C11,2),0)</f>
        <v>0</v>
      </c>
      <c r="D11" s="89">
        <f>IFERROR(ROUND(G.6!D11,2),0)</f>
        <v>0</v>
      </c>
      <c r="E11" s="89">
        <f>IFERROR(ROUND(G.6!E11,2),0)</f>
        <v>0</v>
      </c>
      <c r="F11" s="89">
        <f>IFERROR(ROUND(G.6!F11,2),0)</f>
        <v>0</v>
      </c>
      <c r="G11" s="89">
        <f>IFERROR(ROUND(G.6!G11,2),0)</f>
        <v>0</v>
      </c>
      <c r="H11" s="91">
        <f t="shared" si="0"/>
        <v>0</v>
      </c>
      <c r="I11" s="89">
        <f>IFERROR(ROUND(G.6!I11,2),0)</f>
        <v>0</v>
      </c>
      <c r="J11" s="96" t="str">
        <f>IF(OR(ISTEXT(G.6!J11),ISNUMBER(G.6!J11))=TRUE,G.6!J11,"")</f>
        <v/>
      </c>
    </row>
    <row r="12" spans="1:10" ht="15.75" thickBot="1" x14ac:dyDescent="0.3">
      <c r="A12" s="96" t="str">
        <f>IF(OR(ISTEXT(G.6!A12),ISNUMBER(G.6!A12))=TRUE,G.6!A12,"")</f>
        <v/>
      </c>
      <c r="B12" s="96" t="str">
        <f>IF(OR(ISTEXT(G.6!B12),ISNUMBER(G.6!B12))=TRUE,G.6!B12,"")</f>
        <v/>
      </c>
      <c r="C12" s="89">
        <f>IFERROR(ROUND(G.6!C12,2),0)</f>
        <v>0</v>
      </c>
      <c r="D12" s="89">
        <f>IFERROR(ROUND(G.6!D12,2),0)</f>
        <v>0</v>
      </c>
      <c r="E12" s="89">
        <f>IFERROR(ROUND(G.6!E12,2),0)</f>
        <v>0</v>
      </c>
      <c r="F12" s="89">
        <f>IFERROR(ROUND(G.6!F12,2),0)</f>
        <v>0</v>
      </c>
      <c r="G12" s="89">
        <f>IFERROR(ROUND(G.6!G12,2),0)</f>
        <v>0</v>
      </c>
      <c r="H12" s="91">
        <f t="shared" si="0"/>
        <v>0</v>
      </c>
      <c r="I12" s="89">
        <f>IFERROR(ROUND(G.6!I12,2),0)</f>
        <v>0</v>
      </c>
      <c r="J12" s="96" t="str">
        <f>IF(OR(ISTEXT(G.6!J12),ISNUMBER(G.6!J12))=TRUE,G.6!J12,"")</f>
        <v/>
      </c>
    </row>
    <row r="13" spans="1:10" ht="15.75" thickBot="1" x14ac:dyDescent="0.3">
      <c r="A13" s="96" t="str">
        <f>IF(OR(ISTEXT(G.6!A13),ISNUMBER(G.6!A13))=TRUE,G.6!A13,"")</f>
        <v/>
      </c>
      <c r="B13" s="96" t="str">
        <f>IF(OR(ISTEXT(G.6!B13),ISNUMBER(G.6!B13))=TRUE,G.6!B13,"")</f>
        <v/>
      </c>
      <c r="C13" s="89">
        <f>IFERROR(ROUND(G.6!C13,2),0)</f>
        <v>0</v>
      </c>
      <c r="D13" s="89">
        <f>IFERROR(ROUND(G.6!D13,2),0)</f>
        <v>0</v>
      </c>
      <c r="E13" s="89">
        <f>IFERROR(ROUND(G.6!E13,2),0)</f>
        <v>0</v>
      </c>
      <c r="F13" s="89">
        <f>IFERROR(ROUND(G.6!F13,2),0)</f>
        <v>0</v>
      </c>
      <c r="G13" s="89">
        <f>IFERROR(ROUND(G.6!G13,2),0)</f>
        <v>0</v>
      </c>
      <c r="H13" s="91">
        <f t="shared" si="0"/>
        <v>0</v>
      </c>
      <c r="I13" s="89">
        <f>IFERROR(ROUND(G.6!I13,2),0)</f>
        <v>0</v>
      </c>
      <c r="J13" s="96" t="str">
        <f>IF(OR(ISTEXT(G.6!J13),ISNUMBER(G.6!J13))=TRUE,G.6!J13,"")</f>
        <v/>
      </c>
    </row>
    <row r="14" spans="1:10" ht="15.75" thickBot="1" x14ac:dyDescent="0.3">
      <c r="A14" s="96" t="str">
        <f>IF(OR(ISTEXT(G.6!A14),ISNUMBER(G.6!A14))=TRUE,G.6!A14,"")</f>
        <v/>
      </c>
      <c r="B14" s="96" t="str">
        <f>IF(OR(ISTEXT(G.6!B14),ISNUMBER(G.6!B14))=TRUE,G.6!B14,"")</f>
        <v/>
      </c>
      <c r="C14" s="89">
        <f>IFERROR(ROUND(G.6!C14,2),0)</f>
        <v>0</v>
      </c>
      <c r="D14" s="89">
        <f>IFERROR(ROUND(G.6!D14,2),0)</f>
        <v>0</v>
      </c>
      <c r="E14" s="89">
        <f>IFERROR(ROUND(G.6!E14,2),0)</f>
        <v>0</v>
      </c>
      <c r="F14" s="89">
        <f>IFERROR(ROUND(G.6!F14,2),0)</f>
        <v>0</v>
      </c>
      <c r="G14" s="89">
        <f>IFERROR(ROUND(G.6!G14,2),0)</f>
        <v>0</v>
      </c>
      <c r="H14" s="91">
        <f t="shared" si="0"/>
        <v>0</v>
      </c>
      <c r="I14" s="89">
        <f>IFERROR(ROUND(G.6!I14,2),0)</f>
        <v>0</v>
      </c>
      <c r="J14" s="96" t="str">
        <f>IF(OR(ISTEXT(G.6!J14),ISNUMBER(G.6!J14))=TRUE,G.6!J14,"")</f>
        <v/>
      </c>
    </row>
    <row r="15" spans="1:10" ht="15.75" thickBot="1" x14ac:dyDescent="0.3">
      <c r="A15" s="96" t="str">
        <f>IF(OR(ISTEXT(G.6!A15),ISNUMBER(G.6!A15))=TRUE,G.6!A15,"")</f>
        <v/>
      </c>
      <c r="B15" s="96" t="str">
        <f>IF(OR(ISTEXT(G.6!B15),ISNUMBER(G.6!B15))=TRUE,G.6!B15,"")</f>
        <v/>
      </c>
      <c r="C15" s="89">
        <f>IFERROR(ROUND(G.6!C15,2),0)</f>
        <v>0</v>
      </c>
      <c r="D15" s="89">
        <f>IFERROR(ROUND(G.6!D15,2),0)</f>
        <v>0</v>
      </c>
      <c r="E15" s="89">
        <f>IFERROR(ROUND(G.6!E15,2),0)</f>
        <v>0</v>
      </c>
      <c r="F15" s="89">
        <f>IFERROR(ROUND(G.6!F15,2),0)</f>
        <v>0</v>
      </c>
      <c r="G15" s="89">
        <f>IFERROR(ROUND(G.6!G15,2),0)</f>
        <v>0</v>
      </c>
      <c r="H15" s="91">
        <f t="shared" si="0"/>
        <v>0</v>
      </c>
      <c r="I15" s="89">
        <f>IFERROR(ROUND(G.6!I15,2),0)</f>
        <v>0</v>
      </c>
      <c r="J15" s="96" t="str">
        <f>IF(OR(ISTEXT(G.6!J15),ISNUMBER(G.6!J15))=TRUE,G.6!J15,"")</f>
        <v/>
      </c>
    </row>
    <row r="16" spans="1:10" ht="15.75" thickBot="1" x14ac:dyDescent="0.3">
      <c r="A16" s="96" t="str">
        <f>IF(OR(ISTEXT(G.6!A16),ISNUMBER(G.6!A16))=TRUE,G.6!A16,"")</f>
        <v/>
      </c>
      <c r="B16" s="96" t="str">
        <f>IF(OR(ISTEXT(G.6!B16),ISNUMBER(G.6!B16))=TRUE,G.6!B16,"")</f>
        <v/>
      </c>
      <c r="C16" s="89">
        <f>IFERROR(ROUND(G.6!C16,2),0)</f>
        <v>0</v>
      </c>
      <c r="D16" s="89">
        <f>IFERROR(ROUND(G.6!D16,2),0)</f>
        <v>0</v>
      </c>
      <c r="E16" s="89">
        <f>IFERROR(ROUND(G.6!E16,2),0)</f>
        <v>0</v>
      </c>
      <c r="F16" s="89">
        <f>IFERROR(ROUND(G.6!F16,2),0)</f>
        <v>0</v>
      </c>
      <c r="G16" s="89">
        <f>IFERROR(ROUND(G.6!G16,2),0)</f>
        <v>0</v>
      </c>
      <c r="H16" s="91">
        <f t="shared" si="0"/>
        <v>0</v>
      </c>
      <c r="I16" s="89">
        <f>IFERROR(ROUND(G.6!I16,2),0)</f>
        <v>0</v>
      </c>
      <c r="J16" s="96" t="str">
        <f>IF(OR(ISTEXT(G.6!J16),ISNUMBER(G.6!J16))=TRUE,G.6!J16,"")</f>
        <v/>
      </c>
    </row>
    <row r="17" spans="1:10" ht="15.75" thickBot="1" x14ac:dyDescent="0.3">
      <c r="A17" s="96" t="str">
        <f>IF(OR(ISTEXT(G.6!A17),ISNUMBER(G.6!A17))=TRUE,G.6!A17,"")</f>
        <v/>
      </c>
      <c r="B17" s="96" t="str">
        <f>IF(OR(ISTEXT(G.6!B17),ISNUMBER(G.6!B17))=TRUE,G.6!B17,"")</f>
        <v/>
      </c>
      <c r="C17" s="89">
        <f>IFERROR(ROUND(G.6!C17,2),0)</f>
        <v>0</v>
      </c>
      <c r="D17" s="89">
        <f>IFERROR(ROUND(G.6!D17,2),0)</f>
        <v>0</v>
      </c>
      <c r="E17" s="89">
        <f>IFERROR(ROUND(G.6!E17,2),0)</f>
        <v>0</v>
      </c>
      <c r="F17" s="89">
        <f>IFERROR(ROUND(G.6!F17,2),0)</f>
        <v>0</v>
      </c>
      <c r="G17" s="89">
        <f>IFERROR(ROUND(G.6!G17,2),0)</f>
        <v>0</v>
      </c>
      <c r="H17" s="91">
        <f t="shared" si="0"/>
        <v>0</v>
      </c>
      <c r="I17" s="89">
        <f>IFERROR(ROUND(G.6!I17,2),0)</f>
        <v>0</v>
      </c>
      <c r="J17" s="96" t="str">
        <f>IF(OR(ISTEXT(G.6!J17),ISNUMBER(G.6!J17))=TRUE,G.6!J17,"")</f>
        <v/>
      </c>
    </row>
    <row r="18" spans="1:10" ht="15.75" thickBot="1" x14ac:dyDescent="0.3">
      <c r="A18" s="96" t="str">
        <f>IF(OR(ISTEXT(G.6!A18),ISNUMBER(G.6!A18))=TRUE,G.6!A18,"")</f>
        <v/>
      </c>
      <c r="B18" s="96" t="str">
        <f>IF(OR(ISTEXT(G.6!B18),ISNUMBER(G.6!B18))=TRUE,G.6!B18,"")</f>
        <v/>
      </c>
      <c r="C18" s="89">
        <f>IFERROR(ROUND(G.6!C18,2),0)</f>
        <v>0</v>
      </c>
      <c r="D18" s="89">
        <f>IFERROR(ROUND(G.6!D18,2),0)</f>
        <v>0</v>
      </c>
      <c r="E18" s="89">
        <f>IFERROR(ROUND(G.6!E18,2),0)</f>
        <v>0</v>
      </c>
      <c r="F18" s="89">
        <f>IFERROR(ROUND(G.6!F18,2),0)</f>
        <v>0</v>
      </c>
      <c r="G18" s="89">
        <f>IFERROR(ROUND(G.6!G18,2),0)</f>
        <v>0</v>
      </c>
      <c r="H18" s="91">
        <f t="shared" si="0"/>
        <v>0</v>
      </c>
      <c r="I18" s="89">
        <f>IFERROR(ROUND(G.6!I18,2),0)</f>
        <v>0</v>
      </c>
      <c r="J18" s="96" t="str">
        <f>IF(OR(ISTEXT(G.6!J18),ISNUMBER(G.6!J18))=TRUE,G.6!J18,"")</f>
        <v/>
      </c>
    </row>
    <row r="19" spans="1:10" ht="15.75" thickBot="1" x14ac:dyDescent="0.3">
      <c r="A19" s="96" t="str">
        <f>IF(OR(ISTEXT(G.6!A19),ISNUMBER(G.6!A19))=TRUE,G.6!A19,"")</f>
        <v/>
      </c>
      <c r="B19" s="96" t="str">
        <f>IF(OR(ISTEXT(G.6!B19),ISNUMBER(G.6!B19))=TRUE,G.6!B19,"")</f>
        <v/>
      </c>
      <c r="C19" s="89">
        <f>IFERROR(ROUND(G.6!C19,2),0)</f>
        <v>0</v>
      </c>
      <c r="D19" s="89">
        <f>IFERROR(ROUND(G.6!D19,2),0)</f>
        <v>0</v>
      </c>
      <c r="E19" s="89">
        <f>IFERROR(ROUND(G.6!E19,2),0)</f>
        <v>0</v>
      </c>
      <c r="F19" s="89">
        <f>IFERROR(ROUND(G.6!F19,2),0)</f>
        <v>0</v>
      </c>
      <c r="G19" s="89">
        <f>IFERROR(ROUND(G.6!G19,2),0)</f>
        <v>0</v>
      </c>
      <c r="H19" s="91">
        <f t="shared" si="0"/>
        <v>0</v>
      </c>
      <c r="I19" s="89">
        <f>IFERROR(ROUND(G.6!I19,2),0)</f>
        <v>0</v>
      </c>
      <c r="J19" s="96" t="str">
        <f>IF(OR(ISTEXT(G.6!J19),ISNUMBER(G.6!J19))=TRUE,G.6!J19,"")</f>
        <v/>
      </c>
    </row>
    <row r="20" spans="1:10" ht="15.75" thickBot="1" x14ac:dyDescent="0.3">
      <c r="A20" s="96" t="str">
        <f>IF(OR(ISTEXT(G.6!A20),ISNUMBER(G.6!A20))=TRUE,G.6!A20,"")</f>
        <v/>
      </c>
      <c r="B20" s="96" t="str">
        <f>IF(OR(ISTEXT(G.6!B20),ISNUMBER(G.6!B20))=TRUE,G.6!B20,"")</f>
        <v/>
      </c>
      <c r="C20" s="89">
        <f>IFERROR(ROUND(G.6!C20,2),0)</f>
        <v>0</v>
      </c>
      <c r="D20" s="89">
        <f>IFERROR(ROUND(G.6!D20,2),0)</f>
        <v>0</v>
      </c>
      <c r="E20" s="89">
        <f>IFERROR(ROUND(G.6!E20,2),0)</f>
        <v>0</v>
      </c>
      <c r="F20" s="89">
        <f>IFERROR(ROUND(G.6!F20,2),0)</f>
        <v>0</v>
      </c>
      <c r="G20" s="89">
        <f>IFERROR(ROUND(G.6!G20,2),0)</f>
        <v>0</v>
      </c>
      <c r="H20" s="91">
        <f t="shared" si="0"/>
        <v>0</v>
      </c>
      <c r="I20" s="89">
        <f>IFERROR(ROUND(G.6!I20,2),0)</f>
        <v>0</v>
      </c>
      <c r="J20" s="96" t="str">
        <f>IF(OR(ISTEXT(G.6!J20),ISNUMBER(G.6!J20))=TRUE,G.6!J20,"")</f>
        <v/>
      </c>
    </row>
    <row r="21" spans="1:10" ht="15.75" thickBot="1" x14ac:dyDescent="0.3">
      <c r="A21" s="96" t="str">
        <f>IF(OR(ISTEXT(G.6!A21),ISNUMBER(G.6!A21))=TRUE,G.6!A21,"")</f>
        <v/>
      </c>
      <c r="B21" s="96" t="str">
        <f>IF(OR(ISTEXT(G.6!B21),ISNUMBER(G.6!B21))=TRUE,G.6!B21,"")</f>
        <v/>
      </c>
      <c r="C21" s="89">
        <f>IFERROR(ROUND(G.6!C21,2),0)</f>
        <v>0</v>
      </c>
      <c r="D21" s="89">
        <f>IFERROR(ROUND(G.6!D21,2),0)</f>
        <v>0</v>
      </c>
      <c r="E21" s="89">
        <f>IFERROR(ROUND(G.6!E21,2),0)</f>
        <v>0</v>
      </c>
      <c r="F21" s="89">
        <f>IFERROR(ROUND(G.6!F21,2),0)</f>
        <v>0</v>
      </c>
      <c r="G21" s="89">
        <f>IFERROR(ROUND(G.6!G21,2),0)</f>
        <v>0</v>
      </c>
      <c r="H21" s="91">
        <f t="shared" si="0"/>
        <v>0</v>
      </c>
      <c r="I21" s="89">
        <f>IFERROR(ROUND(G.6!I21,2),0)</f>
        <v>0</v>
      </c>
      <c r="J21" s="96" t="str">
        <f>IF(OR(ISTEXT(G.6!J21),ISNUMBER(G.6!J21))=TRUE,G.6!J21,"")</f>
        <v/>
      </c>
    </row>
    <row r="22" spans="1:10" ht="15.75" thickBot="1" x14ac:dyDescent="0.3">
      <c r="A22" s="96" t="str">
        <f>IF(OR(ISTEXT(G.6!A22),ISNUMBER(G.6!A22))=TRUE,G.6!A22,"")</f>
        <v/>
      </c>
      <c r="B22" s="96" t="str">
        <f>IF(OR(ISTEXT(G.6!B22),ISNUMBER(G.6!B22))=TRUE,G.6!B22,"")</f>
        <v/>
      </c>
      <c r="C22" s="89">
        <f>IFERROR(ROUND(G.6!C22,2),0)</f>
        <v>0</v>
      </c>
      <c r="D22" s="89">
        <f>IFERROR(ROUND(G.6!D22,2),0)</f>
        <v>0</v>
      </c>
      <c r="E22" s="89">
        <f>IFERROR(ROUND(G.6!E22,2),0)</f>
        <v>0</v>
      </c>
      <c r="F22" s="89">
        <f>IFERROR(ROUND(G.6!F22,2),0)</f>
        <v>0</v>
      </c>
      <c r="G22" s="89">
        <f>IFERROR(ROUND(G.6!G22,2),0)</f>
        <v>0</v>
      </c>
      <c r="H22" s="91">
        <f t="shared" si="0"/>
        <v>0</v>
      </c>
      <c r="I22" s="89">
        <f>IFERROR(ROUND(G.6!I22,2),0)</f>
        <v>0</v>
      </c>
      <c r="J22" s="96" t="str">
        <f>IF(OR(ISTEXT(G.6!J22),ISNUMBER(G.6!J22))=TRUE,G.6!J22,"")</f>
        <v/>
      </c>
    </row>
    <row r="23" spans="1:10" ht="15.75" thickBot="1" x14ac:dyDescent="0.3">
      <c r="A23" s="96" t="str">
        <f>IF(OR(ISTEXT(G.6!A23),ISNUMBER(G.6!A23))=TRUE,G.6!A23,"")</f>
        <v/>
      </c>
      <c r="B23" s="96" t="str">
        <f>IF(OR(ISTEXT(G.6!B23),ISNUMBER(G.6!B23))=TRUE,G.6!B23,"")</f>
        <v/>
      </c>
      <c r="C23" s="89">
        <f>IFERROR(ROUND(G.6!C23,2),0)</f>
        <v>0</v>
      </c>
      <c r="D23" s="89">
        <f>IFERROR(ROUND(G.6!D23,2),0)</f>
        <v>0</v>
      </c>
      <c r="E23" s="89">
        <f>IFERROR(ROUND(G.6!E23,2),0)</f>
        <v>0</v>
      </c>
      <c r="F23" s="89">
        <f>IFERROR(ROUND(G.6!F23,2),0)</f>
        <v>0</v>
      </c>
      <c r="G23" s="89">
        <f>IFERROR(ROUND(G.6!G23,2),0)</f>
        <v>0</v>
      </c>
      <c r="H23" s="91">
        <f t="shared" si="0"/>
        <v>0</v>
      </c>
      <c r="I23" s="89">
        <f>IFERROR(ROUND(G.6!I23,2),0)</f>
        <v>0</v>
      </c>
      <c r="J23" s="96" t="str">
        <f>IF(OR(ISTEXT(G.6!J23),ISNUMBER(G.6!J23))=TRUE,G.6!J23,"")</f>
        <v/>
      </c>
    </row>
    <row r="24" spans="1:10" ht="15.75" thickBot="1" x14ac:dyDescent="0.3">
      <c r="A24" s="96" t="str">
        <f>IF(OR(ISTEXT(G.6!A24),ISNUMBER(G.6!A24))=TRUE,G.6!A24,"")</f>
        <v/>
      </c>
      <c r="B24" s="96" t="str">
        <f>IF(OR(ISTEXT(G.6!B24),ISNUMBER(G.6!B24))=TRUE,G.6!B24,"")</f>
        <v/>
      </c>
      <c r="C24" s="89">
        <f>IFERROR(ROUND(G.6!C24,2),0)</f>
        <v>0</v>
      </c>
      <c r="D24" s="89">
        <f>IFERROR(ROUND(G.6!D24,2),0)</f>
        <v>0</v>
      </c>
      <c r="E24" s="89">
        <f>IFERROR(ROUND(G.6!E24,2),0)</f>
        <v>0</v>
      </c>
      <c r="F24" s="89">
        <f>IFERROR(ROUND(G.6!F24,2),0)</f>
        <v>0</v>
      </c>
      <c r="G24" s="89">
        <f>IFERROR(ROUND(G.6!G24,2),0)</f>
        <v>0</v>
      </c>
      <c r="H24" s="91">
        <f t="shared" si="0"/>
        <v>0</v>
      </c>
      <c r="I24" s="89">
        <f>IFERROR(ROUND(G.6!I24,2),0)</f>
        <v>0</v>
      </c>
      <c r="J24" s="96" t="str">
        <f>IF(OR(ISTEXT(G.6!J24),ISNUMBER(G.6!J24))=TRUE,G.6!J24,"")</f>
        <v/>
      </c>
    </row>
    <row r="25" spans="1:10" ht="15.75" thickBot="1" x14ac:dyDescent="0.3">
      <c r="A25" s="96" t="str">
        <f>IF(OR(ISTEXT(G.6!A25),ISNUMBER(G.6!A25))=TRUE,G.6!A25,"")</f>
        <v/>
      </c>
      <c r="B25" s="96" t="str">
        <f>IF(OR(ISTEXT(G.6!B25),ISNUMBER(G.6!B25))=TRUE,G.6!B25,"")</f>
        <v/>
      </c>
      <c r="C25" s="89">
        <f>IFERROR(ROUND(G.6!C25,2),0)</f>
        <v>0</v>
      </c>
      <c r="D25" s="89">
        <f>IFERROR(ROUND(G.6!D25,2),0)</f>
        <v>0</v>
      </c>
      <c r="E25" s="89">
        <f>IFERROR(ROUND(G.6!E25,2),0)</f>
        <v>0</v>
      </c>
      <c r="F25" s="89">
        <f>IFERROR(ROUND(G.6!F25,2),0)</f>
        <v>0</v>
      </c>
      <c r="G25" s="89">
        <f>IFERROR(ROUND(G.6!G25,2),0)</f>
        <v>0</v>
      </c>
      <c r="H25" s="91">
        <f t="shared" si="0"/>
        <v>0</v>
      </c>
      <c r="I25" s="89">
        <f>IFERROR(ROUND(G.6!I25,2),0)</f>
        <v>0</v>
      </c>
      <c r="J25" s="96" t="str">
        <f>IF(OR(ISTEXT(G.6!J25),ISNUMBER(G.6!J25))=TRUE,G.6!J25,"")</f>
        <v/>
      </c>
    </row>
    <row r="26" spans="1:10" ht="15.75" thickBot="1" x14ac:dyDescent="0.3">
      <c r="A26" s="96" t="str">
        <f>IF(OR(ISTEXT(G.6!A26),ISNUMBER(G.6!A26))=TRUE,G.6!A26,"")</f>
        <v/>
      </c>
      <c r="B26" s="96" t="str">
        <f>IF(OR(ISTEXT(G.6!B26),ISNUMBER(G.6!B26))=TRUE,G.6!B26,"")</f>
        <v/>
      </c>
      <c r="C26" s="89">
        <f>IFERROR(ROUND(G.6!C26,2),0)</f>
        <v>0</v>
      </c>
      <c r="D26" s="89">
        <f>IFERROR(ROUND(G.6!D26,2),0)</f>
        <v>0</v>
      </c>
      <c r="E26" s="89">
        <f>IFERROR(ROUND(G.6!E26,2),0)</f>
        <v>0</v>
      </c>
      <c r="F26" s="89">
        <f>IFERROR(ROUND(G.6!F26,2),0)</f>
        <v>0</v>
      </c>
      <c r="G26" s="89">
        <f>IFERROR(ROUND(G.6!G26,2),0)</f>
        <v>0</v>
      </c>
      <c r="H26" s="91">
        <f t="shared" si="0"/>
        <v>0</v>
      </c>
      <c r="I26" s="89">
        <f>IFERROR(ROUND(G.6!I26,2),0)</f>
        <v>0</v>
      </c>
      <c r="J26" s="96" t="str">
        <f>IF(OR(ISTEXT(G.6!J26),ISNUMBER(G.6!J26))=TRUE,G.6!J26,"")</f>
        <v/>
      </c>
    </row>
    <row r="27" spans="1:10" ht="15.75" thickBot="1" x14ac:dyDescent="0.3">
      <c r="A27" s="96" t="str">
        <f>IF(OR(ISTEXT(G.6!A27),ISNUMBER(G.6!A27))=TRUE,G.6!A27,"")</f>
        <v/>
      </c>
      <c r="B27" s="96" t="str">
        <f>IF(OR(ISTEXT(G.6!B27),ISNUMBER(G.6!B27))=TRUE,G.6!B27,"")</f>
        <v/>
      </c>
      <c r="C27" s="89">
        <f>IFERROR(ROUND(G.6!C27,2),0)</f>
        <v>0</v>
      </c>
      <c r="D27" s="89">
        <f>IFERROR(ROUND(G.6!D27,2),0)</f>
        <v>0</v>
      </c>
      <c r="E27" s="89">
        <f>IFERROR(ROUND(G.6!E27,2),0)</f>
        <v>0</v>
      </c>
      <c r="F27" s="89">
        <f>IFERROR(ROUND(G.6!F27,2),0)</f>
        <v>0</v>
      </c>
      <c r="G27" s="89">
        <f>IFERROR(ROUND(G.6!G27,2),0)</f>
        <v>0</v>
      </c>
      <c r="H27" s="91">
        <f t="shared" si="0"/>
        <v>0</v>
      </c>
      <c r="I27" s="89">
        <f>IFERROR(ROUND(G.6!I27,2),0)</f>
        <v>0</v>
      </c>
      <c r="J27" s="96" t="str">
        <f>IF(OR(ISTEXT(G.6!J27),ISNUMBER(G.6!J27))=TRUE,G.6!J27,"")</f>
        <v/>
      </c>
    </row>
    <row r="28" spans="1:10" ht="15.75" thickBot="1" x14ac:dyDescent="0.3">
      <c r="A28" s="96" t="str">
        <f>IF(OR(ISTEXT(G.6!A28),ISNUMBER(G.6!A28))=TRUE,G.6!A28,"")</f>
        <v/>
      </c>
      <c r="B28" s="96" t="str">
        <f>IF(OR(ISTEXT(G.6!B28),ISNUMBER(G.6!B28))=TRUE,G.6!B28,"")</f>
        <v/>
      </c>
      <c r="C28" s="89">
        <f>IFERROR(ROUND(G.6!C28,2),0)</f>
        <v>0</v>
      </c>
      <c r="D28" s="89">
        <f>IFERROR(ROUND(G.6!D28,2),0)</f>
        <v>0</v>
      </c>
      <c r="E28" s="89">
        <f>IFERROR(ROUND(G.6!E28,2),0)</f>
        <v>0</v>
      </c>
      <c r="F28" s="89">
        <f>IFERROR(ROUND(G.6!F28,2),0)</f>
        <v>0</v>
      </c>
      <c r="G28" s="89">
        <f>IFERROR(ROUND(G.6!G28,2),0)</f>
        <v>0</v>
      </c>
      <c r="H28" s="91">
        <f t="shared" si="0"/>
        <v>0</v>
      </c>
      <c r="I28" s="89">
        <f>IFERROR(ROUND(G.6!I28,2),0)</f>
        <v>0</v>
      </c>
      <c r="J28" s="96" t="str">
        <f>IF(OR(ISTEXT(G.6!J28),ISNUMBER(G.6!J28))=TRUE,G.6!J28,"")</f>
        <v/>
      </c>
    </row>
    <row r="29" spans="1:10" ht="15.75" thickBot="1" x14ac:dyDescent="0.3">
      <c r="A29" s="96" t="str">
        <f>IF(OR(ISTEXT(G.6!A29),ISNUMBER(G.6!A29))=TRUE,G.6!A29,"")</f>
        <v/>
      </c>
      <c r="B29" s="96" t="str">
        <f>IF(OR(ISTEXT(G.6!B29),ISNUMBER(G.6!B29))=TRUE,G.6!B29,"")</f>
        <v/>
      </c>
      <c r="C29" s="89">
        <f>IFERROR(ROUND(G.6!C29,2),0)</f>
        <v>0</v>
      </c>
      <c r="D29" s="89">
        <f>IFERROR(ROUND(G.6!D29,2),0)</f>
        <v>0</v>
      </c>
      <c r="E29" s="89">
        <f>IFERROR(ROUND(G.6!E29,2),0)</f>
        <v>0</v>
      </c>
      <c r="F29" s="89">
        <f>IFERROR(ROUND(G.6!F29,2),0)</f>
        <v>0</v>
      </c>
      <c r="G29" s="89">
        <f>IFERROR(ROUND(G.6!G29,2),0)</f>
        <v>0</v>
      </c>
      <c r="H29" s="91">
        <f t="shared" si="0"/>
        <v>0</v>
      </c>
      <c r="I29" s="89">
        <f>IFERROR(ROUND(G.6!I29,2),0)</f>
        <v>0</v>
      </c>
      <c r="J29" s="96" t="str">
        <f>IF(OR(ISTEXT(G.6!J29),ISNUMBER(G.6!J29))=TRUE,G.6!J29,"")</f>
        <v/>
      </c>
    </row>
    <row r="30" spans="1:10" ht="15.75" thickBot="1" x14ac:dyDescent="0.3">
      <c r="A30" s="96" t="str">
        <f>IF(OR(ISTEXT(G.6!A30),ISNUMBER(G.6!A30))=TRUE,G.6!A30,"")</f>
        <v/>
      </c>
      <c r="B30" s="96" t="str">
        <f>IF(OR(ISTEXT(G.6!B30),ISNUMBER(G.6!B30))=TRUE,G.6!B30,"")</f>
        <v/>
      </c>
      <c r="C30" s="89">
        <f>IFERROR(ROUND(G.6!C30,2),0)</f>
        <v>0</v>
      </c>
      <c r="D30" s="89">
        <f>IFERROR(ROUND(G.6!D30,2),0)</f>
        <v>0</v>
      </c>
      <c r="E30" s="89">
        <f>IFERROR(ROUND(G.6!E30,2),0)</f>
        <v>0</v>
      </c>
      <c r="F30" s="89">
        <f>IFERROR(ROUND(G.6!F30,2),0)</f>
        <v>0</v>
      </c>
      <c r="G30" s="89">
        <f>IFERROR(ROUND(G.6!G30,2),0)</f>
        <v>0</v>
      </c>
      <c r="H30" s="91">
        <f t="shared" si="0"/>
        <v>0</v>
      </c>
      <c r="I30" s="89">
        <f>IFERROR(ROUND(G.6!I30,2),0)</f>
        <v>0</v>
      </c>
      <c r="J30" s="96" t="str">
        <f>IF(OR(ISTEXT(G.6!J30),ISNUMBER(G.6!J30))=TRUE,G.6!J30,"")</f>
        <v/>
      </c>
    </row>
    <row r="31" spans="1:10" ht="15.75" thickBot="1" x14ac:dyDescent="0.3">
      <c r="A31" s="96" t="str">
        <f>IF(OR(ISTEXT(G.6!A31),ISNUMBER(G.6!A31))=TRUE,G.6!A31,"")</f>
        <v/>
      </c>
      <c r="B31" s="96" t="str">
        <f>IF(OR(ISTEXT(G.6!B31),ISNUMBER(G.6!B31))=TRUE,G.6!B31,"")</f>
        <v/>
      </c>
      <c r="C31" s="89">
        <f>IFERROR(ROUND(G.6!C31,2),0)</f>
        <v>0</v>
      </c>
      <c r="D31" s="89">
        <f>IFERROR(ROUND(G.6!D31,2),0)</f>
        <v>0</v>
      </c>
      <c r="E31" s="89">
        <f>IFERROR(ROUND(G.6!E31,2),0)</f>
        <v>0</v>
      </c>
      <c r="F31" s="89">
        <f>IFERROR(ROUND(G.6!F31,2),0)</f>
        <v>0</v>
      </c>
      <c r="G31" s="89">
        <f>IFERROR(ROUND(G.6!G31,2),0)</f>
        <v>0</v>
      </c>
      <c r="H31" s="91">
        <f t="shared" si="0"/>
        <v>0</v>
      </c>
      <c r="I31" s="89">
        <f>IFERROR(ROUND(G.6!I31,2),0)</f>
        <v>0</v>
      </c>
      <c r="J31" s="96" t="str">
        <f>IF(OR(ISTEXT(G.6!J31),ISNUMBER(G.6!J31))=TRUE,G.6!J31,"")</f>
        <v/>
      </c>
    </row>
    <row r="32" spans="1:10" ht="15.75" thickBot="1" x14ac:dyDescent="0.3">
      <c r="A32" s="96" t="str">
        <f>IF(OR(ISTEXT(G.6!A32),ISNUMBER(G.6!A32))=TRUE,G.6!A32,"")</f>
        <v/>
      </c>
      <c r="B32" s="96" t="str">
        <f>IF(OR(ISTEXT(G.6!B32),ISNUMBER(G.6!B32))=TRUE,G.6!B32,"")</f>
        <v/>
      </c>
      <c r="C32" s="89">
        <f>IFERROR(ROUND(G.6!C32,2),0)</f>
        <v>0</v>
      </c>
      <c r="D32" s="89">
        <f>IFERROR(ROUND(G.6!D32,2),0)</f>
        <v>0</v>
      </c>
      <c r="E32" s="89">
        <f>IFERROR(ROUND(G.6!E32,2),0)</f>
        <v>0</v>
      </c>
      <c r="F32" s="89">
        <f>IFERROR(ROUND(G.6!F32,2),0)</f>
        <v>0</v>
      </c>
      <c r="G32" s="89">
        <f>IFERROR(ROUND(G.6!G32,2),0)</f>
        <v>0</v>
      </c>
      <c r="H32" s="91">
        <f t="shared" si="0"/>
        <v>0</v>
      </c>
      <c r="I32" s="89">
        <f>IFERROR(ROUND(G.6!I32,2),0)</f>
        <v>0</v>
      </c>
      <c r="J32" s="96" t="str">
        <f>IF(OR(ISTEXT(G.6!J32),ISNUMBER(G.6!J32))=TRUE,G.6!J32,"")</f>
        <v/>
      </c>
    </row>
    <row r="33" spans="1:10" ht="15.75" thickBot="1" x14ac:dyDescent="0.3">
      <c r="A33" s="96" t="str">
        <f>IF(OR(ISTEXT(G.6!A33),ISNUMBER(G.6!A33))=TRUE,G.6!A33,"")</f>
        <v/>
      </c>
      <c r="B33" s="96" t="str">
        <f>IF(OR(ISTEXT(G.6!B33),ISNUMBER(G.6!B33))=TRUE,G.6!B33,"")</f>
        <v/>
      </c>
      <c r="C33" s="89">
        <f>IFERROR(ROUND(G.6!C33,2),0)</f>
        <v>0</v>
      </c>
      <c r="D33" s="89">
        <f>IFERROR(ROUND(G.6!D33,2),0)</f>
        <v>0</v>
      </c>
      <c r="E33" s="89">
        <f>IFERROR(ROUND(G.6!E33,2),0)</f>
        <v>0</v>
      </c>
      <c r="F33" s="89">
        <f>IFERROR(ROUND(G.6!F33,2),0)</f>
        <v>0</v>
      </c>
      <c r="G33" s="89">
        <f>IFERROR(ROUND(G.6!G33,2),0)</f>
        <v>0</v>
      </c>
      <c r="H33" s="91">
        <f t="shared" si="0"/>
        <v>0</v>
      </c>
      <c r="I33" s="89">
        <f>IFERROR(ROUND(G.6!I33,2),0)</f>
        <v>0</v>
      </c>
      <c r="J33" s="96" t="str">
        <f>IF(OR(ISTEXT(G.6!J33),ISNUMBER(G.6!J33))=TRUE,G.6!J33,"")</f>
        <v/>
      </c>
    </row>
    <row r="34" spans="1:10" ht="15.75" thickBot="1" x14ac:dyDescent="0.3">
      <c r="A34" s="96" t="str">
        <f>IF(OR(ISTEXT(G.6!A34),ISNUMBER(G.6!A34))=TRUE,G.6!A34,"")</f>
        <v/>
      </c>
      <c r="B34" s="96" t="str">
        <f>IF(OR(ISTEXT(G.6!B34),ISNUMBER(G.6!B34))=TRUE,G.6!B34,"")</f>
        <v/>
      </c>
      <c r="C34" s="89">
        <f>IFERROR(ROUND(G.6!C34,2),0)</f>
        <v>0</v>
      </c>
      <c r="D34" s="89">
        <f>IFERROR(ROUND(G.6!D34,2),0)</f>
        <v>0</v>
      </c>
      <c r="E34" s="89">
        <f>IFERROR(ROUND(G.6!E34,2),0)</f>
        <v>0</v>
      </c>
      <c r="F34" s="89">
        <f>IFERROR(ROUND(G.6!F34,2),0)</f>
        <v>0</v>
      </c>
      <c r="G34" s="89">
        <f>IFERROR(ROUND(G.6!G34,2),0)</f>
        <v>0</v>
      </c>
      <c r="H34" s="91">
        <f t="shared" si="0"/>
        <v>0</v>
      </c>
      <c r="I34" s="89">
        <f>IFERROR(ROUND(G.6!I34,2),0)</f>
        <v>0</v>
      </c>
      <c r="J34" s="96" t="str">
        <f>IF(OR(ISTEXT(G.6!J34),ISNUMBER(G.6!J34))=TRUE,G.6!J34,"")</f>
        <v/>
      </c>
    </row>
    <row r="35" spans="1:10" ht="15.75" thickBot="1" x14ac:dyDescent="0.3">
      <c r="A35" s="96" t="str">
        <f>IF(OR(ISTEXT(G.6!A35),ISNUMBER(G.6!A35))=TRUE,G.6!A35,"")</f>
        <v/>
      </c>
      <c r="B35" s="96" t="str">
        <f>IF(OR(ISTEXT(G.6!B35),ISNUMBER(G.6!B35))=TRUE,G.6!B35,"")</f>
        <v/>
      </c>
      <c r="C35" s="89">
        <f>IFERROR(ROUND(G.6!C35,2),0)</f>
        <v>0</v>
      </c>
      <c r="D35" s="89">
        <f>IFERROR(ROUND(G.6!D35,2),0)</f>
        <v>0</v>
      </c>
      <c r="E35" s="89">
        <f>IFERROR(ROUND(G.6!E35,2),0)</f>
        <v>0</v>
      </c>
      <c r="F35" s="89">
        <f>IFERROR(ROUND(G.6!F35,2),0)</f>
        <v>0</v>
      </c>
      <c r="G35" s="89">
        <f>IFERROR(ROUND(G.6!G35,2),0)</f>
        <v>0</v>
      </c>
      <c r="H35" s="91">
        <f t="shared" si="0"/>
        <v>0</v>
      </c>
      <c r="I35" s="89">
        <f>IFERROR(ROUND(G.6!I35,2),0)</f>
        <v>0</v>
      </c>
      <c r="J35" s="96" t="str">
        <f>IF(OR(ISTEXT(G.6!J35),ISNUMBER(G.6!J35))=TRUE,G.6!J35,"")</f>
        <v/>
      </c>
    </row>
    <row r="36" spans="1:10" ht="15.75" thickBot="1" x14ac:dyDescent="0.3">
      <c r="A36" s="96" t="str">
        <f>IF(OR(ISTEXT(G.6!A36),ISNUMBER(G.6!A36))=TRUE,G.6!A36,"")</f>
        <v/>
      </c>
      <c r="B36" s="96" t="str">
        <f>IF(OR(ISTEXT(G.6!B36),ISNUMBER(G.6!B36))=TRUE,G.6!B36,"")</f>
        <v/>
      </c>
      <c r="C36" s="89">
        <f>IFERROR(ROUND(G.6!C36,2),0)</f>
        <v>0</v>
      </c>
      <c r="D36" s="89">
        <f>IFERROR(ROUND(G.6!D36,2),0)</f>
        <v>0</v>
      </c>
      <c r="E36" s="89">
        <f>IFERROR(ROUND(G.6!E36,2),0)</f>
        <v>0</v>
      </c>
      <c r="F36" s="89">
        <f>IFERROR(ROUND(G.6!F36,2),0)</f>
        <v>0</v>
      </c>
      <c r="G36" s="89">
        <f>IFERROR(ROUND(G.6!G36,2),0)</f>
        <v>0</v>
      </c>
      <c r="H36" s="91">
        <f t="shared" si="0"/>
        <v>0</v>
      </c>
      <c r="I36" s="89">
        <f>IFERROR(ROUND(G.6!I36,2),0)</f>
        <v>0</v>
      </c>
      <c r="J36" s="96" t="str">
        <f>IF(OR(ISTEXT(G.6!J36),ISNUMBER(G.6!J36))=TRUE,G.6!J36,"")</f>
        <v/>
      </c>
    </row>
    <row r="37" spans="1:10" ht="15.75" thickBot="1" x14ac:dyDescent="0.3">
      <c r="A37" s="96" t="str">
        <f>IF(OR(ISTEXT(G.6!A37),ISNUMBER(G.6!A37))=TRUE,G.6!A37,"")</f>
        <v/>
      </c>
      <c r="B37" s="96" t="str">
        <f>IF(OR(ISTEXT(G.6!B37),ISNUMBER(G.6!B37))=TRUE,G.6!B37,"")</f>
        <v/>
      </c>
      <c r="C37" s="89">
        <f>IFERROR(ROUND(G.6!C37,2),0)</f>
        <v>0</v>
      </c>
      <c r="D37" s="89">
        <f>IFERROR(ROUND(G.6!D37,2),0)</f>
        <v>0</v>
      </c>
      <c r="E37" s="89">
        <f>IFERROR(ROUND(G.6!E37,2),0)</f>
        <v>0</v>
      </c>
      <c r="F37" s="89">
        <f>IFERROR(ROUND(G.6!F37,2),0)</f>
        <v>0</v>
      </c>
      <c r="G37" s="89">
        <f>IFERROR(ROUND(G.6!G37,2),0)</f>
        <v>0</v>
      </c>
      <c r="H37" s="91">
        <f t="shared" si="0"/>
        <v>0</v>
      </c>
      <c r="I37" s="89">
        <f>IFERROR(ROUND(G.6!I37,2),0)</f>
        <v>0</v>
      </c>
      <c r="J37" s="96" t="str">
        <f>IF(OR(ISTEXT(G.6!J37),ISNUMBER(G.6!J37))=TRUE,G.6!J37,"")</f>
        <v/>
      </c>
    </row>
  </sheetData>
  <mergeCells count="13">
    <mergeCell ref="A1:J1"/>
    <mergeCell ref="A2:J2"/>
    <mergeCell ref="A3:J3"/>
    <mergeCell ref="A4:J4"/>
    <mergeCell ref="C6:C7"/>
    <mergeCell ref="D6:E6"/>
    <mergeCell ref="F6:G6"/>
    <mergeCell ref="A5:J5"/>
    <mergeCell ref="H6:H7"/>
    <mergeCell ref="I6:I7"/>
    <mergeCell ref="J6:J7"/>
    <mergeCell ref="A6:A7"/>
    <mergeCell ref="B6:B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7"/>
  <sheetViews>
    <sheetView topLeftCell="F1" zoomScaleNormal="100" workbookViewId="0">
      <selection activeCell="A2" sqref="A2:J2"/>
    </sheetView>
  </sheetViews>
  <sheetFormatPr baseColWidth="10" defaultRowHeight="15" x14ac:dyDescent="0.25"/>
  <cols>
    <col min="1" max="1" width="38.140625" bestFit="1" customWidth="1"/>
    <col min="2" max="2" width="57.140625" bestFit="1" customWidth="1"/>
    <col min="3" max="4" width="19" bestFit="1" customWidth="1"/>
    <col min="5" max="7" width="28.5703125" bestFit="1" customWidth="1"/>
    <col min="8" max="9" width="19" bestFit="1" customWidth="1"/>
    <col min="10" max="10" width="38.140625" bestFit="1" customWidth="1"/>
  </cols>
  <sheetData>
    <row r="1" spans="1:10" ht="39.950000000000003" customHeight="1" thickBot="1" x14ac:dyDescent="0.3">
      <c r="A1" s="139" t="s">
        <v>517</v>
      </c>
      <c r="B1" s="140"/>
      <c r="C1" s="140"/>
      <c r="D1" s="140"/>
      <c r="E1" s="140"/>
      <c r="F1" s="140"/>
      <c r="G1" s="140"/>
      <c r="H1" s="140"/>
      <c r="I1" s="140"/>
      <c r="J1" s="157"/>
    </row>
    <row r="2" spans="1:10" ht="20.100000000000001" customHeight="1" thickBot="1" x14ac:dyDescent="0.3">
      <c r="A2" s="158" t="str">
        <f>IF(CONTROL!D4=0,"",CONTROL!D4)</f>
        <v>Septiembre</v>
      </c>
      <c r="B2" s="159"/>
      <c r="C2" s="159"/>
      <c r="D2" s="159"/>
      <c r="E2" s="159"/>
      <c r="F2" s="159"/>
      <c r="G2" s="159"/>
      <c r="H2" s="159"/>
      <c r="I2" s="159"/>
      <c r="J2" s="160"/>
    </row>
    <row r="3" spans="1:10"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60"/>
    </row>
    <row r="4" spans="1:10" ht="20.100000000000001" customHeight="1" thickBot="1" x14ac:dyDescent="0.3">
      <c r="A4" s="161" t="s">
        <v>312</v>
      </c>
      <c r="B4" s="161"/>
      <c r="C4" s="161"/>
      <c r="D4" s="161"/>
      <c r="E4" s="161"/>
      <c r="F4" s="161"/>
      <c r="G4" s="161"/>
      <c r="H4" s="161"/>
      <c r="I4" s="161"/>
      <c r="J4" s="161"/>
    </row>
    <row r="5" spans="1:10" ht="15.75" thickBot="1" x14ac:dyDescent="0.3">
      <c r="A5" s="162" t="s">
        <v>516</v>
      </c>
      <c r="B5" s="166"/>
      <c r="C5" s="166"/>
      <c r="D5" s="166"/>
      <c r="E5" s="166"/>
      <c r="F5" s="166"/>
      <c r="G5" s="166"/>
      <c r="H5" s="166"/>
      <c r="I5" s="166"/>
      <c r="J5" s="163"/>
    </row>
    <row r="6" spans="1:10" ht="15.75" thickBot="1" x14ac:dyDescent="0.3">
      <c r="A6" s="164" t="s">
        <v>515</v>
      </c>
      <c r="B6" s="164" t="s">
        <v>514</v>
      </c>
      <c r="C6" s="164" t="s">
        <v>513</v>
      </c>
      <c r="D6" s="162" t="s">
        <v>512</v>
      </c>
      <c r="E6" s="163"/>
      <c r="F6" s="162" t="s">
        <v>511</v>
      </c>
      <c r="G6" s="163"/>
      <c r="H6" s="164" t="s">
        <v>510</v>
      </c>
      <c r="I6" s="164" t="s">
        <v>509</v>
      </c>
      <c r="J6" s="164" t="s">
        <v>500</v>
      </c>
    </row>
    <row r="7" spans="1:10" ht="51.75" thickBot="1" x14ac:dyDescent="0.3">
      <c r="A7" s="165"/>
      <c r="B7" s="165"/>
      <c r="C7" s="165"/>
      <c r="D7" s="94" t="s">
        <v>508</v>
      </c>
      <c r="E7" s="94" t="s">
        <v>507</v>
      </c>
      <c r="F7" s="94" t="s">
        <v>506</v>
      </c>
      <c r="G7" s="94" t="s">
        <v>505</v>
      </c>
      <c r="H7" s="165"/>
      <c r="I7" s="165"/>
      <c r="J7" s="165"/>
    </row>
    <row r="8" spans="1:10" ht="15.75" thickBot="1" x14ac:dyDescent="0.3">
      <c r="A8" s="96"/>
      <c r="B8" s="96"/>
      <c r="C8" s="89"/>
      <c r="D8" s="89"/>
      <c r="E8" s="89"/>
      <c r="F8" s="89"/>
      <c r="G8" s="89"/>
      <c r="H8" s="91">
        <f t="shared" ref="H8:H37" si="0">ROUND(SUM(C8,D8,E8,(-F8),(-G8)),2)</f>
        <v>0</v>
      </c>
      <c r="I8" s="89"/>
      <c r="J8" s="96"/>
    </row>
    <row r="9" spans="1:10" ht="15.75" thickBot="1" x14ac:dyDescent="0.3">
      <c r="A9" s="96"/>
      <c r="B9" s="96"/>
      <c r="C9" s="89"/>
      <c r="D9" s="89"/>
      <c r="E9" s="89"/>
      <c r="F9" s="89"/>
      <c r="G9" s="89"/>
      <c r="H9" s="91">
        <f t="shared" si="0"/>
        <v>0</v>
      </c>
      <c r="I9" s="89"/>
      <c r="J9" s="96"/>
    </row>
    <row r="10" spans="1:10" ht="15.75" thickBot="1" x14ac:dyDescent="0.3">
      <c r="A10" s="96"/>
      <c r="B10" s="96"/>
      <c r="C10" s="89"/>
      <c r="D10" s="89"/>
      <c r="E10" s="89"/>
      <c r="F10" s="89"/>
      <c r="G10" s="89"/>
      <c r="H10" s="91">
        <f t="shared" si="0"/>
        <v>0</v>
      </c>
      <c r="I10" s="89"/>
      <c r="J10" s="96"/>
    </row>
    <row r="11" spans="1:10" ht="15.75" thickBot="1" x14ac:dyDescent="0.3">
      <c r="A11" s="96"/>
      <c r="B11" s="96"/>
      <c r="C11" s="89"/>
      <c r="D11" s="89"/>
      <c r="E11" s="89"/>
      <c r="F11" s="89"/>
      <c r="G11" s="89"/>
      <c r="H11" s="91">
        <f t="shared" si="0"/>
        <v>0</v>
      </c>
      <c r="I11" s="89"/>
      <c r="J11" s="96"/>
    </row>
    <row r="12" spans="1:10" ht="15.75" thickBot="1" x14ac:dyDescent="0.3">
      <c r="A12" s="96"/>
      <c r="B12" s="96"/>
      <c r="C12" s="89"/>
      <c r="D12" s="89"/>
      <c r="E12" s="89"/>
      <c r="F12" s="89"/>
      <c r="G12" s="89"/>
      <c r="H12" s="91">
        <f t="shared" si="0"/>
        <v>0</v>
      </c>
      <c r="I12" s="89"/>
      <c r="J12" s="96"/>
    </row>
    <row r="13" spans="1:10" ht="15.75" thickBot="1" x14ac:dyDescent="0.3">
      <c r="A13" s="96"/>
      <c r="B13" s="96"/>
      <c r="C13" s="89"/>
      <c r="D13" s="89"/>
      <c r="E13" s="89"/>
      <c r="F13" s="89"/>
      <c r="G13" s="89"/>
      <c r="H13" s="91">
        <f t="shared" si="0"/>
        <v>0</v>
      </c>
      <c r="I13" s="89"/>
      <c r="J13" s="96"/>
    </row>
    <row r="14" spans="1:10" ht="15.75" thickBot="1" x14ac:dyDescent="0.3">
      <c r="A14" s="96"/>
      <c r="B14" s="96"/>
      <c r="C14" s="89"/>
      <c r="D14" s="89"/>
      <c r="E14" s="89"/>
      <c r="F14" s="89"/>
      <c r="G14" s="89"/>
      <c r="H14" s="91">
        <f t="shared" si="0"/>
        <v>0</v>
      </c>
      <c r="I14" s="89"/>
      <c r="J14" s="96"/>
    </row>
    <row r="15" spans="1:10" ht="15.75" thickBot="1" x14ac:dyDescent="0.3">
      <c r="A15" s="96"/>
      <c r="B15" s="96"/>
      <c r="C15" s="89"/>
      <c r="D15" s="89"/>
      <c r="E15" s="89"/>
      <c r="F15" s="89"/>
      <c r="G15" s="89"/>
      <c r="H15" s="91">
        <f t="shared" si="0"/>
        <v>0</v>
      </c>
      <c r="I15" s="89"/>
      <c r="J15" s="96"/>
    </row>
    <row r="16" spans="1:10" ht="15.75" thickBot="1" x14ac:dyDescent="0.3">
      <c r="A16" s="96"/>
      <c r="B16" s="96"/>
      <c r="C16" s="89"/>
      <c r="D16" s="89"/>
      <c r="E16" s="89"/>
      <c r="F16" s="89"/>
      <c r="G16" s="89"/>
      <c r="H16" s="91">
        <f t="shared" si="0"/>
        <v>0</v>
      </c>
      <c r="I16" s="89"/>
      <c r="J16" s="96"/>
    </row>
    <row r="17" spans="1:10" ht="15.75" thickBot="1" x14ac:dyDescent="0.3">
      <c r="A17" s="96"/>
      <c r="B17" s="96"/>
      <c r="C17" s="89"/>
      <c r="D17" s="89"/>
      <c r="E17" s="89"/>
      <c r="F17" s="89"/>
      <c r="G17" s="89"/>
      <c r="H17" s="91">
        <f t="shared" si="0"/>
        <v>0</v>
      </c>
      <c r="I17" s="89"/>
      <c r="J17" s="96"/>
    </row>
    <row r="18" spans="1:10" ht="15.75" thickBot="1" x14ac:dyDescent="0.3">
      <c r="A18" s="96"/>
      <c r="B18" s="96"/>
      <c r="C18" s="89"/>
      <c r="D18" s="89"/>
      <c r="E18" s="89"/>
      <c r="F18" s="89"/>
      <c r="G18" s="89"/>
      <c r="H18" s="91">
        <f t="shared" si="0"/>
        <v>0</v>
      </c>
      <c r="I18" s="89"/>
      <c r="J18" s="96"/>
    </row>
    <row r="19" spans="1:10" ht="15.75" thickBot="1" x14ac:dyDescent="0.3">
      <c r="A19" s="96"/>
      <c r="B19" s="96"/>
      <c r="C19" s="89"/>
      <c r="D19" s="89"/>
      <c r="E19" s="89"/>
      <c r="F19" s="89"/>
      <c r="G19" s="89"/>
      <c r="H19" s="91">
        <f t="shared" si="0"/>
        <v>0</v>
      </c>
      <c r="I19" s="89"/>
      <c r="J19" s="96"/>
    </row>
    <row r="20" spans="1:10" ht="15.75" thickBot="1" x14ac:dyDescent="0.3">
      <c r="A20" s="96"/>
      <c r="B20" s="96"/>
      <c r="C20" s="89"/>
      <c r="D20" s="89"/>
      <c r="E20" s="89"/>
      <c r="F20" s="89"/>
      <c r="G20" s="89"/>
      <c r="H20" s="91">
        <f t="shared" si="0"/>
        <v>0</v>
      </c>
      <c r="I20" s="89"/>
      <c r="J20" s="96"/>
    </row>
    <row r="21" spans="1:10" ht="15.75" thickBot="1" x14ac:dyDescent="0.3">
      <c r="A21" s="96"/>
      <c r="B21" s="96"/>
      <c r="C21" s="89"/>
      <c r="D21" s="89"/>
      <c r="E21" s="89"/>
      <c r="F21" s="89"/>
      <c r="G21" s="89"/>
      <c r="H21" s="91">
        <f t="shared" si="0"/>
        <v>0</v>
      </c>
      <c r="I21" s="89"/>
      <c r="J21" s="96"/>
    </row>
    <row r="22" spans="1:10" ht="15.75" thickBot="1" x14ac:dyDescent="0.3">
      <c r="A22" s="96"/>
      <c r="B22" s="96"/>
      <c r="C22" s="89"/>
      <c r="D22" s="89"/>
      <c r="E22" s="89"/>
      <c r="F22" s="89"/>
      <c r="G22" s="89"/>
      <c r="H22" s="91">
        <f t="shared" si="0"/>
        <v>0</v>
      </c>
      <c r="I22" s="89"/>
      <c r="J22" s="96"/>
    </row>
    <row r="23" spans="1:10" ht="15.75" thickBot="1" x14ac:dyDescent="0.3">
      <c r="A23" s="96"/>
      <c r="B23" s="96"/>
      <c r="C23" s="89"/>
      <c r="D23" s="89"/>
      <c r="E23" s="89"/>
      <c r="F23" s="89"/>
      <c r="G23" s="89"/>
      <c r="H23" s="91">
        <f t="shared" si="0"/>
        <v>0</v>
      </c>
      <c r="I23" s="89"/>
      <c r="J23" s="96"/>
    </row>
    <row r="24" spans="1:10" ht="15.75" thickBot="1" x14ac:dyDescent="0.3">
      <c r="A24" s="96"/>
      <c r="B24" s="96"/>
      <c r="C24" s="89"/>
      <c r="D24" s="89"/>
      <c r="E24" s="89"/>
      <c r="F24" s="89"/>
      <c r="G24" s="89"/>
      <c r="H24" s="91">
        <f t="shared" si="0"/>
        <v>0</v>
      </c>
      <c r="I24" s="89"/>
      <c r="J24" s="96"/>
    </row>
    <row r="25" spans="1:10" ht="15.75" thickBot="1" x14ac:dyDescent="0.3">
      <c r="A25" s="96"/>
      <c r="B25" s="96"/>
      <c r="C25" s="89"/>
      <c r="D25" s="89"/>
      <c r="E25" s="89"/>
      <c r="F25" s="89"/>
      <c r="G25" s="89"/>
      <c r="H25" s="91">
        <f t="shared" si="0"/>
        <v>0</v>
      </c>
      <c r="I25" s="89"/>
      <c r="J25" s="96"/>
    </row>
    <row r="26" spans="1:10" ht="15.75" thickBot="1" x14ac:dyDescent="0.3">
      <c r="A26" s="96"/>
      <c r="B26" s="96"/>
      <c r="C26" s="89"/>
      <c r="D26" s="89"/>
      <c r="E26" s="89"/>
      <c r="F26" s="89"/>
      <c r="G26" s="89"/>
      <c r="H26" s="91">
        <f t="shared" si="0"/>
        <v>0</v>
      </c>
      <c r="I26" s="89"/>
      <c r="J26" s="96"/>
    </row>
    <row r="27" spans="1:10" ht="15.75" thickBot="1" x14ac:dyDescent="0.3">
      <c r="A27" s="96"/>
      <c r="B27" s="96"/>
      <c r="C27" s="89"/>
      <c r="D27" s="89"/>
      <c r="E27" s="89"/>
      <c r="F27" s="89"/>
      <c r="G27" s="89"/>
      <c r="H27" s="91">
        <f t="shared" si="0"/>
        <v>0</v>
      </c>
      <c r="I27" s="89"/>
      <c r="J27" s="96"/>
    </row>
    <row r="28" spans="1:10" ht="15.75" thickBot="1" x14ac:dyDescent="0.3">
      <c r="A28" s="96"/>
      <c r="B28" s="96"/>
      <c r="C28" s="89"/>
      <c r="D28" s="89"/>
      <c r="E28" s="89"/>
      <c r="F28" s="89"/>
      <c r="G28" s="89"/>
      <c r="H28" s="91">
        <f t="shared" si="0"/>
        <v>0</v>
      </c>
      <c r="I28" s="89"/>
      <c r="J28" s="96"/>
    </row>
    <row r="29" spans="1:10" ht="15.75" thickBot="1" x14ac:dyDescent="0.3">
      <c r="A29" s="96"/>
      <c r="B29" s="96"/>
      <c r="C29" s="89"/>
      <c r="D29" s="89"/>
      <c r="E29" s="89"/>
      <c r="F29" s="89"/>
      <c r="G29" s="89"/>
      <c r="H29" s="91">
        <f t="shared" si="0"/>
        <v>0</v>
      </c>
      <c r="I29" s="89"/>
      <c r="J29" s="96"/>
    </row>
    <row r="30" spans="1:10" ht="15.75" thickBot="1" x14ac:dyDescent="0.3">
      <c r="A30" s="96"/>
      <c r="B30" s="96"/>
      <c r="C30" s="89"/>
      <c r="D30" s="89"/>
      <c r="E30" s="89"/>
      <c r="F30" s="89"/>
      <c r="G30" s="89"/>
      <c r="H30" s="91">
        <f t="shared" si="0"/>
        <v>0</v>
      </c>
      <c r="I30" s="89"/>
      <c r="J30" s="96"/>
    </row>
    <row r="31" spans="1:10" ht="15.75" thickBot="1" x14ac:dyDescent="0.3">
      <c r="A31" s="96"/>
      <c r="B31" s="96"/>
      <c r="C31" s="89"/>
      <c r="D31" s="89"/>
      <c r="E31" s="89"/>
      <c r="F31" s="89"/>
      <c r="G31" s="89"/>
      <c r="H31" s="91">
        <f t="shared" si="0"/>
        <v>0</v>
      </c>
      <c r="I31" s="89"/>
      <c r="J31" s="96"/>
    </row>
    <row r="32" spans="1:10" ht="15.75" thickBot="1" x14ac:dyDescent="0.3">
      <c r="A32" s="96"/>
      <c r="B32" s="96"/>
      <c r="C32" s="89"/>
      <c r="D32" s="89"/>
      <c r="E32" s="89"/>
      <c r="F32" s="89"/>
      <c r="G32" s="89"/>
      <c r="H32" s="91">
        <f t="shared" si="0"/>
        <v>0</v>
      </c>
      <c r="I32" s="89"/>
      <c r="J32" s="96"/>
    </row>
    <row r="33" spans="1:10" ht="15.75" thickBot="1" x14ac:dyDescent="0.3">
      <c r="A33" s="96"/>
      <c r="B33" s="96"/>
      <c r="C33" s="89"/>
      <c r="D33" s="89"/>
      <c r="E33" s="89"/>
      <c r="F33" s="89"/>
      <c r="G33" s="89"/>
      <c r="H33" s="91">
        <f t="shared" si="0"/>
        <v>0</v>
      </c>
      <c r="I33" s="89"/>
      <c r="J33" s="96"/>
    </row>
    <row r="34" spans="1:10" ht="15.75" thickBot="1" x14ac:dyDescent="0.3">
      <c r="A34" s="96"/>
      <c r="B34" s="96"/>
      <c r="C34" s="89"/>
      <c r="D34" s="89"/>
      <c r="E34" s="89"/>
      <c r="F34" s="89"/>
      <c r="G34" s="89"/>
      <c r="H34" s="91">
        <f t="shared" si="0"/>
        <v>0</v>
      </c>
      <c r="I34" s="89"/>
      <c r="J34" s="96"/>
    </row>
    <row r="35" spans="1:10" ht="15.75" thickBot="1" x14ac:dyDescent="0.3">
      <c r="A35" s="96"/>
      <c r="B35" s="96"/>
      <c r="C35" s="89"/>
      <c r="D35" s="89"/>
      <c r="E35" s="89"/>
      <c r="F35" s="89"/>
      <c r="G35" s="89"/>
      <c r="H35" s="91">
        <f t="shared" si="0"/>
        <v>0</v>
      </c>
      <c r="I35" s="89"/>
      <c r="J35" s="96"/>
    </row>
    <row r="36" spans="1:10" ht="15.75" thickBot="1" x14ac:dyDescent="0.3">
      <c r="A36" s="96"/>
      <c r="B36" s="96"/>
      <c r="C36" s="89"/>
      <c r="D36" s="89"/>
      <c r="E36" s="89"/>
      <c r="F36" s="89"/>
      <c r="G36" s="89"/>
      <c r="H36" s="91">
        <f t="shared" si="0"/>
        <v>0</v>
      </c>
      <c r="I36" s="89"/>
      <c r="J36" s="96"/>
    </row>
    <row r="37" spans="1:10" ht="15.75" thickBot="1" x14ac:dyDescent="0.3">
      <c r="A37" s="96"/>
      <c r="B37" s="96"/>
      <c r="C37" s="89"/>
      <c r="D37" s="89"/>
      <c r="E37" s="89"/>
      <c r="F37" s="89"/>
      <c r="G37" s="89"/>
      <c r="H37" s="91">
        <f t="shared" si="0"/>
        <v>0</v>
      </c>
      <c r="I37" s="89"/>
      <c r="J37" s="96"/>
    </row>
  </sheetData>
  <sheetProtection algorithmName="SHA-512" hashValue="JrJPw9ixbHnrrGRPGsou0a+RFVGa0PgMLIHSvX/THUxpQlTEv9bgcQR/5AoEKgc2wRgunl8f8bq2MRLhLAtu7Q==" saltValue="JOLusffVV4Vkr45y/m37pg==" spinCount="100000" sheet="1" objects="1" scenarios="1"/>
  <mergeCells count="13">
    <mergeCell ref="F6:G6"/>
    <mergeCell ref="H6:H7"/>
    <mergeCell ref="I6:I7"/>
    <mergeCell ref="J6:J7"/>
    <mergeCell ref="A1:J1"/>
    <mergeCell ref="A2:J2"/>
    <mergeCell ref="A3:J3"/>
    <mergeCell ref="A4:J4"/>
    <mergeCell ref="A5:J5"/>
    <mergeCell ref="A6:A7"/>
    <mergeCell ref="B6:B7"/>
    <mergeCell ref="C6:C7"/>
    <mergeCell ref="D6:E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93780"/>
  </sheetPr>
  <dimension ref="A1:P44"/>
  <sheetViews>
    <sheetView tabSelected="1" zoomScale="70" zoomScaleNormal="70" workbookViewId="0">
      <selection activeCell="D49" sqref="D49"/>
    </sheetView>
  </sheetViews>
  <sheetFormatPr baseColWidth="10" defaultRowHeight="15" x14ac:dyDescent="0.25"/>
  <cols>
    <col min="1" max="1" width="16" customWidth="1"/>
    <col min="3" max="3" width="20.7109375" customWidth="1"/>
    <col min="4" max="4" width="84.85546875" customWidth="1"/>
    <col min="5" max="5" width="12.28515625" customWidth="1"/>
    <col min="6" max="6" width="93.85546875" customWidth="1"/>
  </cols>
  <sheetData>
    <row r="1" spans="1:16" x14ac:dyDescent="0.25">
      <c r="P1" s="126"/>
    </row>
    <row r="2" spans="1:16" x14ac:dyDescent="0.25">
      <c r="A2" s="134" t="s">
        <v>764</v>
      </c>
      <c r="P2" s="126" t="s">
        <v>704</v>
      </c>
    </row>
    <row r="3" spans="1:16" x14ac:dyDescent="0.25">
      <c r="C3" s="122" t="s">
        <v>702</v>
      </c>
      <c r="D3" s="128">
        <v>2018</v>
      </c>
      <c r="P3" s="127" t="s">
        <v>705</v>
      </c>
    </row>
    <row r="4" spans="1:16" x14ac:dyDescent="0.25">
      <c r="C4" s="122" t="s">
        <v>703</v>
      </c>
      <c r="D4" s="129" t="s">
        <v>143</v>
      </c>
      <c r="P4" s="127" t="s">
        <v>706</v>
      </c>
    </row>
    <row r="5" spans="1:16" ht="21" customHeight="1" x14ac:dyDescent="0.25">
      <c r="C5" s="122" t="s">
        <v>701</v>
      </c>
      <c r="D5" s="130" t="s">
        <v>710</v>
      </c>
      <c r="P5" s="127" t="s">
        <v>712</v>
      </c>
    </row>
    <row r="6" spans="1:16" x14ac:dyDescent="0.25">
      <c r="P6" s="127" t="s">
        <v>707</v>
      </c>
    </row>
    <row r="7" spans="1:16" x14ac:dyDescent="0.25">
      <c r="P7" s="127" t="s">
        <v>713</v>
      </c>
    </row>
    <row r="8" spans="1:16" ht="23.25" customHeight="1" x14ac:dyDescent="0.25">
      <c r="C8" s="120" t="s">
        <v>697</v>
      </c>
      <c r="D8" s="120" t="s">
        <v>698</v>
      </c>
      <c r="E8" s="120"/>
      <c r="F8" s="120" t="s">
        <v>754</v>
      </c>
      <c r="P8" s="127" t="s">
        <v>708</v>
      </c>
    </row>
    <row r="9" spans="1:16" x14ac:dyDescent="0.25">
      <c r="C9" s="121" t="s">
        <v>699</v>
      </c>
      <c r="D9" s="121" t="s">
        <v>752</v>
      </c>
      <c r="E9" s="123" t="str">
        <f>IF('G1'!C40='G1'!C76,"OK","ERROR")</f>
        <v>OK</v>
      </c>
      <c r="F9" s="131"/>
      <c r="P9" s="127" t="s">
        <v>709</v>
      </c>
    </row>
    <row r="10" spans="1:16" x14ac:dyDescent="0.25">
      <c r="C10" s="121" t="s">
        <v>699</v>
      </c>
      <c r="D10" s="121" t="s">
        <v>753</v>
      </c>
      <c r="E10" s="123" t="str">
        <f>IF('G1'!D40='G1'!D76,"OK","ERROR")</f>
        <v>OK</v>
      </c>
      <c r="F10" s="131"/>
      <c r="P10" s="127" t="s">
        <v>710</v>
      </c>
    </row>
    <row r="11" spans="1:16" x14ac:dyDescent="0.25">
      <c r="C11" s="121" t="s">
        <v>714</v>
      </c>
      <c r="D11" s="121" t="s">
        <v>700</v>
      </c>
      <c r="E11" s="123" t="str">
        <f>IF('G1'!C46='G2'!C57,"OK","ERROR")</f>
        <v>OK</v>
      </c>
      <c r="F11" s="131"/>
      <c r="P11" s="127" t="s">
        <v>711</v>
      </c>
    </row>
    <row r="12" spans="1:16" ht="16.5" customHeight="1" x14ac:dyDescent="0.25">
      <c r="C12" s="121" t="s">
        <v>715</v>
      </c>
      <c r="D12" s="121" t="s">
        <v>716</v>
      </c>
      <c r="E12" s="123" t="str">
        <f>IF(AND('G1'!C50='G4'!G6,'G1'!C64='G4'!G11),"OK","ERROR")</f>
        <v>OK</v>
      </c>
      <c r="F12" s="131"/>
      <c r="P12" s="126"/>
    </row>
    <row r="13" spans="1:16" x14ac:dyDescent="0.25">
      <c r="C13" s="121" t="s">
        <v>715</v>
      </c>
      <c r="D13" s="121" t="s">
        <v>717</v>
      </c>
      <c r="E13" s="123" t="str">
        <f>IF(AND('G4'!B6='G1'!D50,'G4'!B11='G1'!D64),"OK","ERROR")</f>
        <v>OK</v>
      </c>
      <c r="F13" s="131"/>
    </row>
    <row r="14" spans="1:16" x14ac:dyDescent="0.25">
      <c r="C14" s="121" t="s">
        <v>721</v>
      </c>
      <c r="D14" s="121" t="s">
        <v>722</v>
      </c>
      <c r="E14" s="123" t="str">
        <f>IF('G2'!C12='G3'!B222,"OK","ERROR")</f>
        <v>OK</v>
      </c>
      <c r="F14" s="131"/>
    </row>
    <row r="15" spans="1:16" x14ac:dyDescent="0.25">
      <c r="C15" s="121" t="s">
        <v>721</v>
      </c>
      <c r="D15" s="121" t="s">
        <v>723</v>
      </c>
      <c r="E15" s="123" t="str">
        <f>IF('G2'!C40=SUM('G3'!B224:B251),"OK","ERROR")</f>
        <v>OK</v>
      </c>
      <c r="F15" s="131"/>
    </row>
    <row r="16" spans="1:16" x14ac:dyDescent="0.25">
      <c r="C16" s="121" t="s">
        <v>721</v>
      </c>
      <c r="D16" s="121" t="s">
        <v>726</v>
      </c>
      <c r="E16" s="123" t="str">
        <f>IF(ABS('G2'!C39)=ABS(SUM('G3'!B253:B282)),"OK","ERROR")</f>
        <v>OK</v>
      </c>
      <c r="F16" s="131"/>
    </row>
    <row r="17" spans="3:13" x14ac:dyDescent="0.25">
      <c r="C17" s="121" t="s">
        <v>755</v>
      </c>
      <c r="D17" s="121" t="s">
        <v>756</v>
      </c>
      <c r="E17" s="123" t="str">
        <f>IF(COUNTA(G.3!A9:A220)=COUNTIF(G.3!B9:B220,"&gt;0"),"OK","ERROR")</f>
        <v>OK</v>
      </c>
      <c r="F17" s="131"/>
    </row>
    <row r="18" spans="3:13" x14ac:dyDescent="0.25">
      <c r="C18" s="121" t="s">
        <v>755</v>
      </c>
      <c r="D18" s="121" t="s">
        <v>757</v>
      </c>
      <c r="E18" s="123" t="str">
        <f>IF(COUNTA(G.3!A224:A251)=COUNTIF(G.3!B224:B251,"&gt;0"),"OK","ERROR")</f>
        <v>OK</v>
      </c>
      <c r="F18" s="131"/>
    </row>
    <row r="19" spans="3:13" x14ac:dyDescent="0.25">
      <c r="C19" s="121" t="s">
        <v>755</v>
      </c>
      <c r="D19" s="121" t="s">
        <v>758</v>
      </c>
      <c r="E19" s="123" t="str">
        <f>IF(COUNTA(G.3!A253:A282)=SUM(COUNTIF(G.3!B253:B282,"&gt;0"),COUNTIF(G.3!B253:B282,"&lt;0")),"OK","ERROR")</f>
        <v>OK</v>
      </c>
      <c r="F19" s="131"/>
    </row>
    <row r="20" spans="3:13" x14ac:dyDescent="0.25">
      <c r="C20" s="121" t="s">
        <v>759</v>
      </c>
      <c r="D20" s="121" t="s">
        <v>760</v>
      </c>
      <c r="E20" s="123" t="str">
        <f>IF(SUM(G4a!C7:C34)='G1'!D48,"OK","OJO")</f>
        <v>OK</v>
      </c>
      <c r="F20" s="131"/>
      <c r="G20" s="147" t="str">
        <f>IF(E20="OJO","Verificar que la diferencia se corresponde únicamente con ingresos de la UE","")</f>
        <v/>
      </c>
      <c r="H20" s="148"/>
      <c r="I20" s="148"/>
      <c r="J20" s="148"/>
      <c r="K20" s="148"/>
      <c r="L20" s="148"/>
      <c r="M20" s="148"/>
    </row>
    <row r="21" spans="3:13" x14ac:dyDescent="0.25">
      <c r="C21" s="121" t="s">
        <v>759</v>
      </c>
      <c r="D21" s="121" t="s">
        <v>761</v>
      </c>
      <c r="E21" s="123" t="str">
        <f>IF(SUM(G4a!H7:H34)='G1'!C48,"OK","OJO")</f>
        <v>OK</v>
      </c>
      <c r="F21" s="131"/>
      <c r="G21" s="147" t="str">
        <f>IF(E21="OJO","Verificar que la diferencia se corresponde únicamente con ingresos de la UE","")</f>
        <v/>
      </c>
      <c r="H21" s="148"/>
      <c r="I21" s="148"/>
      <c r="J21" s="148"/>
      <c r="K21" s="148"/>
      <c r="L21" s="148"/>
      <c r="M21" s="148"/>
    </row>
    <row r="22" spans="3:13" x14ac:dyDescent="0.25">
      <c r="C22" s="121" t="s">
        <v>766</v>
      </c>
      <c r="D22" s="121" t="s">
        <v>767</v>
      </c>
      <c r="E22" s="123" t="str">
        <f>IF(COUNTA(G.4a!A11:A34)=COUNTIF(G.4a!L11:L34,"OK"),"OK","ERROR")</f>
        <v>OK</v>
      </c>
      <c r="F22" s="131"/>
      <c r="G22" s="147"/>
      <c r="H22" s="148"/>
      <c r="I22" s="148"/>
      <c r="J22" s="148"/>
      <c r="K22" s="148"/>
      <c r="L22" s="148"/>
      <c r="M22" s="148"/>
    </row>
    <row r="23" spans="3:13" x14ac:dyDescent="0.25">
      <c r="C23" s="121" t="s">
        <v>768</v>
      </c>
      <c r="D23" s="121" t="s">
        <v>769</v>
      </c>
      <c r="E23" s="123" t="str">
        <f>IF(SUM(G.2!C10,G.2!C32)=SUM(G.4a!F7:F34,G.4a!I7:I34),"OK","OJO")</f>
        <v>OK</v>
      </c>
      <c r="F23" s="131"/>
      <c r="G23" s="147" t="str">
        <f>IF(E23="OJO","Verificar que la diferencia se ha indicado en las columnas J y K del modelo G.4a","")</f>
        <v/>
      </c>
      <c r="H23" s="148"/>
      <c r="I23" s="148"/>
      <c r="J23" s="148"/>
      <c r="K23" s="148"/>
      <c r="L23" s="148"/>
      <c r="M23" s="148"/>
    </row>
    <row r="24" spans="3:13" x14ac:dyDescent="0.25">
      <c r="C24" s="121" t="s">
        <v>728</v>
      </c>
      <c r="D24" s="121" t="s">
        <v>727</v>
      </c>
      <c r="E24" s="123" t="str">
        <f>IF('G2'!C33=SUM('G4'!E6,'G4'!E11),"OK","ERROR")</f>
        <v>OK</v>
      </c>
      <c r="F24" s="131"/>
      <c r="G24" s="147"/>
      <c r="H24" s="148"/>
      <c r="I24" s="148"/>
      <c r="J24" s="148"/>
      <c r="K24" s="148"/>
      <c r="L24" s="148"/>
      <c r="M24" s="148"/>
    </row>
    <row r="25" spans="3:13" x14ac:dyDescent="0.25">
      <c r="C25" s="121" t="s">
        <v>718</v>
      </c>
      <c r="D25" s="121" t="s">
        <v>719</v>
      </c>
      <c r="E25" s="123" t="str">
        <f>IF(SUM('G5'!B7:B11)=SUM('G1'!D8,'G1'!D14,'G1'!D16,'G1'!D18,'G1'!D19,'G1'!D29),"OK","ERROR")</f>
        <v>OK</v>
      </c>
      <c r="F25" s="131"/>
    </row>
    <row r="26" spans="3:13" x14ac:dyDescent="0.25">
      <c r="C26" s="121" t="s">
        <v>718</v>
      </c>
      <c r="D26" s="121" t="s">
        <v>720</v>
      </c>
      <c r="E26" s="123" t="str">
        <f>IF(SUM('G5'!J7:J11)=SUM('G1'!C8,'G1'!C14,'G1'!C16,'G1'!C18,'G1'!C19,'G1'!C29),"OK","ERROR")</f>
        <v>OK</v>
      </c>
      <c r="F26" s="131"/>
    </row>
    <row r="27" spans="3:13" x14ac:dyDescent="0.25">
      <c r="C27" s="121" t="s">
        <v>724</v>
      </c>
      <c r="D27" s="121" t="s">
        <v>725</v>
      </c>
      <c r="E27" s="123" t="str">
        <f>IF(ABS('G2'!C31)=SUM('G5'!F7:F10),"OK","ERROR")</f>
        <v>OK</v>
      </c>
      <c r="F27" s="131"/>
    </row>
    <row r="28" spans="3:13" x14ac:dyDescent="0.25">
      <c r="C28" s="121" t="s">
        <v>729</v>
      </c>
      <c r="D28" s="121" t="s">
        <v>730</v>
      </c>
      <c r="E28" s="123" t="str">
        <f>IF('G1'!C39='G8'!B6,"OK","ERROR")</f>
        <v>OK</v>
      </c>
      <c r="F28" s="131"/>
    </row>
    <row r="29" spans="3:13" ht="15" customHeight="1" x14ac:dyDescent="0.25">
      <c r="C29" s="121" t="s">
        <v>731</v>
      </c>
      <c r="D29" s="121" t="s">
        <v>732</v>
      </c>
      <c r="E29" s="123" t="str">
        <f>IF(ABS(SUM('G50'!J14,'G50'!J23,'G50'!J32,'G50'!J41,'G50'!J50))=ABS('G2'!C22),"OK","ERROR")</f>
        <v>OK</v>
      </c>
      <c r="F29" s="131"/>
    </row>
    <row r="30" spans="3:13" ht="15" customHeight="1" x14ac:dyDescent="0.25">
      <c r="C30" s="121" t="s">
        <v>763</v>
      </c>
      <c r="D30" s="121" t="s">
        <v>762</v>
      </c>
      <c r="E30" s="123" t="str">
        <f>IF(SUM(G9b!H7:H1000)=SUM(G9b!I7:I1000),"OK","OJO")</f>
        <v>OK</v>
      </c>
      <c r="F30" s="131"/>
      <c r="G30" s="147" t="str">
        <f>IF(E30="OJO","Verificar que el Riesgo Garantizado no debe ser igual al Stock Final","")</f>
        <v/>
      </c>
      <c r="H30" s="148"/>
      <c r="I30" s="148"/>
      <c r="J30" s="148"/>
      <c r="K30" s="148"/>
      <c r="L30" s="148"/>
      <c r="M30" s="148"/>
    </row>
    <row r="31" spans="3:13" ht="15.75" customHeight="1" x14ac:dyDescent="0.25">
      <c r="C31" s="121" t="s">
        <v>734</v>
      </c>
      <c r="D31" s="121" t="s">
        <v>733</v>
      </c>
      <c r="E31" s="123" t="str">
        <f>IF(AND(G70a!P8=A71e!P20,G70a!Q8=A71e!Q20,G70a!R8=A71e!R20),"OK","ERROR")</f>
        <v>OK</v>
      </c>
      <c r="F31" s="131"/>
    </row>
    <row r="32" spans="3:13" ht="19.5" customHeight="1" x14ac:dyDescent="0.25">
      <c r="C32" s="121" t="s">
        <v>734</v>
      </c>
      <c r="D32" s="121" t="s">
        <v>735</v>
      </c>
      <c r="E32" s="123" t="str">
        <f>IF(AND(G70a!G8=A71e!G20,G70a!O8=A71e!O20),"OK","ERROR")</f>
        <v>OK</v>
      </c>
      <c r="F32" s="131"/>
    </row>
    <row r="33" spans="3:6" x14ac:dyDescent="0.25">
      <c r="C33" s="121" t="s">
        <v>737</v>
      </c>
      <c r="D33" s="121" t="s">
        <v>736</v>
      </c>
      <c r="E33" s="123" t="str">
        <f>IF(AND(G70a!P8&gt;=0,G70a!Q8&gt;=0,G70a!R8&gt;=0,A71e!P8&gt;=0,A71e!Q8&gt;=0,A71e!R8&gt;=0,A71e!P11&gt;=0,A71e!Q11&gt;=0,A71e!R11&gt;=0,A71e!P14&gt;=0,A71e!Q14&gt;=0,A71e!R14&gt;=0,A71e!P17&gt;=0,A71e!Q17&gt;=0,A71e!R17&gt;=0),"OK","ERROR")</f>
        <v>OK</v>
      </c>
      <c r="F33" s="131"/>
    </row>
    <row r="34" spans="3:6" x14ac:dyDescent="0.25">
      <c r="C34" s="121" t="s">
        <v>740</v>
      </c>
      <c r="D34" s="121" t="s">
        <v>743</v>
      </c>
      <c r="E34" s="123" t="str">
        <f>IF(A71e!O21='A74'!X12,"OK","ERROR")</f>
        <v>OK</v>
      </c>
      <c r="F34" s="131"/>
    </row>
    <row r="35" spans="3:6" x14ac:dyDescent="0.25">
      <c r="C35" s="121" t="s">
        <v>740</v>
      </c>
      <c r="D35" s="121" t="s">
        <v>742</v>
      </c>
      <c r="E35" s="123" t="str">
        <f>IF(A71e!O22='A74'!X15,"OK","ERROR")</f>
        <v>OK</v>
      </c>
      <c r="F35" s="131"/>
    </row>
    <row r="36" spans="3:6" x14ac:dyDescent="0.25">
      <c r="C36" s="121" t="s">
        <v>740</v>
      </c>
      <c r="D36" s="121" t="s">
        <v>741</v>
      </c>
      <c r="E36" s="123" t="str">
        <f>IF(A71e!O20='A74'!X16,"OK","ERROR")</f>
        <v>OK</v>
      </c>
      <c r="F36" s="131"/>
    </row>
    <row r="37" spans="3:6" x14ac:dyDescent="0.25">
      <c r="C37" s="121" t="s">
        <v>744</v>
      </c>
      <c r="D37" s="121" t="s">
        <v>745</v>
      </c>
      <c r="E37" s="123" t="str">
        <f>IF(A71e!G21='A75'!M11,"OK","ERROR")</f>
        <v>OK</v>
      </c>
      <c r="F37" s="131"/>
    </row>
    <row r="38" spans="3:6" x14ac:dyDescent="0.25">
      <c r="C38" s="121" t="s">
        <v>744</v>
      </c>
      <c r="D38" s="121" t="s">
        <v>746</v>
      </c>
      <c r="E38" s="123" t="str">
        <f>IF(A71e!G22='A75'!M14,"OK","ERROR")</f>
        <v>OK</v>
      </c>
      <c r="F38" s="131"/>
    </row>
    <row r="39" spans="3:6" x14ac:dyDescent="0.25">
      <c r="C39" s="121" t="s">
        <v>744</v>
      </c>
      <c r="D39" s="121" t="s">
        <v>747</v>
      </c>
      <c r="E39" s="123" t="str">
        <f>IF(A71e!G20='A75'!M15,"OK","ERROR")</f>
        <v>OK</v>
      </c>
      <c r="F39" s="131"/>
    </row>
    <row r="40" spans="3:6" x14ac:dyDescent="0.25">
      <c r="C40" s="121" t="s">
        <v>738</v>
      </c>
      <c r="D40" s="121" t="s">
        <v>739</v>
      </c>
      <c r="E40" s="123" t="str">
        <f>IF(G70a!O8=A.76!B9,"OK","ERROR")</f>
        <v>OK</v>
      </c>
      <c r="F40" s="131"/>
    </row>
    <row r="41" spans="3:6" x14ac:dyDescent="0.25">
      <c r="C41" s="124" t="s">
        <v>748</v>
      </c>
      <c r="D41" s="121" t="s">
        <v>751</v>
      </c>
      <c r="E41" s="123">
        <f>COUNTIF('A.74 &lt;= A.73b'!B6:X14,"ERROR")</f>
        <v>0</v>
      </c>
      <c r="F41" s="131"/>
    </row>
    <row r="42" spans="3:6" x14ac:dyDescent="0.25">
      <c r="C42" s="124" t="s">
        <v>771</v>
      </c>
      <c r="D42" s="121" t="s">
        <v>772</v>
      </c>
      <c r="E42" s="123" t="str">
        <f>IF(A.76!B7='A71.e'!G20,"OK","ERROR")</f>
        <v>OK</v>
      </c>
      <c r="F42" s="131"/>
    </row>
    <row r="43" spans="3:6" x14ac:dyDescent="0.25">
      <c r="C43" s="121" t="s">
        <v>775</v>
      </c>
      <c r="D43" s="121" t="s">
        <v>773</v>
      </c>
      <c r="E43" s="123" t="str">
        <f>IF(G.70a!K8=SUM(A.76!B10,A.76!B12),"OK","ERROR")</f>
        <v>OK</v>
      </c>
      <c r="F43" s="131"/>
    </row>
    <row r="44" spans="3:6" x14ac:dyDescent="0.25">
      <c r="C44" s="121" t="s">
        <v>775</v>
      </c>
      <c r="D44" s="121" t="s">
        <v>774</v>
      </c>
      <c r="E44" s="123" t="str">
        <f>IF(G.70a!M8=SUM(A.76!B14,A.76!B16,A.76!B18,A.76!B20),"OK","ERROR")</f>
        <v>OK</v>
      </c>
      <c r="F44" s="131"/>
    </row>
  </sheetData>
  <sheetProtection algorithmName="SHA-512" hashValue="+sF5rhM/GnS2uCvb1lgidtjXpcoRxX2hroCPTFJ4kORHMHWBa0c75KabEZy49g2yKMS3rGyW3YDEv/zjpNxaeQ==" saltValue="sN2NyHy+vm/ET2zqS38iaQ==" spinCount="100000" sheet="1" objects="1" scenarios="1"/>
  <mergeCells count="6">
    <mergeCell ref="G22:M22"/>
    <mergeCell ref="G20:M20"/>
    <mergeCell ref="G21:M21"/>
    <mergeCell ref="G30:M30"/>
    <mergeCell ref="G23:M23"/>
    <mergeCell ref="G24:M24"/>
  </mergeCells>
  <conditionalFormatting sqref="E9">
    <cfRule type="containsText" dxfId="40" priority="30" operator="containsText" text="ERROR">
      <formula>NOT(ISERROR(SEARCH("ERROR",E9)))</formula>
    </cfRule>
    <cfRule type="containsText" dxfId="39" priority="31" operator="containsText" text="OK">
      <formula>NOT(ISERROR(SEARCH("OK",E9)))</formula>
    </cfRule>
  </conditionalFormatting>
  <conditionalFormatting sqref="E10:E11">
    <cfRule type="containsText" dxfId="38" priority="28" operator="containsText" text="ERROR">
      <formula>NOT(ISERROR(SEARCH("ERROR",E10)))</formula>
    </cfRule>
    <cfRule type="containsText" dxfId="37" priority="29" operator="containsText" text="OK">
      <formula>NOT(ISERROR(SEARCH("OK",E10)))</formula>
    </cfRule>
  </conditionalFormatting>
  <conditionalFormatting sqref="E12:E21 E24:E28">
    <cfRule type="containsText" dxfId="36" priority="26" operator="containsText" text="ERROR">
      <formula>NOT(ISERROR(SEARCH("ERROR",E12)))</formula>
    </cfRule>
    <cfRule type="containsText" dxfId="35" priority="27" operator="containsText" text="OK">
      <formula>NOT(ISERROR(SEARCH("OK",E12)))</formula>
    </cfRule>
  </conditionalFormatting>
  <conditionalFormatting sqref="E29:E30">
    <cfRule type="containsText" dxfId="34" priority="24" operator="containsText" text="ERROR">
      <formula>NOT(ISERROR(SEARCH("ERROR",E29)))</formula>
    </cfRule>
    <cfRule type="containsText" dxfId="33" priority="25" operator="containsText" text="OK">
      <formula>NOT(ISERROR(SEARCH("OK",E29)))</formula>
    </cfRule>
  </conditionalFormatting>
  <conditionalFormatting sqref="E31:E33">
    <cfRule type="containsText" dxfId="32" priority="22" operator="containsText" text="ERROR">
      <formula>NOT(ISERROR(SEARCH("ERROR",E31)))</formula>
    </cfRule>
    <cfRule type="containsText" dxfId="31" priority="23" operator="containsText" text="OK">
      <formula>NOT(ISERROR(SEARCH("OK",E31)))</formula>
    </cfRule>
  </conditionalFormatting>
  <conditionalFormatting sqref="E34:E40">
    <cfRule type="containsText" dxfId="30" priority="20" operator="containsText" text="ERROR">
      <formula>NOT(ISERROR(SEARCH("ERROR",E34)))</formula>
    </cfRule>
    <cfRule type="containsText" dxfId="29" priority="21" operator="containsText" text="OK">
      <formula>NOT(ISERROR(SEARCH("OK",E34)))</formula>
    </cfRule>
  </conditionalFormatting>
  <conditionalFormatting sqref="E41">
    <cfRule type="cellIs" dxfId="28" priority="16" operator="greaterThan">
      <formula>0</formula>
    </cfRule>
    <cfRule type="cellIs" dxfId="27" priority="17" operator="equal">
      <formula>0</formula>
    </cfRule>
    <cfRule type="containsText" dxfId="26" priority="18" operator="containsText" text="ERROR">
      <formula>NOT(ISERROR(SEARCH("ERROR",E41)))</formula>
    </cfRule>
    <cfRule type="containsText" dxfId="25" priority="19" operator="containsText" text="OK">
      <formula>NOT(ISERROR(SEARCH("OK",E41)))</formula>
    </cfRule>
  </conditionalFormatting>
  <conditionalFormatting sqref="E20">
    <cfRule type="containsText" dxfId="24" priority="15" operator="containsText" text="OJO">
      <formula>NOT(ISERROR(SEARCH("OJO",E20)))</formula>
    </cfRule>
  </conditionalFormatting>
  <conditionalFormatting sqref="E21">
    <cfRule type="containsText" dxfId="23" priority="14" operator="containsText" text="OJO">
      <formula>NOT(ISERROR(SEARCH("OJO",E21)))</formula>
    </cfRule>
  </conditionalFormatting>
  <conditionalFormatting sqref="G20:M21">
    <cfRule type="containsText" dxfId="22" priority="13" operator="containsText" text="Verificar que la diferencia se corresponde únicamente con ingresos de la UE">
      <formula>NOT(ISERROR(SEARCH("Verificar que la diferencia se corresponde únicamente con ingresos de la UE",G20)))</formula>
    </cfRule>
  </conditionalFormatting>
  <conditionalFormatting sqref="G22:M22">
    <cfRule type="containsText" dxfId="21" priority="12" operator="containsText" text="Verificar que la diferencia se corresponde únicamente con ingresos de la UE">
      <formula>NOT(ISERROR(SEARCH("Verificar que la diferencia se corresponde únicamente con ingresos de la UE",G22)))</formula>
    </cfRule>
  </conditionalFormatting>
  <conditionalFormatting sqref="G30:M30">
    <cfRule type="containsText" dxfId="20" priority="11" operator="containsText" text="Verificar que el Riesgo Garantizado no debe ser igual al Stock Final">
      <formula>NOT(ISERROR(SEARCH("Verificar que el Riesgo Garantizado no debe ser igual al Stock Final",G30)))</formula>
    </cfRule>
  </conditionalFormatting>
  <conditionalFormatting sqref="E22:E23">
    <cfRule type="containsText" dxfId="19" priority="5" operator="containsText" text="ERROR">
      <formula>NOT(ISERROR(SEARCH("ERROR",E22)))</formula>
    </cfRule>
    <cfRule type="containsText" dxfId="18" priority="6" operator="containsText" text="OK">
      <formula>NOT(ISERROR(SEARCH("OK",E22)))</formula>
    </cfRule>
  </conditionalFormatting>
  <conditionalFormatting sqref="E22:E23">
    <cfRule type="containsText" dxfId="17" priority="4" operator="containsText" text="OJO">
      <formula>NOT(ISERROR(SEARCH("OJO",E22)))</formula>
    </cfRule>
  </conditionalFormatting>
  <conditionalFormatting sqref="G23:M24">
    <cfRule type="containsText" dxfId="16" priority="3" operator="containsText" text="Verificar que la diferencia se corresponde únicamente con ingresos de la UE">
      <formula>NOT(ISERROR(SEARCH("Verificar que la diferencia se corresponde únicamente con ingresos de la UE",G23)))</formula>
    </cfRule>
  </conditionalFormatting>
  <conditionalFormatting sqref="E42:E44">
    <cfRule type="containsText" dxfId="15" priority="1" operator="containsText" text="ERROR">
      <formula>NOT(ISERROR(SEARCH("ERROR",E42)))</formula>
    </cfRule>
    <cfRule type="containsText" dxfId="14" priority="2" operator="containsText" text="OK">
      <formula>NOT(ISERROR(SEARCH("OK",E42)))</formula>
    </cfRule>
  </conditionalFormatting>
  <dataValidations count="3">
    <dataValidation type="list" allowBlank="1" showInputMessage="1" showErrorMessage="1" sqref="D4" xr:uid="{00000000-0002-0000-0100-000000000000}">
      <formula1>"Enero,Febrero,Marzo,Abril,Mayo,Junio,Julio,Agosto,Septiembre,Octubre,Noviembre,Diciembre"</formula1>
    </dataValidation>
    <dataValidation type="list" allowBlank="1" showInputMessage="1" showErrorMessage="1" sqref="D3" xr:uid="{00000000-0002-0000-0100-000001000000}">
      <formula1>"2018,2019,2020,2021,2022"</formula1>
    </dataValidation>
    <dataValidation type="list" allowBlank="1" showInputMessage="1" showErrorMessage="1" sqref="D5" xr:uid="{00000000-0002-0000-0100-000002000000}">
      <formula1>$P$3:$P$11</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M36"/>
  <sheetViews>
    <sheetView zoomScale="90" zoomScaleNormal="90" workbookViewId="0">
      <selection activeCell="A2" sqref="A2:M2"/>
    </sheetView>
  </sheetViews>
  <sheetFormatPr baseColWidth="10" defaultRowHeight="15" x14ac:dyDescent="0.25"/>
  <cols>
    <col min="1" max="1" width="102.85546875" bestFit="1" customWidth="1"/>
    <col min="2" max="2" width="49.42578125" bestFit="1" customWidth="1"/>
    <col min="3" max="5" width="15.28515625" bestFit="1" customWidth="1"/>
    <col min="6" max="6" width="21.140625" bestFit="1" customWidth="1"/>
    <col min="7" max="13" width="15.28515625" bestFit="1" customWidth="1"/>
  </cols>
  <sheetData>
    <row r="1" spans="1:13" ht="39.950000000000003" customHeight="1" thickBot="1" x14ac:dyDescent="0.3">
      <c r="A1" s="139" t="s">
        <v>532</v>
      </c>
      <c r="B1" s="140"/>
      <c r="C1" s="140"/>
      <c r="D1" s="140"/>
      <c r="E1" s="140"/>
      <c r="F1" s="140"/>
      <c r="G1" s="140"/>
      <c r="H1" s="140"/>
      <c r="I1" s="140"/>
      <c r="J1" s="140"/>
      <c r="K1" s="140"/>
      <c r="L1" s="140"/>
      <c r="M1" s="157"/>
    </row>
    <row r="2" spans="1:13" ht="20.100000000000001" customHeight="1" thickBot="1" x14ac:dyDescent="0.3">
      <c r="A2" s="158" t="str">
        <f>IF(CONTROL!D4=0,"",CONTROL!D4)</f>
        <v>Septiembre</v>
      </c>
      <c r="B2" s="159"/>
      <c r="C2" s="159"/>
      <c r="D2" s="159"/>
      <c r="E2" s="159"/>
      <c r="F2" s="159"/>
      <c r="G2" s="159"/>
      <c r="H2" s="159"/>
      <c r="I2" s="159"/>
      <c r="J2" s="159"/>
      <c r="K2" s="159"/>
      <c r="L2" s="159"/>
      <c r="M2" s="160"/>
    </row>
    <row r="3" spans="1:13"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60"/>
    </row>
    <row r="4" spans="1:13" ht="20.100000000000001" customHeight="1" thickBot="1" x14ac:dyDescent="0.3">
      <c r="A4" s="161" t="s">
        <v>312</v>
      </c>
      <c r="B4" s="161"/>
      <c r="C4" s="161"/>
      <c r="D4" s="161"/>
      <c r="E4" s="161"/>
      <c r="F4" s="161"/>
      <c r="G4" s="161"/>
      <c r="H4" s="161"/>
      <c r="I4" s="161"/>
      <c r="J4" s="161"/>
      <c r="K4" s="161"/>
      <c r="L4" s="161"/>
      <c r="M4" s="161"/>
    </row>
    <row r="5" spans="1:13" ht="15.75" thickBot="1" x14ac:dyDescent="0.3">
      <c r="A5" s="164" t="s">
        <v>531</v>
      </c>
      <c r="B5" s="164" t="s">
        <v>530</v>
      </c>
      <c r="C5" s="162" t="s">
        <v>529</v>
      </c>
      <c r="D5" s="166"/>
      <c r="E5" s="166"/>
      <c r="F5" s="166"/>
      <c r="G5" s="166"/>
      <c r="H5" s="163"/>
      <c r="I5" s="162" t="s">
        <v>528</v>
      </c>
      <c r="J5" s="166"/>
      <c r="K5" s="166"/>
      <c r="L5" s="166"/>
      <c r="M5" s="163"/>
    </row>
    <row r="6" spans="1:13" ht="26.25" thickBot="1" x14ac:dyDescent="0.3">
      <c r="A6" s="165"/>
      <c r="B6" s="165"/>
      <c r="C6" s="94" t="s">
        <v>522</v>
      </c>
      <c r="D6" s="94" t="s">
        <v>527</v>
      </c>
      <c r="E6" s="94" t="s">
        <v>526</v>
      </c>
      <c r="F6" s="94" t="s">
        <v>525</v>
      </c>
      <c r="G6" s="94" t="s">
        <v>524</v>
      </c>
      <c r="H6" s="94" t="s">
        <v>523</v>
      </c>
      <c r="I6" s="94" t="s">
        <v>522</v>
      </c>
      <c r="J6" s="94" t="s">
        <v>521</v>
      </c>
      <c r="K6" s="94" t="s">
        <v>520</v>
      </c>
      <c r="L6" s="94" t="s">
        <v>519</v>
      </c>
      <c r="M6" s="94" t="s">
        <v>518</v>
      </c>
    </row>
    <row r="7" spans="1:13" ht="15.75" thickBot="1" x14ac:dyDescent="0.3">
      <c r="A7" s="96" t="str">
        <f>IF(OR(ISTEXT(G.7!A7),ISNUMBER(G.7!A7))=TRUE,G.7!A7,"")</f>
        <v/>
      </c>
      <c r="B7" s="89">
        <f>IFERROR(ROUND(G.7!B7,2),0)</f>
        <v>0</v>
      </c>
      <c r="C7" s="96" t="str">
        <f>IF(OR(ISTEXT(G.7!C7),ISNUMBER(G.7!C7))=TRUE,G.7!C7,"")</f>
        <v/>
      </c>
      <c r="D7" s="89">
        <f>IFERROR(ROUND(G.7!D7,2),0)</f>
        <v>0</v>
      </c>
      <c r="E7" s="89">
        <f>IFERROR(ROUND(G.7!E7,2),0)</f>
        <v>0</v>
      </c>
      <c r="F7" s="89">
        <f>IFERROR(ROUND(G.7!F7,2),0)</f>
        <v>0</v>
      </c>
      <c r="G7" s="89">
        <f>IFERROR(ROUND(G.7!G7,2),0)</f>
        <v>0</v>
      </c>
      <c r="H7" s="89">
        <f>IFERROR(ROUND(G.7!H7,2),0)</f>
        <v>0</v>
      </c>
      <c r="I7" s="89">
        <f>IFERROR(ROUND(G.7!I7,2),0)</f>
        <v>0</v>
      </c>
      <c r="J7" s="89">
        <f>IFERROR(ROUND(G.7!J7,2),0)</f>
        <v>0</v>
      </c>
      <c r="K7" s="89">
        <f>IFERROR(ROUND(G.7!K7,2),0)</f>
        <v>0</v>
      </c>
      <c r="L7" s="89">
        <f>IFERROR(ROUND(G.7!L7,2),0)</f>
        <v>0</v>
      </c>
      <c r="M7" s="89">
        <f>IFERROR(ROUND(G.7!M7,2),0)</f>
        <v>0</v>
      </c>
    </row>
    <row r="8" spans="1:13" ht="15.75" thickBot="1" x14ac:dyDescent="0.3">
      <c r="A8" s="96" t="str">
        <f>IF(OR(ISTEXT(G.7!A8),ISNUMBER(G.7!A8))=TRUE,G.7!A8,"")</f>
        <v/>
      </c>
      <c r="B8" s="89">
        <f>IFERROR(ROUND(G.7!B8,2),0)</f>
        <v>0</v>
      </c>
      <c r="C8" s="96" t="str">
        <f>IF(OR(ISTEXT(G.7!C8),ISNUMBER(G.7!C8))=TRUE,G.7!C8,"")</f>
        <v/>
      </c>
      <c r="D8" s="89">
        <f>IFERROR(ROUND(G.7!D8,2),0)</f>
        <v>0</v>
      </c>
      <c r="E8" s="89">
        <f>IFERROR(ROUND(G.7!E8,2),0)</f>
        <v>0</v>
      </c>
      <c r="F8" s="89">
        <f>IFERROR(ROUND(G.7!F8,2),0)</f>
        <v>0</v>
      </c>
      <c r="G8" s="89">
        <f>IFERROR(ROUND(G.7!G8,2),0)</f>
        <v>0</v>
      </c>
      <c r="H8" s="89">
        <f>IFERROR(ROUND(G.7!H8,2),0)</f>
        <v>0</v>
      </c>
      <c r="I8" s="89">
        <f>IFERROR(ROUND(G.7!I8,2),0)</f>
        <v>0</v>
      </c>
      <c r="J8" s="89">
        <f>IFERROR(ROUND(G.7!J8,2),0)</f>
        <v>0</v>
      </c>
      <c r="K8" s="89">
        <f>IFERROR(ROUND(G.7!K8,2),0)</f>
        <v>0</v>
      </c>
      <c r="L8" s="89">
        <f>IFERROR(ROUND(G.7!L8,2),0)</f>
        <v>0</v>
      </c>
      <c r="M8" s="89">
        <f>IFERROR(ROUND(G.7!M8,2),0)</f>
        <v>0</v>
      </c>
    </row>
    <row r="9" spans="1:13" ht="15.75" thickBot="1" x14ac:dyDescent="0.3">
      <c r="A9" s="96" t="str">
        <f>IF(OR(ISTEXT(G.7!A9),ISNUMBER(G.7!A9))=TRUE,G.7!A9,"")</f>
        <v/>
      </c>
      <c r="B9" s="89">
        <f>IFERROR(ROUND(G.7!B9,2),0)</f>
        <v>0</v>
      </c>
      <c r="C9" s="96" t="str">
        <f>IF(OR(ISTEXT(G.7!C9),ISNUMBER(G.7!C9))=TRUE,G.7!C9,"")</f>
        <v/>
      </c>
      <c r="D9" s="89">
        <f>IFERROR(ROUND(G.7!D9,2),0)</f>
        <v>0</v>
      </c>
      <c r="E9" s="89">
        <f>IFERROR(ROUND(G.7!E9,2),0)</f>
        <v>0</v>
      </c>
      <c r="F9" s="89">
        <f>IFERROR(ROUND(G.7!F9,2),0)</f>
        <v>0</v>
      </c>
      <c r="G9" s="89">
        <f>IFERROR(ROUND(G.7!G9,2),0)</f>
        <v>0</v>
      </c>
      <c r="H9" s="89">
        <f>IFERROR(ROUND(G.7!H9,2),0)</f>
        <v>0</v>
      </c>
      <c r="I9" s="89">
        <f>IFERROR(ROUND(G.7!I9,2),0)</f>
        <v>0</v>
      </c>
      <c r="J9" s="89">
        <f>IFERROR(ROUND(G.7!J9,2),0)</f>
        <v>0</v>
      </c>
      <c r="K9" s="89">
        <f>IFERROR(ROUND(G.7!K9,2),0)</f>
        <v>0</v>
      </c>
      <c r="L9" s="89">
        <f>IFERROR(ROUND(G.7!L9,2),0)</f>
        <v>0</v>
      </c>
      <c r="M9" s="89">
        <f>IFERROR(ROUND(G.7!M9,2),0)</f>
        <v>0</v>
      </c>
    </row>
    <row r="10" spans="1:13" ht="15.75" thickBot="1" x14ac:dyDescent="0.3">
      <c r="A10" s="96" t="str">
        <f>IF(OR(ISTEXT(G.7!A10),ISNUMBER(G.7!A10))=TRUE,G.7!A10,"")</f>
        <v/>
      </c>
      <c r="B10" s="89">
        <f>IFERROR(ROUND(G.7!B10,2),0)</f>
        <v>0</v>
      </c>
      <c r="C10" s="96" t="str">
        <f>IF(OR(ISTEXT(G.7!C10),ISNUMBER(G.7!C10))=TRUE,G.7!C10,"")</f>
        <v/>
      </c>
      <c r="D10" s="89">
        <f>IFERROR(ROUND(G.7!D10,2),0)</f>
        <v>0</v>
      </c>
      <c r="E10" s="89">
        <f>IFERROR(ROUND(G.7!E10,2),0)</f>
        <v>0</v>
      </c>
      <c r="F10" s="89">
        <f>IFERROR(ROUND(G.7!F10,2),0)</f>
        <v>0</v>
      </c>
      <c r="G10" s="89">
        <f>IFERROR(ROUND(G.7!G10,2),0)</f>
        <v>0</v>
      </c>
      <c r="H10" s="89">
        <f>IFERROR(ROUND(G.7!H10,2),0)</f>
        <v>0</v>
      </c>
      <c r="I10" s="89">
        <f>IFERROR(ROUND(G.7!I10,2),0)</f>
        <v>0</v>
      </c>
      <c r="J10" s="89">
        <f>IFERROR(ROUND(G.7!J10,2),0)</f>
        <v>0</v>
      </c>
      <c r="K10" s="89">
        <f>IFERROR(ROUND(G.7!K10,2),0)</f>
        <v>0</v>
      </c>
      <c r="L10" s="89">
        <f>IFERROR(ROUND(G.7!L10,2),0)</f>
        <v>0</v>
      </c>
      <c r="M10" s="89">
        <f>IFERROR(ROUND(G.7!M10,2),0)</f>
        <v>0</v>
      </c>
    </row>
    <row r="11" spans="1:13" ht="15.75" thickBot="1" x14ac:dyDescent="0.3">
      <c r="A11" s="96" t="str">
        <f>IF(OR(ISTEXT(G.7!A11),ISNUMBER(G.7!A11))=TRUE,G.7!A11,"")</f>
        <v/>
      </c>
      <c r="B11" s="89">
        <f>IFERROR(ROUND(G.7!B11,2),0)</f>
        <v>0</v>
      </c>
      <c r="C11" s="96" t="str">
        <f>IF(OR(ISTEXT(G.7!C11),ISNUMBER(G.7!C11))=TRUE,G.7!C11,"")</f>
        <v/>
      </c>
      <c r="D11" s="89">
        <f>IFERROR(ROUND(G.7!D11,2),0)</f>
        <v>0</v>
      </c>
      <c r="E11" s="89">
        <f>IFERROR(ROUND(G.7!E11,2),0)</f>
        <v>0</v>
      </c>
      <c r="F11" s="89">
        <f>IFERROR(ROUND(G.7!F11,2),0)</f>
        <v>0</v>
      </c>
      <c r="G11" s="89">
        <f>IFERROR(ROUND(G.7!G11,2),0)</f>
        <v>0</v>
      </c>
      <c r="H11" s="89">
        <f>IFERROR(ROUND(G.7!H11,2),0)</f>
        <v>0</v>
      </c>
      <c r="I11" s="89">
        <f>IFERROR(ROUND(G.7!I11,2),0)</f>
        <v>0</v>
      </c>
      <c r="J11" s="89">
        <f>IFERROR(ROUND(G.7!J11,2),0)</f>
        <v>0</v>
      </c>
      <c r="K11" s="89">
        <f>IFERROR(ROUND(G.7!K11,2),0)</f>
        <v>0</v>
      </c>
      <c r="L11" s="89">
        <f>IFERROR(ROUND(G.7!L11,2),0)</f>
        <v>0</v>
      </c>
      <c r="M11" s="89">
        <f>IFERROR(ROUND(G.7!M11,2),0)</f>
        <v>0</v>
      </c>
    </row>
    <row r="12" spans="1:13" ht="15.75" thickBot="1" x14ac:dyDescent="0.3">
      <c r="A12" s="96" t="str">
        <f>IF(OR(ISTEXT(G.7!A12),ISNUMBER(G.7!A12))=TRUE,G.7!A12,"")</f>
        <v/>
      </c>
      <c r="B12" s="89">
        <f>IFERROR(ROUND(G.7!B12,2),0)</f>
        <v>0</v>
      </c>
      <c r="C12" s="96" t="str">
        <f>IF(OR(ISTEXT(G.7!C12),ISNUMBER(G.7!C12))=TRUE,G.7!C12,"")</f>
        <v/>
      </c>
      <c r="D12" s="89">
        <f>IFERROR(ROUND(G.7!D12,2),0)</f>
        <v>0</v>
      </c>
      <c r="E12" s="89">
        <f>IFERROR(ROUND(G.7!E12,2),0)</f>
        <v>0</v>
      </c>
      <c r="F12" s="89">
        <f>IFERROR(ROUND(G.7!F12,2),0)</f>
        <v>0</v>
      </c>
      <c r="G12" s="89">
        <f>IFERROR(ROUND(G.7!G12,2),0)</f>
        <v>0</v>
      </c>
      <c r="H12" s="89">
        <f>IFERROR(ROUND(G.7!H12,2),0)</f>
        <v>0</v>
      </c>
      <c r="I12" s="89">
        <f>IFERROR(ROUND(G.7!I12,2),0)</f>
        <v>0</v>
      </c>
      <c r="J12" s="89">
        <f>IFERROR(ROUND(G.7!J12,2),0)</f>
        <v>0</v>
      </c>
      <c r="K12" s="89">
        <f>IFERROR(ROUND(G.7!K12,2),0)</f>
        <v>0</v>
      </c>
      <c r="L12" s="89">
        <f>IFERROR(ROUND(G.7!L12,2),0)</f>
        <v>0</v>
      </c>
      <c r="M12" s="89">
        <f>IFERROR(ROUND(G.7!M12,2),0)</f>
        <v>0</v>
      </c>
    </row>
    <row r="13" spans="1:13" ht="15.75" thickBot="1" x14ac:dyDescent="0.3">
      <c r="A13" s="96" t="str">
        <f>IF(OR(ISTEXT(G.7!A13),ISNUMBER(G.7!A13))=TRUE,G.7!A13,"")</f>
        <v/>
      </c>
      <c r="B13" s="89">
        <f>IFERROR(ROUND(G.7!B13,2),0)</f>
        <v>0</v>
      </c>
      <c r="C13" s="96" t="str">
        <f>IF(OR(ISTEXT(G.7!C13),ISNUMBER(G.7!C13))=TRUE,G.7!C13,"")</f>
        <v/>
      </c>
      <c r="D13" s="89">
        <f>IFERROR(ROUND(G.7!D13,2),0)</f>
        <v>0</v>
      </c>
      <c r="E13" s="89">
        <f>IFERROR(ROUND(G.7!E13,2),0)</f>
        <v>0</v>
      </c>
      <c r="F13" s="89">
        <f>IFERROR(ROUND(G.7!F13,2),0)</f>
        <v>0</v>
      </c>
      <c r="G13" s="89">
        <f>IFERROR(ROUND(G.7!G13,2),0)</f>
        <v>0</v>
      </c>
      <c r="H13" s="89">
        <f>IFERROR(ROUND(G.7!H13,2),0)</f>
        <v>0</v>
      </c>
      <c r="I13" s="89">
        <f>IFERROR(ROUND(G.7!I13,2),0)</f>
        <v>0</v>
      </c>
      <c r="J13" s="89">
        <f>IFERROR(ROUND(G.7!J13,2),0)</f>
        <v>0</v>
      </c>
      <c r="K13" s="89">
        <f>IFERROR(ROUND(G.7!K13,2),0)</f>
        <v>0</v>
      </c>
      <c r="L13" s="89">
        <f>IFERROR(ROUND(G.7!L13,2),0)</f>
        <v>0</v>
      </c>
      <c r="M13" s="89">
        <f>IFERROR(ROUND(G.7!M13,2),0)</f>
        <v>0</v>
      </c>
    </row>
    <row r="14" spans="1:13" ht="15.75" thickBot="1" x14ac:dyDescent="0.3">
      <c r="A14" s="96" t="str">
        <f>IF(OR(ISTEXT(G.7!A14),ISNUMBER(G.7!A14))=TRUE,G.7!A14,"")</f>
        <v/>
      </c>
      <c r="B14" s="89">
        <f>IFERROR(ROUND(G.7!B14,2),0)</f>
        <v>0</v>
      </c>
      <c r="C14" s="96" t="str">
        <f>IF(OR(ISTEXT(G.7!C14),ISNUMBER(G.7!C14))=TRUE,G.7!C14,"")</f>
        <v/>
      </c>
      <c r="D14" s="89">
        <f>IFERROR(ROUND(G.7!D14,2),0)</f>
        <v>0</v>
      </c>
      <c r="E14" s="89">
        <f>IFERROR(ROUND(G.7!E14,2),0)</f>
        <v>0</v>
      </c>
      <c r="F14" s="89">
        <f>IFERROR(ROUND(G.7!F14,2),0)</f>
        <v>0</v>
      </c>
      <c r="G14" s="89">
        <f>IFERROR(ROUND(G.7!G14,2),0)</f>
        <v>0</v>
      </c>
      <c r="H14" s="89">
        <f>IFERROR(ROUND(G.7!H14,2),0)</f>
        <v>0</v>
      </c>
      <c r="I14" s="89">
        <f>IFERROR(ROUND(G.7!I14,2),0)</f>
        <v>0</v>
      </c>
      <c r="J14" s="89">
        <f>IFERROR(ROUND(G.7!J14,2),0)</f>
        <v>0</v>
      </c>
      <c r="K14" s="89">
        <f>IFERROR(ROUND(G.7!K14,2),0)</f>
        <v>0</v>
      </c>
      <c r="L14" s="89">
        <f>IFERROR(ROUND(G.7!L14,2),0)</f>
        <v>0</v>
      </c>
      <c r="M14" s="89">
        <f>IFERROR(ROUND(G.7!M14,2),0)</f>
        <v>0</v>
      </c>
    </row>
    <row r="15" spans="1:13" ht="15.75" thickBot="1" x14ac:dyDescent="0.3">
      <c r="A15" s="96" t="str">
        <f>IF(OR(ISTEXT(G.7!A15),ISNUMBER(G.7!A15))=TRUE,G.7!A15,"")</f>
        <v/>
      </c>
      <c r="B15" s="89">
        <f>IFERROR(ROUND(G.7!B15,2),0)</f>
        <v>0</v>
      </c>
      <c r="C15" s="96" t="str">
        <f>IF(OR(ISTEXT(G.7!C15),ISNUMBER(G.7!C15))=TRUE,G.7!C15,"")</f>
        <v/>
      </c>
      <c r="D15" s="89">
        <f>IFERROR(ROUND(G.7!D15,2),0)</f>
        <v>0</v>
      </c>
      <c r="E15" s="89">
        <f>IFERROR(ROUND(G.7!E15,2),0)</f>
        <v>0</v>
      </c>
      <c r="F15" s="89">
        <f>IFERROR(ROUND(G.7!F15,2),0)</f>
        <v>0</v>
      </c>
      <c r="G15" s="89">
        <f>IFERROR(ROUND(G.7!G15,2),0)</f>
        <v>0</v>
      </c>
      <c r="H15" s="89">
        <f>IFERROR(ROUND(G.7!H15,2),0)</f>
        <v>0</v>
      </c>
      <c r="I15" s="89">
        <f>IFERROR(ROUND(G.7!I15,2),0)</f>
        <v>0</v>
      </c>
      <c r="J15" s="89">
        <f>IFERROR(ROUND(G.7!J15,2),0)</f>
        <v>0</v>
      </c>
      <c r="K15" s="89">
        <f>IFERROR(ROUND(G.7!K15,2),0)</f>
        <v>0</v>
      </c>
      <c r="L15" s="89">
        <f>IFERROR(ROUND(G.7!L15,2),0)</f>
        <v>0</v>
      </c>
      <c r="M15" s="89">
        <f>IFERROR(ROUND(G.7!M15,2),0)</f>
        <v>0</v>
      </c>
    </row>
    <row r="16" spans="1:13" ht="15.75" thickBot="1" x14ac:dyDescent="0.3">
      <c r="A16" s="96" t="str">
        <f>IF(OR(ISTEXT(G.7!A16),ISNUMBER(G.7!A16))=TRUE,G.7!A16,"")</f>
        <v/>
      </c>
      <c r="B16" s="89">
        <f>IFERROR(ROUND(G.7!B16,2),0)</f>
        <v>0</v>
      </c>
      <c r="C16" s="96" t="str">
        <f>IF(OR(ISTEXT(G.7!C16),ISNUMBER(G.7!C16))=TRUE,G.7!C16,"")</f>
        <v/>
      </c>
      <c r="D16" s="89">
        <f>IFERROR(ROUND(G.7!D16,2),0)</f>
        <v>0</v>
      </c>
      <c r="E16" s="89">
        <f>IFERROR(ROUND(G.7!E16,2),0)</f>
        <v>0</v>
      </c>
      <c r="F16" s="89">
        <f>IFERROR(ROUND(G.7!F16,2),0)</f>
        <v>0</v>
      </c>
      <c r="G16" s="89">
        <f>IFERROR(ROUND(G.7!G16,2),0)</f>
        <v>0</v>
      </c>
      <c r="H16" s="89">
        <f>IFERROR(ROUND(G.7!H16,2),0)</f>
        <v>0</v>
      </c>
      <c r="I16" s="89">
        <f>IFERROR(ROUND(G.7!I16,2),0)</f>
        <v>0</v>
      </c>
      <c r="J16" s="89">
        <f>IFERROR(ROUND(G.7!J16,2),0)</f>
        <v>0</v>
      </c>
      <c r="K16" s="89">
        <f>IFERROR(ROUND(G.7!K16,2),0)</f>
        <v>0</v>
      </c>
      <c r="L16" s="89">
        <f>IFERROR(ROUND(G.7!L16,2),0)</f>
        <v>0</v>
      </c>
      <c r="M16" s="89">
        <f>IFERROR(ROUND(G.7!M16,2),0)</f>
        <v>0</v>
      </c>
    </row>
    <row r="17" spans="1:13" ht="15.75" thickBot="1" x14ac:dyDescent="0.3">
      <c r="A17" s="96" t="str">
        <f>IF(OR(ISTEXT(G.7!A17),ISNUMBER(G.7!A17))=TRUE,G.7!A17,"")</f>
        <v/>
      </c>
      <c r="B17" s="89">
        <f>IFERROR(ROUND(G.7!B17,2),0)</f>
        <v>0</v>
      </c>
      <c r="C17" s="96" t="str">
        <f>IF(OR(ISTEXT(G.7!C17),ISNUMBER(G.7!C17))=TRUE,G.7!C17,"")</f>
        <v/>
      </c>
      <c r="D17" s="89">
        <f>IFERROR(ROUND(G.7!D17,2),0)</f>
        <v>0</v>
      </c>
      <c r="E17" s="89">
        <f>IFERROR(ROUND(G.7!E17,2),0)</f>
        <v>0</v>
      </c>
      <c r="F17" s="89">
        <f>IFERROR(ROUND(G.7!F17,2),0)</f>
        <v>0</v>
      </c>
      <c r="G17" s="89">
        <f>IFERROR(ROUND(G.7!G17,2),0)</f>
        <v>0</v>
      </c>
      <c r="H17" s="89">
        <f>IFERROR(ROUND(G.7!H17,2),0)</f>
        <v>0</v>
      </c>
      <c r="I17" s="89">
        <f>IFERROR(ROUND(G.7!I17,2),0)</f>
        <v>0</v>
      </c>
      <c r="J17" s="89">
        <f>IFERROR(ROUND(G.7!J17,2),0)</f>
        <v>0</v>
      </c>
      <c r="K17" s="89">
        <f>IFERROR(ROUND(G.7!K17,2),0)</f>
        <v>0</v>
      </c>
      <c r="L17" s="89">
        <f>IFERROR(ROUND(G.7!L17,2),0)</f>
        <v>0</v>
      </c>
      <c r="M17" s="89">
        <f>IFERROR(ROUND(G.7!M17,2),0)</f>
        <v>0</v>
      </c>
    </row>
    <row r="18" spans="1:13" ht="15.75" thickBot="1" x14ac:dyDescent="0.3">
      <c r="A18" s="96" t="str">
        <f>IF(OR(ISTEXT(G.7!A18),ISNUMBER(G.7!A18))=TRUE,G.7!A18,"")</f>
        <v/>
      </c>
      <c r="B18" s="89">
        <f>IFERROR(ROUND(G.7!B18,2),0)</f>
        <v>0</v>
      </c>
      <c r="C18" s="96" t="str">
        <f>IF(OR(ISTEXT(G.7!C18),ISNUMBER(G.7!C18))=TRUE,G.7!C18,"")</f>
        <v/>
      </c>
      <c r="D18" s="89">
        <f>IFERROR(ROUND(G.7!D18,2),0)</f>
        <v>0</v>
      </c>
      <c r="E18" s="89">
        <f>IFERROR(ROUND(G.7!E18,2),0)</f>
        <v>0</v>
      </c>
      <c r="F18" s="89">
        <f>IFERROR(ROUND(G.7!F18,2),0)</f>
        <v>0</v>
      </c>
      <c r="G18" s="89">
        <f>IFERROR(ROUND(G.7!G18,2),0)</f>
        <v>0</v>
      </c>
      <c r="H18" s="89">
        <f>IFERROR(ROUND(G.7!H18,2),0)</f>
        <v>0</v>
      </c>
      <c r="I18" s="89">
        <f>IFERROR(ROUND(G.7!I18,2),0)</f>
        <v>0</v>
      </c>
      <c r="J18" s="89">
        <f>IFERROR(ROUND(G.7!J18,2),0)</f>
        <v>0</v>
      </c>
      <c r="K18" s="89">
        <f>IFERROR(ROUND(G.7!K18,2),0)</f>
        <v>0</v>
      </c>
      <c r="L18" s="89">
        <f>IFERROR(ROUND(G.7!L18,2),0)</f>
        <v>0</v>
      </c>
      <c r="M18" s="89">
        <f>IFERROR(ROUND(G.7!M18,2),0)</f>
        <v>0</v>
      </c>
    </row>
    <row r="19" spans="1:13" ht="15.75" thickBot="1" x14ac:dyDescent="0.3">
      <c r="A19" s="96" t="str">
        <f>IF(OR(ISTEXT(G.7!A19),ISNUMBER(G.7!A19))=TRUE,G.7!A19,"")</f>
        <v/>
      </c>
      <c r="B19" s="89">
        <f>IFERROR(ROUND(G.7!B19,2),0)</f>
        <v>0</v>
      </c>
      <c r="C19" s="96" t="str">
        <f>IF(OR(ISTEXT(G.7!C19),ISNUMBER(G.7!C19))=TRUE,G.7!C19,"")</f>
        <v/>
      </c>
      <c r="D19" s="89">
        <f>IFERROR(ROUND(G.7!D19,2),0)</f>
        <v>0</v>
      </c>
      <c r="E19" s="89">
        <f>IFERROR(ROUND(G.7!E19,2),0)</f>
        <v>0</v>
      </c>
      <c r="F19" s="89">
        <f>IFERROR(ROUND(G.7!F19,2),0)</f>
        <v>0</v>
      </c>
      <c r="G19" s="89">
        <f>IFERROR(ROUND(G.7!G19,2),0)</f>
        <v>0</v>
      </c>
      <c r="H19" s="89">
        <f>IFERROR(ROUND(G.7!H19,2),0)</f>
        <v>0</v>
      </c>
      <c r="I19" s="89">
        <f>IFERROR(ROUND(G.7!I19,2),0)</f>
        <v>0</v>
      </c>
      <c r="J19" s="89">
        <f>IFERROR(ROUND(G.7!J19,2),0)</f>
        <v>0</v>
      </c>
      <c r="K19" s="89">
        <f>IFERROR(ROUND(G.7!K19,2),0)</f>
        <v>0</v>
      </c>
      <c r="L19" s="89">
        <f>IFERROR(ROUND(G.7!L19,2),0)</f>
        <v>0</v>
      </c>
      <c r="M19" s="89">
        <f>IFERROR(ROUND(G.7!M19,2),0)</f>
        <v>0</v>
      </c>
    </row>
    <row r="20" spans="1:13" ht="15.75" thickBot="1" x14ac:dyDescent="0.3">
      <c r="A20" s="96" t="str">
        <f>IF(OR(ISTEXT(G.7!A20),ISNUMBER(G.7!A20))=TRUE,G.7!A20,"")</f>
        <v/>
      </c>
      <c r="B20" s="89">
        <f>IFERROR(ROUND(G.7!B20,2),0)</f>
        <v>0</v>
      </c>
      <c r="C20" s="96" t="str">
        <f>IF(OR(ISTEXT(G.7!C20),ISNUMBER(G.7!C20))=TRUE,G.7!C20,"")</f>
        <v/>
      </c>
      <c r="D20" s="89">
        <f>IFERROR(ROUND(G.7!D20,2),0)</f>
        <v>0</v>
      </c>
      <c r="E20" s="89">
        <f>IFERROR(ROUND(G.7!E20,2),0)</f>
        <v>0</v>
      </c>
      <c r="F20" s="89">
        <f>IFERROR(ROUND(G.7!F20,2),0)</f>
        <v>0</v>
      </c>
      <c r="G20" s="89">
        <f>IFERROR(ROUND(G.7!G20,2),0)</f>
        <v>0</v>
      </c>
      <c r="H20" s="89">
        <f>IFERROR(ROUND(G.7!H20,2),0)</f>
        <v>0</v>
      </c>
      <c r="I20" s="89">
        <f>IFERROR(ROUND(G.7!I20,2),0)</f>
        <v>0</v>
      </c>
      <c r="J20" s="89">
        <f>IFERROR(ROUND(G.7!J20,2),0)</f>
        <v>0</v>
      </c>
      <c r="K20" s="89">
        <f>IFERROR(ROUND(G.7!K20,2),0)</f>
        <v>0</v>
      </c>
      <c r="L20" s="89">
        <f>IFERROR(ROUND(G.7!L20,2),0)</f>
        <v>0</v>
      </c>
      <c r="M20" s="89">
        <f>IFERROR(ROUND(G.7!M20,2),0)</f>
        <v>0</v>
      </c>
    </row>
    <row r="21" spans="1:13" ht="15.75" thickBot="1" x14ac:dyDescent="0.3">
      <c r="A21" s="96" t="str">
        <f>IF(OR(ISTEXT(G.7!A21),ISNUMBER(G.7!A21))=TRUE,G.7!A21,"")</f>
        <v/>
      </c>
      <c r="B21" s="89">
        <f>IFERROR(ROUND(G.7!B21,2),0)</f>
        <v>0</v>
      </c>
      <c r="C21" s="96" t="str">
        <f>IF(OR(ISTEXT(G.7!C21),ISNUMBER(G.7!C21))=TRUE,G.7!C21,"")</f>
        <v/>
      </c>
      <c r="D21" s="89">
        <f>IFERROR(ROUND(G.7!D21,2),0)</f>
        <v>0</v>
      </c>
      <c r="E21" s="89">
        <f>IFERROR(ROUND(G.7!E21,2),0)</f>
        <v>0</v>
      </c>
      <c r="F21" s="89">
        <f>IFERROR(ROUND(G.7!F21,2),0)</f>
        <v>0</v>
      </c>
      <c r="G21" s="89">
        <f>IFERROR(ROUND(G.7!G21,2),0)</f>
        <v>0</v>
      </c>
      <c r="H21" s="89">
        <f>IFERROR(ROUND(G.7!H21,2),0)</f>
        <v>0</v>
      </c>
      <c r="I21" s="89">
        <f>IFERROR(ROUND(G.7!I21,2),0)</f>
        <v>0</v>
      </c>
      <c r="J21" s="89">
        <f>IFERROR(ROUND(G.7!J21,2),0)</f>
        <v>0</v>
      </c>
      <c r="K21" s="89">
        <f>IFERROR(ROUND(G.7!K21,2),0)</f>
        <v>0</v>
      </c>
      <c r="L21" s="89">
        <f>IFERROR(ROUND(G.7!L21,2),0)</f>
        <v>0</v>
      </c>
      <c r="M21" s="89">
        <f>IFERROR(ROUND(G.7!M21,2),0)</f>
        <v>0</v>
      </c>
    </row>
    <row r="22" spans="1:13" ht="15.75" thickBot="1" x14ac:dyDescent="0.3">
      <c r="A22" s="96" t="str">
        <f>IF(OR(ISTEXT(G.7!A22),ISNUMBER(G.7!A22))=TRUE,G.7!A22,"")</f>
        <v/>
      </c>
      <c r="B22" s="89">
        <f>IFERROR(ROUND(G.7!B22,2),0)</f>
        <v>0</v>
      </c>
      <c r="C22" s="96" t="str">
        <f>IF(OR(ISTEXT(G.7!C22),ISNUMBER(G.7!C22))=TRUE,G.7!C22,"")</f>
        <v/>
      </c>
      <c r="D22" s="89">
        <f>IFERROR(ROUND(G.7!D22,2),0)</f>
        <v>0</v>
      </c>
      <c r="E22" s="89">
        <f>IFERROR(ROUND(G.7!E22,2),0)</f>
        <v>0</v>
      </c>
      <c r="F22" s="89">
        <f>IFERROR(ROUND(G.7!F22,2),0)</f>
        <v>0</v>
      </c>
      <c r="G22" s="89">
        <f>IFERROR(ROUND(G.7!G22,2),0)</f>
        <v>0</v>
      </c>
      <c r="H22" s="89">
        <f>IFERROR(ROUND(G.7!H22,2),0)</f>
        <v>0</v>
      </c>
      <c r="I22" s="89">
        <f>IFERROR(ROUND(G.7!I22,2),0)</f>
        <v>0</v>
      </c>
      <c r="J22" s="89">
        <f>IFERROR(ROUND(G.7!J22,2),0)</f>
        <v>0</v>
      </c>
      <c r="K22" s="89">
        <f>IFERROR(ROUND(G.7!K22,2),0)</f>
        <v>0</v>
      </c>
      <c r="L22" s="89">
        <f>IFERROR(ROUND(G.7!L22,2),0)</f>
        <v>0</v>
      </c>
      <c r="M22" s="89">
        <f>IFERROR(ROUND(G.7!M22,2),0)</f>
        <v>0</v>
      </c>
    </row>
    <row r="23" spans="1:13" ht="15.75" thickBot="1" x14ac:dyDescent="0.3">
      <c r="A23" s="96" t="str">
        <f>IF(OR(ISTEXT(G.7!A23),ISNUMBER(G.7!A23))=TRUE,G.7!A23,"")</f>
        <v/>
      </c>
      <c r="B23" s="89">
        <f>IFERROR(ROUND(G.7!B23,2),0)</f>
        <v>0</v>
      </c>
      <c r="C23" s="96" t="str">
        <f>IF(OR(ISTEXT(G.7!C23),ISNUMBER(G.7!C23))=TRUE,G.7!C23,"")</f>
        <v/>
      </c>
      <c r="D23" s="89">
        <f>IFERROR(ROUND(G.7!D23,2),0)</f>
        <v>0</v>
      </c>
      <c r="E23" s="89">
        <f>IFERROR(ROUND(G.7!E23,2),0)</f>
        <v>0</v>
      </c>
      <c r="F23" s="89">
        <f>IFERROR(ROUND(G.7!F23,2),0)</f>
        <v>0</v>
      </c>
      <c r="G23" s="89">
        <f>IFERROR(ROUND(G.7!G23,2),0)</f>
        <v>0</v>
      </c>
      <c r="H23" s="89">
        <f>IFERROR(ROUND(G.7!H23,2),0)</f>
        <v>0</v>
      </c>
      <c r="I23" s="89">
        <f>IFERROR(ROUND(G.7!I23,2),0)</f>
        <v>0</v>
      </c>
      <c r="J23" s="89">
        <f>IFERROR(ROUND(G.7!J23,2),0)</f>
        <v>0</v>
      </c>
      <c r="K23" s="89">
        <f>IFERROR(ROUND(G.7!K23,2),0)</f>
        <v>0</v>
      </c>
      <c r="L23" s="89">
        <f>IFERROR(ROUND(G.7!L23,2),0)</f>
        <v>0</v>
      </c>
      <c r="M23" s="89">
        <f>IFERROR(ROUND(G.7!M23,2),0)</f>
        <v>0</v>
      </c>
    </row>
    <row r="24" spans="1:13" ht="15.75" thickBot="1" x14ac:dyDescent="0.3">
      <c r="A24" s="96" t="str">
        <f>IF(OR(ISTEXT(G.7!A24),ISNUMBER(G.7!A24))=TRUE,G.7!A24,"")</f>
        <v/>
      </c>
      <c r="B24" s="89">
        <f>IFERROR(ROUND(G.7!B24,2),0)</f>
        <v>0</v>
      </c>
      <c r="C24" s="96" t="str">
        <f>IF(OR(ISTEXT(G.7!C24),ISNUMBER(G.7!C24))=TRUE,G.7!C24,"")</f>
        <v/>
      </c>
      <c r="D24" s="89">
        <f>IFERROR(ROUND(G.7!D24,2),0)</f>
        <v>0</v>
      </c>
      <c r="E24" s="89">
        <f>IFERROR(ROUND(G.7!E24,2),0)</f>
        <v>0</v>
      </c>
      <c r="F24" s="89">
        <f>IFERROR(ROUND(G.7!F24,2),0)</f>
        <v>0</v>
      </c>
      <c r="G24" s="89">
        <f>IFERROR(ROUND(G.7!G24,2),0)</f>
        <v>0</v>
      </c>
      <c r="H24" s="89">
        <f>IFERROR(ROUND(G.7!H24,2),0)</f>
        <v>0</v>
      </c>
      <c r="I24" s="89">
        <f>IFERROR(ROUND(G.7!I24,2),0)</f>
        <v>0</v>
      </c>
      <c r="J24" s="89">
        <f>IFERROR(ROUND(G.7!J24,2),0)</f>
        <v>0</v>
      </c>
      <c r="K24" s="89">
        <f>IFERROR(ROUND(G.7!K24,2),0)</f>
        <v>0</v>
      </c>
      <c r="L24" s="89">
        <f>IFERROR(ROUND(G.7!L24,2),0)</f>
        <v>0</v>
      </c>
      <c r="M24" s="89">
        <f>IFERROR(ROUND(G.7!M24,2),0)</f>
        <v>0</v>
      </c>
    </row>
    <row r="25" spans="1:13" ht="15.75" thickBot="1" x14ac:dyDescent="0.3">
      <c r="A25" s="96" t="str">
        <f>IF(OR(ISTEXT(G.7!A25),ISNUMBER(G.7!A25))=TRUE,G.7!A25,"")</f>
        <v/>
      </c>
      <c r="B25" s="89">
        <f>IFERROR(ROUND(G.7!B25,2),0)</f>
        <v>0</v>
      </c>
      <c r="C25" s="96" t="str">
        <f>IF(OR(ISTEXT(G.7!C25),ISNUMBER(G.7!C25))=TRUE,G.7!C25,"")</f>
        <v/>
      </c>
      <c r="D25" s="89">
        <f>IFERROR(ROUND(G.7!D25,2),0)</f>
        <v>0</v>
      </c>
      <c r="E25" s="89">
        <f>IFERROR(ROUND(G.7!E25,2),0)</f>
        <v>0</v>
      </c>
      <c r="F25" s="89">
        <f>IFERROR(ROUND(G.7!F25,2),0)</f>
        <v>0</v>
      </c>
      <c r="G25" s="89">
        <f>IFERROR(ROUND(G.7!G25,2),0)</f>
        <v>0</v>
      </c>
      <c r="H25" s="89">
        <f>IFERROR(ROUND(G.7!H25,2),0)</f>
        <v>0</v>
      </c>
      <c r="I25" s="89">
        <f>IFERROR(ROUND(G.7!I25,2),0)</f>
        <v>0</v>
      </c>
      <c r="J25" s="89">
        <f>IFERROR(ROUND(G.7!J25,2),0)</f>
        <v>0</v>
      </c>
      <c r="K25" s="89">
        <f>IFERROR(ROUND(G.7!K25,2),0)</f>
        <v>0</v>
      </c>
      <c r="L25" s="89">
        <f>IFERROR(ROUND(G.7!L25,2),0)</f>
        <v>0</v>
      </c>
      <c r="M25" s="89">
        <f>IFERROR(ROUND(G.7!M25,2),0)</f>
        <v>0</v>
      </c>
    </row>
    <row r="26" spans="1:13" ht="15.75" thickBot="1" x14ac:dyDescent="0.3">
      <c r="A26" s="96" t="str">
        <f>IF(OR(ISTEXT(G.7!A26),ISNUMBER(G.7!A26))=TRUE,G.7!A26,"")</f>
        <v/>
      </c>
      <c r="B26" s="89">
        <f>IFERROR(ROUND(G.7!B26,2),0)</f>
        <v>0</v>
      </c>
      <c r="C26" s="96" t="str">
        <f>IF(OR(ISTEXT(G.7!C26),ISNUMBER(G.7!C26))=TRUE,G.7!C26,"")</f>
        <v/>
      </c>
      <c r="D26" s="89">
        <f>IFERROR(ROUND(G.7!D26,2),0)</f>
        <v>0</v>
      </c>
      <c r="E26" s="89">
        <f>IFERROR(ROUND(G.7!E26,2),0)</f>
        <v>0</v>
      </c>
      <c r="F26" s="89">
        <f>IFERROR(ROUND(G.7!F26,2),0)</f>
        <v>0</v>
      </c>
      <c r="G26" s="89">
        <f>IFERROR(ROUND(G.7!G26,2),0)</f>
        <v>0</v>
      </c>
      <c r="H26" s="89">
        <f>IFERROR(ROUND(G.7!H26,2),0)</f>
        <v>0</v>
      </c>
      <c r="I26" s="89">
        <f>IFERROR(ROUND(G.7!I26,2),0)</f>
        <v>0</v>
      </c>
      <c r="J26" s="89">
        <f>IFERROR(ROUND(G.7!J26,2),0)</f>
        <v>0</v>
      </c>
      <c r="K26" s="89">
        <f>IFERROR(ROUND(G.7!K26,2),0)</f>
        <v>0</v>
      </c>
      <c r="L26" s="89">
        <f>IFERROR(ROUND(G.7!L26,2),0)</f>
        <v>0</v>
      </c>
      <c r="M26" s="89">
        <f>IFERROR(ROUND(G.7!M26,2),0)</f>
        <v>0</v>
      </c>
    </row>
    <row r="27" spans="1:13" ht="15.75" thickBot="1" x14ac:dyDescent="0.3">
      <c r="A27" s="96" t="str">
        <f>IF(OR(ISTEXT(G.7!A27),ISNUMBER(G.7!A27))=TRUE,G.7!A27,"")</f>
        <v/>
      </c>
      <c r="B27" s="89">
        <f>IFERROR(ROUND(G.7!B27,2),0)</f>
        <v>0</v>
      </c>
      <c r="C27" s="96" t="str">
        <f>IF(OR(ISTEXT(G.7!C27),ISNUMBER(G.7!C27))=TRUE,G.7!C27,"")</f>
        <v/>
      </c>
      <c r="D27" s="89">
        <f>IFERROR(ROUND(G.7!D27,2),0)</f>
        <v>0</v>
      </c>
      <c r="E27" s="89">
        <f>IFERROR(ROUND(G.7!E27,2),0)</f>
        <v>0</v>
      </c>
      <c r="F27" s="89">
        <f>IFERROR(ROUND(G.7!F27,2),0)</f>
        <v>0</v>
      </c>
      <c r="G27" s="89">
        <f>IFERROR(ROUND(G.7!G27,2),0)</f>
        <v>0</v>
      </c>
      <c r="H27" s="89">
        <f>IFERROR(ROUND(G.7!H27,2),0)</f>
        <v>0</v>
      </c>
      <c r="I27" s="89">
        <f>IFERROR(ROUND(G.7!I27,2),0)</f>
        <v>0</v>
      </c>
      <c r="J27" s="89">
        <f>IFERROR(ROUND(G.7!J27,2),0)</f>
        <v>0</v>
      </c>
      <c r="K27" s="89">
        <f>IFERROR(ROUND(G.7!K27,2),0)</f>
        <v>0</v>
      </c>
      <c r="L27" s="89">
        <f>IFERROR(ROUND(G.7!L27,2),0)</f>
        <v>0</v>
      </c>
      <c r="M27" s="89">
        <f>IFERROR(ROUND(G.7!M27,2),0)</f>
        <v>0</v>
      </c>
    </row>
    <row r="28" spans="1:13" ht="15.75" thickBot="1" x14ac:dyDescent="0.3">
      <c r="A28" s="96" t="str">
        <f>IF(OR(ISTEXT(G.7!A28),ISNUMBER(G.7!A28))=TRUE,G.7!A28,"")</f>
        <v/>
      </c>
      <c r="B28" s="89">
        <f>IFERROR(ROUND(G.7!B28,2),0)</f>
        <v>0</v>
      </c>
      <c r="C28" s="96" t="str">
        <f>IF(OR(ISTEXT(G.7!C28),ISNUMBER(G.7!C28))=TRUE,G.7!C28,"")</f>
        <v/>
      </c>
      <c r="D28" s="89">
        <f>IFERROR(ROUND(G.7!D28,2),0)</f>
        <v>0</v>
      </c>
      <c r="E28" s="89">
        <f>IFERROR(ROUND(G.7!E28,2),0)</f>
        <v>0</v>
      </c>
      <c r="F28" s="89">
        <f>IFERROR(ROUND(G.7!F28,2),0)</f>
        <v>0</v>
      </c>
      <c r="G28" s="89">
        <f>IFERROR(ROUND(G.7!G28,2),0)</f>
        <v>0</v>
      </c>
      <c r="H28" s="89">
        <f>IFERROR(ROUND(G.7!H28,2),0)</f>
        <v>0</v>
      </c>
      <c r="I28" s="89">
        <f>IFERROR(ROUND(G.7!I28,2),0)</f>
        <v>0</v>
      </c>
      <c r="J28" s="89">
        <f>IFERROR(ROUND(G.7!J28,2),0)</f>
        <v>0</v>
      </c>
      <c r="K28" s="89">
        <f>IFERROR(ROUND(G.7!K28,2),0)</f>
        <v>0</v>
      </c>
      <c r="L28" s="89">
        <f>IFERROR(ROUND(G.7!L28,2),0)</f>
        <v>0</v>
      </c>
      <c r="M28" s="89">
        <f>IFERROR(ROUND(G.7!M28,2),0)</f>
        <v>0</v>
      </c>
    </row>
    <row r="29" spans="1:13" ht="15.75" thickBot="1" x14ac:dyDescent="0.3">
      <c r="A29" s="96" t="str">
        <f>IF(OR(ISTEXT(G.7!A29),ISNUMBER(G.7!A29))=TRUE,G.7!A29,"")</f>
        <v/>
      </c>
      <c r="B29" s="89">
        <f>IFERROR(ROUND(G.7!B29,2),0)</f>
        <v>0</v>
      </c>
      <c r="C29" s="96" t="str">
        <f>IF(OR(ISTEXT(G.7!C29),ISNUMBER(G.7!C29))=TRUE,G.7!C29,"")</f>
        <v/>
      </c>
      <c r="D29" s="89">
        <f>IFERROR(ROUND(G.7!D29,2),0)</f>
        <v>0</v>
      </c>
      <c r="E29" s="89">
        <f>IFERROR(ROUND(G.7!E29,2),0)</f>
        <v>0</v>
      </c>
      <c r="F29" s="89">
        <f>IFERROR(ROUND(G.7!F29,2),0)</f>
        <v>0</v>
      </c>
      <c r="G29" s="89">
        <f>IFERROR(ROUND(G.7!G29,2),0)</f>
        <v>0</v>
      </c>
      <c r="H29" s="89">
        <f>IFERROR(ROUND(G.7!H29,2),0)</f>
        <v>0</v>
      </c>
      <c r="I29" s="89">
        <f>IFERROR(ROUND(G.7!I29,2),0)</f>
        <v>0</v>
      </c>
      <c r="J29" s="89">
        <f>IFERROR(ROUND(G.7!J29,2),0)</f>
        <v>0</v>
      </c>
      <c r="K29" s="89">
        <f>IFERROR(ROUND(G.7!K29,2),0)</f>
        <v>0</v>
      </c>
      <c r="L29" s="89">
        <f>IFERROR(ROUND(G.7!L29,2),0)</f>
        <v>0</v>
      </c>
      <c r="M29" s="89">
        <f>IFERROR(ROUND(G.7!M29,2),0)</f>
        <v>0</v>
      </c>
    </row>
    <row r="30" spans="1:13" ht="15.75" thickBot="1" x14ac:dyDescent="0.3">
      <c r="A30" s="96" t="str">
        <f>IF(OR(ISTEXT(G.7!A30),ISNUMBER(G.7!A30))=TRUE,G.7!A30,"")</f>
        <v/>
      </c>
      <c r="B30" s="89">
        <f>IFERROR(ROUND(G.7!B30,2),0)</f>
        <v>0</v>
      </c>
      <c r="C30" s="96" t="str">
        <f>IF(OR(ISTEXT(G.7!C30),ISNUMBER(G.7!C30))=TRUE,G.7!C30,"")</f>
        <v/>
      </c>
      <c r="D30" s="89">
        <f>IFERROR(ROUND(G.7!D30,2),0)</f>
        <v>0</v>
      </c>
      <c r="E30" s="89">
        <f>IFERROR(ROUND(G.7!E30,2),0)</f>
        <v>0</v>
      </c>
      <c r="F30" s="89">
        <f>IFERROR(ROUND(G.7!F30,2),0)</f>
        <v>0</v>
      </c>
      <c r="G30" s="89">
        <f>IFERROR(ROUND(G.7!G30,2),0)</f>
        <v>0</v>
      </c>
      <c r="H30" s="89">
        <f>IFERROR(ROUND(G.7!H30,2),0)</f>
        <v>0</v>
      </c>
      <c r="I30" s="89">
        <f>IFERROR(ROUND(G.7!I30,2),0)</f>
        <v>0</v>
      </c>
      <c r="J30" s="89">
        <f>IFERROR(ROUND(G.7!J30,2),0)</f>
        <v>0</v>
      </c>
      <c r="K30" s="89">
        <f>IFERROR(ROUND(G.7!K30,2),0)</f>
        <v>0</v>
      </c>
      <c r="L30" s="89">
        <f>IFERROR(ROUND(G.7!L30,2),0)</f>
        <v>0</v>
      </c>
      <c r="M30" s="89">
        <f>IFERROR(ROUND(G.7!M30,2),0)</f>
        <v>0</v>
      </c>
    </row>
    <row r="31" spans="1:13" ht="15.75" thickBot="1" x14ac:dyDescent="0.3">
      <c r="A31" s="96" t="str">
        <f>IF(OR(ISTEXT(G.7!A31),ISNUMBER(G.7!A31))=TRUE,G.7!A31,"")</f>
        <v/>
      </c>
      <c r="B31" s="89">
        <f>IFERROR(ROUND(G.7!B31,2),0)</f>
        <v>0</v>
      </c>
      <c r="C31" s="96" t="str">
        <f>IF(OR(ISTEXT(G.7!C31),ISNUMBER(G.7!C31))=TRUE,G.7!C31,"")</f>
        <v/>
      </c>
      <c r="D31" s="89">
        <f>IFERROR(ROUND(G.7!D31,2),0)</f>
        <v>0</v>
      </c>
      <c r="E31" s="89">
        <f>IFERROR(ROUND(G.7!E31,2),0)</f>
        <v>0</v>
      </c>
      <c r="F31" s="89">
        <f>IFERROR(ROUND(G.7!F31,2),0)</f>
        <v>0</v>
      </c>
      <c r="G31" s="89">
        <f>IFERROR(ROUND(G.7!G31,2),0)</f>
        <v>0</v>
      </c>
      <c r="H31" s="89">
        <f>IFERROR(ROUND(G.7!H31,2),0)</f>
        <v>0</v>
      </c>
      <c r="I31" s="89">
        <f>IFERROR(ROUND(G.7!I31,2),0)</f>
        <v>0</v>
      </c>
      <c r="J31" s="89">
        <f>IFERROR(ROUND(G.7!J31,2),0)</f>
        <v>0</v>
      </c>
      <c r="K31" s="89">
        <f>IFERROR(ROUND(G.7!K31,2),0)</f>
        <v>0</v>
      </c>
      <c r="L31" s="89">
        <f>IFERROR(ROUND(G.7!L31,2),0)</f>
        <v>0</v>
      </c>
      <c r="M31" s="89">
        <f>IFERROR(ROUND(G.7!M31,2),0)</f>
        <v>0</v>
      </c>
    </row>
    <row r="32" spans="1:13" ht="15.75" thickBot="1" x14ac:dyDescent="0.3">
      <c r="A32" s="96" t="str">
        <f>IF(OR(ISTEXT(G.7!A32),ISNUMBER(G.7!A32))=TRUE,G.7!A32,"")</f>
        <v/>
      </c>
      <c r="B32" s="89">
        <f>IFERROR(ROUND(G.7!B32,2),0)</f>
        <v>0</v>
      </c>
      <c r="C32" s="96" t="str">
        <f>IF(OR(ISTEXT(G.7!C32),ISNUMBER(G.7!C32))=TRUE,G.7!C32,"")</f>
        <v/>
      </c>
      <c r="D32" s="89">
        <f>IFERROR(ROUND(G.7!D32,2),0)</f>
        <v>0</v>
      </c>
      <c r="E32" s="89">
        <f>IFERROR(ROUND(G.7!E32,2),0)</f>
        <v>0</v>
      </c>
      <c r="F32" s="89">
        <f>IFERROR(ROUND(G.7!F32,2),0)</f>
        <v>0</v>
      </c>
      <c r="G32" s="89">
        <f>IFERROR(ROUND(G.7!G32,2),0)</f>
        <v>0</v>
      </c>
      <c r="H32" s="89">
        <f>IFERROR(ROUND(G.7!H32,2),0)</f>
        <v>0</v>
      </c>
      <c r="I32" s="89">
        <f>IFERROR(ROUND(G.7!I32,2),0)</f>
        <v>0</v>
      </c>
      <c r="J32" s="89">
        <f>IFERROR(ROUND(G.7!J32,2),0)</f>
        <v>0</v>
      </c>
      <c r="K32" s="89">
        <f>IFERROR(ROUND(G.7!K32,2),0)</f>
        <v>0</v>
      </c>
      <c r="L32" s="89">
        <f>IFERROR(ROUND(G.7!L32,2),0)</f>
        <v>0</v>
      </c>
      <c r="M32" s="89">
        <f>IFERROR(ROUND(G.7!M32,2),0)</f>
        <v>0</v>
      </c>
    </row>
    <row r="33" spans="1:13" ht="15.75" thickBot="1" x14ac:dyDescent="0.3">
      <c r="A33" s="96" t="str">
        <f>IF(OR(ISTEXT(G.7!A33),ISNUMBER(G.7!A33))=TRUE,G.7!A33,"")</f>
        <v/>
      </c>
      <c r="B33" s="89">
        <f>IFERROR(ROUND(G.7!B33,2),0)</f>
        <v>0</v>
      </c>
      <c r="C33" s="96" t="str">
        <f>IF(OR(ISTEXT(G.7!C33),ISNUMBER(G.7!C33))=TRUE,G.7!C33,"")</f>
        <v/>
      </c>
      <c r="D33" s="89">
        <f>IFERROR(ROUND(G.7!D33,2),0)</f>
        <v>0</v>
      </c>
      <c r="E33" s="89">
        <f>IFERROR(ROUND(G.7!E33,2),0)</f>
        <v>0</v>
      </c>
      <c r="F33" s="89">
        <f>IFERROR(ROUND(G.7!F33,2),0)</f>
        <v>0</v>
      </c>
      <c r="G33" s="89">
        <f>IFERROR(ROUND(G.7!G33,2),0)</f>
        <v>0</v>
      </c>
      <c r="H33" s="89">
        <f>IFERROR(ROUND(G.7!H33,2),0)</f>
        <v>0</v>
      </c>
      <c r="I33" s="89">
        <f>IFERROR(ROUND(G.7!I33,2),0)</f>
        <v>0</v>
      </c>
      <c r="J33" s="89">
        <f>IFERROR(ROUND(G.7!J33,2),0)</f>
        <v>0</v>
      </c>
      <c r="K33" s="89">
        <f>IFERROR(ROUND(G.7!K33,2),0)</f>
        <v>0</v>
      </c>
      <c r="L33" s="89">
        <f>IFERROR(ROUND(G.7!L33,2),0)</f>
        <v>0</v>
      </c>
      <c r="M33" s="89">
        <f>IFERROR(ROUND(G.7!M33,2),0)</f>
        <v>0</v>
      </c>
    </row>
    <row r="34" spans="1:13" ht="15.75" thickBot="1" x14ac:dyDescent="0.3">
      <c r="A34" s="96" t="str">
        <f>IF(OR(ISTEXT(G.7!A34),ISNUMBER(G.7!A34))=TRUE,G.7!A34,"")</f>
        <v/>
      </c>
      <c r="B34" s="89">
        <f>IFERROR(ROUND(G.7!B34,2),0)</f>
        <v>0</v>
      </c>
      <c r="C34" s="96" t="str">
        <f>IF(OR(ISTEXT(G.7!C34),ISNUMBER(G.7!C34))=TRUE,G.7!C34,"")</f>
        <v/>
      </c>
      <c r="D34" s="89">
        <f>IFERROR(ROUND(G.7!D34,2),0)</f>
        <v>0</v>
      </c>
      <c r="E34" s="89">
        <f>IFERROR(ROUND(G.7!E34,2),0)</f>
        <v>0</v>
      </c>
      <c r="F34" s="89">
        <f>IFERROR(ROUND(G.7!F34,2),0)</f>
        <v>0</v>
      </c>
      <c r="G34" s="89">
        <f>IFERROR(ROUND(G.7!G34,2),0)</f>
        <v>0</v>
      </c>
      <c r="H34" s="89">
        <f>IFERROR(ROUND(G.7!H34,2),0)</f>
        <v>0</v>
      </c>
      <c r="I34" s="89">
        <f>IFERROR(ROUND(G.7!I34,2),0)</f>
        <v>0</v>
      </c>
      <c r="J34" s="89">
        <f>IFERROR(ROUND(G.7!J34,2),0)</f>
        <v>0</v>
      </c>
      <c r="K34" s="89">
        <f>IFERROR(ROUND(G.7!K34,2),0)</f>
        <v>0</v>
      </c>
      <c r="L34" s="89">
        <f>IFERROR(ROUND(G.7!L34,2),0)</f>
        <v>0</v>
      </c>
      <c r="M34" s="89">
        <f>IFERROR(ROUND(G.7!M34,2),0)</f>
        <v>0</v>
      </c>
    </row>
    <row r="35" spans="1:13" ht="15.75" thickBot="1" x14ac:dyDescent="0.3">
      <c r="A35" s="96" t="str">
        <f>IF(OR(ISTEXT(G.7!A35),ISNUMBER(G.7!A35))=TRUE,G.7!A35,"")</f>
        <v/>
      </c>
      <c r="B35" s="89">
        <f>IFERROR(ROUND(G.7!B35,2),0)</f>
        <v>0</v>
      </c>
      <c r="C35" s="96" t="str">
        <f>IF(OR(ISTEXT(G.7!C35),ISNUMBER(G.7!C35))=TRUE,G.7!C35,"")</f>
        <v/>
      </c>
      <c r="D35" s="89">
        <f>IFERROR(ROUND(G.7!D35,2),0)</f>
        <v>0</v>
      </c>
      <c r="E35" s="89">
        <f>IFERROR(ROUND(G.7!E35,2),0)</f>
        <v>0</v>
      </c>
      <c r="F35" s="89">
        <f>IFERROR(ROUND(G.7!F35,2),0)</f>
        <v>0</v>
      </c>
      <c r="G35" s="89">
        <f>IFERROR(ROUND(G.7!G35,2),0)</f>
        <v>0</v>
      </c>
      <c r="H35" s="89">
        <f>IFERROR(ROUND(G.7!H35,2),0)</f>
        <v>0</v>
      </c>
      <c r="I35" s="89">
        <f>IFERROR(ROUND(G.7!I35,2),0)</f>
        <v>0</v>
      </c>
      <c r="J35" s="89">
        <f>IFERROR(ROUND(G.7!J35,2),0)</f>
        <v>0</v>
      </c>
      <c r="K35" s="89">
        <f>IFERROR(ROUND(G.7!K35,2),0)</f>
        <v>0</v>
      </c>
      <c r="L35" s="89">
        <f>IFERROR(ROUND(G.7!L35,2),0)</f>
        <v>0</v>
      </c>
      <c r="M35" s="89">
        <f>IFERROR(ROUND(G.7!M35,2),0)</f>
        <v>0</v>
      </c>
    </row>
    <row r="36" spans="1:13" ht="15.75" thickBot="1" x14ac:dyDescent="0.3">
      <c r="A36" s="96" t="str">
        <f>IF(OR(ISTEXT(G.7!A36),ISNUMBER(G.7!A36))=TRUE,G.7!A36,"")</f>
        <v/>
      </c>
      <c r="B36" s="89">
        <f>IFERROR(ROUND(G.7!B36,2),0)</f>
        <v>0</v>
      </c>
      <c r="C36" s="96" t="str">
        <f>IF(OR(ISTEXT(G.7!C36),ISNUMBER(G.7!C36))=TRUE,G.7!C36,"")</f>
        <v/>
      </c>
      <c r="D36" s="89">
        <f>IFERROR(ROUND(G.7!D36,2),0)</f>
        <v>0</v>
      </c>
      <c r="E36" s="89">
        <f>IFERROR(ROUND(G.7!E36,2),0)</f>
        <v>0</v>
      </c>
      <c r="F36" s="89">
        <f>IFERROR(ROUND(G.7!F36,2),0)</f>
        <v>0</v>
      </c>
      <c r="G36" s="89">
        <f>IFERROR(ROUND(G.7!G36,2),0)</f>
        <v>0</v>
      </c>
      <c r="H36" s="89">
        <f>IFERROR(ROUND(G.7!H36,2),0)</f>
        <v>0</v>
      </c>
      <c r="I36" s="89">
        <f>IFERROR(ROUND(G.7!I36,2),0)</f>
        <v>0</v>
      </c>
      <c r="J36" s="89">
        <f>IFERROR(ROUND(G.7!J36,2),0)</f>
        <v>0</v>
      </c>
      <c r="K36" s="89">
        <f>IFERROR(ROUND(G.7!K36,2),0)</f>
        <v>0</v>
      </c>
      <c r="L36" s="89">
        <f>IFERROR(ROUND(G.7!L36,2),0)</f>
        <v>0</v>
      </c>
      <c r="M36" s="89">
        <f>IFERROR(ROUND(G.7!M36,2),0)</f>
        <v>0</v>
      </c>
    </row>
  </sheetData>
  <mergeCells count="8">
    <mergeCell ref="A5:A6"/>
    <mergeCell ref="B5:B6"/>
    <mergeCell ref="C5:H5"/>
    <mergeCell ref="I5:M5"/>
    <mergeCell ref="A1:M1"/>
    <mergeCell ref="A2:M2"/>
    <mergeCell ref="A3:M3"/>
    <mergeCell ref="A4:M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36"/>
  <sheetViews>
    <sheetView zoomScaleNormal="100" workbookViewId="0">
      <selection activeCell="A17" sqref="A17"/>
    </sheetView>
  </sheetViews>
  <sheetFormatPr baseColWidth="10" defaultRowHeight="15" x14ac:dyDescent="0.25"/>
  <cols>
    <col min="1" max="1" width="102.85546875" bestFit="1" customWidth="1"/>
    <col min="2" max="2" width="49.42578125" bestFit="1" customWidth="1"/>
    <col min="3" max="5" width="15.28515625" bestFit="1" customWidth="1"/>
    <col min="6" max="6" width="21.140625" bestFit="1" customWidth="1"/>
    <col min="7" max="13" width="15.28515625" bestFit="1" customWidth="1"/>
  </cols>
  <sheetData>
    <row r="1" spans="1:13" ht="39.950000000000003" customHeight="1" thickBot="1" x14ac:dyDescent="0.3">
      <c r="A1" s="139" t="s">
        <v>532</v>
      </c>
      <c r="B1" s="140"/>
      <c r="C1" s="140"/>
      <c r="D1" s="140"/>
      <c r="E1" s="140"/>
      <c r="F1" s="140"/>
      <c r="G1" s="140"/>
      <c r="H1" s="140"/>
      <c r="I1" s="140"/>
      <c r="J1" s="140"/>
      <c r="K1" s="140"/>
      <c r="L1" s="140"/>
      <c r="M1" s="157"/>
    </row>
    <row r="2" spans="1:13" ht="20.100000000000001" customHeight="1" thickBot="1" x14ac:dyDescent="0.3">
      <c r="A2" s="158" t="str">
        <f>IF(CONTROL!D4=0,"",CONTROL!D4)</f>
        <v>Septiembre</v>
      </c>
      <c r="B2" s="159"/>
      <c r="C2" s="159"/>
      <c r="D2" s="159"/>
      <c r="E2" s="159"/>
      <c r="F2" s="159"/>
      <c r="G2" s="159"/>
      <c r="H2" s="159"/>
      <c r="I2" s="159"/>
      <c r="J2" s="159"/>
      <c r="K2" s="159"/>
      <c r="L2" s="159"/>
      <c r="M2" s="160"/>
    </row>
    <row r="3" spans="1:13"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60"/>
    </row>
    <row r="4" spans="1:13" ht="20.100000000000001" customHeight="1" thickBot="1" x14ac:dyDescent="0.3">
      <c r="A4" s="161" t="s">
        <v>312</v>
      </c>
      <c r="B4" s="161"/>
      <c r="C4" s="161"/>
      <c r="D4" s="161"/>
      <c r="E4" s="161"/>
      <c r="F4" s="161"/>
      <c r="G4" s="161"/>
      <c r="H4" s="161"/>
      <c r="I4" s="161"/>
      <c r="J4" s="161"/>
      <c r="K4" s="161"/>
      <c r="L4" s="161"/>
      <c r="M4" s="161"/>
    </row>
    <row r="5" spans="1:13" ht="15.75" thickBot="1" x14ac:dyDescent="0.3">
      <c r="A5" s="164" t="s">
        <v>531</v>
      </c>
      <c r="B5" s="164" t="s">
        <v>530</v>
      </c>
      <c r="C5" s="162" t="s">
        <v>529</v>
      </c>
      <c r="D5" s="166"/>
      <c r="E5" s="166"/>
      <c r="F5" s="166"/>
      <c r="G5" s="166"/>
      <c r="H5" s="163"/>
      <c r="I5" s="162" t="s">
        <v>528</v>
      </c>
      <c r="J5" s="166"/>
      <c r="K5" s="166"/>
      <c r="L5" s="166"/>
      <c r="M5" s="163"/>
    </row>
    <row r="6" spans="1:13" ht="26.25" thickBot="1" x14ac:dyDescent="0.3">
      <c r="A6" s="165"/>
      <c r="B6" s="165"/>
      <c r="C6" s="94" t="s">
        <v>522</v>
      </c>
      <c r="D6" s="94" t="s">
        <v>527</v>
      </c>
      <c r="E6" s="94" t="s">
        <v>526</v>
      </c>
      <c r="F6" s="94" t="s">
        <v>525</v>
      </c>
      <c r="G6" s="94" t="s">
        <v>524</v>
      </c>
      <c r="H6" s="94" t="s">
        <v>523</v>
      </c>
      <c r="I6" s="94" t="s">
        <v>522</v>
      </c>
      <c r="J6" s="94" t="s">
        <v>521</v>
      </c>
      <c r="K6" s="94" t="s">
        <v>520</v>
      </c>
      <c r="L6" s="94" t="s">
        <v>519</v>
      </c>
      <c r="M6" s="94" t="s">
        <v>518</v>
      </c>
    </row>
    <row r="7" spans="1:13" ht="15.75" thickBot="1" x14ac:dyDescent="0.3">
      <c r="A7" s="96"/>
      <c r="B7" s="89"/>
      <c r="C7" s="96"/>
      <c r="D7" s="89"/>
      <c r="E7" s="89"/>
      <c r="F7" s="89"/>
      <c r="G7" s="89"/>
      <c r="H7" s="89"/>
      <c r="I7" s="96"/>
      <c r="J7" s="89"/>
      <c r="K7" s="89"/>
      <c r="L7" s="89"/>
      <c r="M7" s="91">
        <f t="shared" ref="M7:M36" si="0">SUM(J7,K7,(-L7))</f>
        <v>0</v>
      </c>
    </row>
    <row r="8" spans="1:13" ht="15.75" thickBot="1" x14ac:dyDescent="0.3">
      <c r="A8" s="96"/>
      <c r="B8" s="89"/>
      <c r="C8" s="96"/>
      <c r="D8" s="89"/>
      <c r="E8" s="89"/>
      <c r="F8" s="89"/>
      <c r="G8" s="89"/>
      <c r="H8" s="89"/>
      <c r="I8" s="96"/>
      <c r="J8" s="89"/>
      <c r="K8" s="89"/>
      <c r="L8" s="89"/>
      <c r="M8" s="91">
        <f t="shared" si="0"/>
        <v>0</v>
      </c>
    </row>
    <row r="9" spans="1:13" ht="15.75" thickBot="1" x14ac:dyDescent="0.3">
      <c r="A9" s="96"/>
      <c r="B9" s="89"/>
      <c r="C9" s="96"/>
      <c r="D9" s="89"/>
      <c r="E9" s="89"/>
      <c r="F9" s="89"/>
      <c r="G9" s="89"/>
      <c r="H9" s="89"/>
      <c r="I9" s="96"/>
      <c r="J9" s="89"/>
      <c r="K9" s="89"/>
      <c r="L9" s="89"/>
      <c r="M9" s="91">
        <f t="shared" si="0"/>
        <v>0</v>
      </c>
    </row>
    <row r="10" spans="1:13" ht="15.75" thickBot="1" x14ac:dyDescent="0.3">
      <c r="A10" s="96"/>
      <c r="B10" s="89"/>
      <c r="C10" s="96"/>
      <c r="D10" s="89"/>
      <c r="E10" s="89"/>
      <c r="F10" s="89"/>
      <c r="G10" s="89"/>
      <c r="H10" s="89"/>
      <c r="I10" s="96"/>
      <c r="J10" s="89"/>
      <c r="K10" s="89"/>
      <c r="L10" s="89"/>
      <c r="M10" s="91">
        <f t="shared" si="0"/>
        <v>0</v>
      </c>
    </row>
    <row r="11" spans="1:13" ht="15.75" thickBot="1" x14ac:dyDescent="0.3">
      <c r="A11" s="96"/>
      <c r="B11" s="89"/>
      <c r="C11" s="96"/>
      <c r="D11" s="89"/>
      <c r="E11" s="89"/>
      <c r="F11" s="89"/>
      <c r="G11" s="89"/>
      <c r="H11" s="89"/>
      <c r="I11" s="96"/>
      <c r="J11" s="89"/>
      <c r="K11" s="89"/>
      <c r="L11" s="89"/>
      <c r="M11" s="91">
        <f t="shared" si="0"/>
        <v>0</v>
      </c>
    </row>
    <row r="12" spans="1:13" ht="15.75" thickBot="1" x14ac:dyDescent="0.3">
      <c r="A12" s="96"/>
      <c r="B12" s="89"/>
      <c r="C12" s="96"/>
      <c r="D12" s="89"/>
      <c r="E12" s="89"/>
      <c r="F12" s="89"/>
      <c r="G12" s="89"/>
      <c r="H12" s="89"/>
      <c r="I12" s="96"/>
      <c r="J12" s="89"/>
      <c r="K12" s="89"/>
      <c r="L12" s="89"/>
      <c r="M12" s="91">
        <f t="shared" si="0"/>
        <v>0</v>
      </c>
    </row>
    <row r="13" spans="1:13" ht="15.75" thickBot="1" x14ac:dyDescent="0.3">
      <c r="A13" s="96"/>
      <c r="B13" s="89"/>
      <c r="C13" s="96"/>
      <c r="D13" s="89"/>
      <c r="E13" s="89"/>
      <c r="F13" s="89"/>
      <c r="G13" s="89"/>
      <c r="H13" s="89"/>
      <c r="I13" s="96"/>
      <c r="J13" s="89"/>
      <c r="K13" s="89"/>
      <c r="L13" s="89"/>
      <c r="M13" s="91">
        <f t="shared" si="0"/>
        <v>0</v>
      </c>
    </row>
    <row r="14" spans="1:13" ht="15.75" thickBot="1" x14ac:dyDescent="0.3">
      <c r="A14" s="96"/>
      <c r="B14" s="89"/>
      <c r="C14" s="96"/>
      <c r="D14" s="89"/>
      <c r="E14" s="89"/>
      <c r="F14" s="89"/>
      <c r="G14" s="89"/>
      <c r="H14" s="89"/>
      <c r="I14" s="96"/>
      <c r="J14" s="89"/>
      <c r="K14" s="89"/>
      <c r="L14" s="89"/>
      <c r="M14" s="91">
        <f t="shared" si="0"/>
        <v>0</v>
      </c>
    </row>
    <row r="15" spans="1:13" ht="15.75" thickBot="1" x14ac:dyDescent="0.3">
      <c r="A15" s="96"/>
      <c r="B15" s="89"/>
      <c r="C15" s="96"/>
      <c r="D15" s="89"/>
      <c r="E15" s="89"/>
      <c r="F15" s="89"/>
      <c r="G15" s="89"/>
      <c r="H15" s="89"/>
      <c r="I15" s="96"/>
      <c r="J15" s="89"/>
      <c r="K15" s="89"/>
      <c r="L15" s="89"/>
      <c r="M15" s="91">
        <f t="shared" si="0"/>
        <v>0</v>
      </c>
    </row>
    <row r="16" spans="1:13" ht="15.75" thickBot="1" x14ac:dyDescent="0.3">
      <c r="A16" s="96"/>
      <c r="B16" s="89"/>
      <c r="C16" s="96"/>
      <c r="D16" s="89"/>
      <c r="E16" s="89"/>
      <c r="F16" s="89"/>
      <c r="G16" s="89"/>
      <c r="H16" s="89"/>
      <c r="I16" s="96"/>
      <c r="J16" s="89"/>
      <c r="K16" s="89"/>
      <c r="L16" s="89"/>
      <c r="M16" s="91">
        <f t="shared" si="0"/>
        <v>0</v>
      </c>
    </row>
    <row r="17" spans="1:13" ht="15.75" thickBot="1" x14ac:dyDescent="0.3">
      <c r="A17" s="96"/>
      <c r="B17" s="89"/>
      <c r="C17" s="96"/>
      <c r="D17" s="89"/>
      <c r="E17" s="89"/>
      <c r="F17" s="89"/>
      <c r="G17" s="89"/>
      <c r="H17" s="89"/>
      <c r="I17" s="96"/>
      <c r="J17" s="89"/>
      <c r="K17" s="89"/>
      <c r="L17" s="89"/>
      <c r="M17" s="91">
        <f t="shared" si="0"/>
        <v>0</v>
      </c>
    </row>
    <row r="18" spans="1:13" ht="15.75" thickBot="1" x14ac:dyDescent="0.3">
      <c r="A18" s="96"/>
      <c r="B18" s="89"/>
      <c r="C18" s="96"/>
      <c r="D18" s="89"/>
      <c r="E18" s="89"/>
      <c r="F18" s="89"/>
      <c r="G18" s="89"/>
      <c r="H18" s="89"/>
      <c r="I18" s="96"/>
      <c r="J18" s="89"/>
      <c r="K18" s="89"/>
      <c r="L18" s="89"/>
      <c r="M18" s="91">
        <f t="shared" si="0"/>
        <v>0</v>
      </c>
    </row>
    <row r="19" spans="1:13" ht="15.75" thickBot="1" x14ac:dyDescent="0.3">
      <c r="A19" s="96"/>
      <c r="B19" s="89"/>
      <c r="C19" s="96"/>
      <c r="D19" s="89"/>
      <c r="E19" s="89"/>
      <c r="F19" s="89"/>
      <c r="G19" s="89"/>
      <c r="H19" s="89"/>
      <c r="I19" s="96"/>
      <c r="J19" s="89"/>
      <c r="K19" s="89"/>
      <c r="L19" s="89"/>
      <c r="M19" s="91">
        <f t="shared" si="0"/>
        <v>0</v>
      </c>
    </row>
    <row r="20" spans="1:13" ht="15.75" thickBot="1" x14ac:dyDescent="0.3">
      <c r="A20" s="96"/>
      <c r="B20" s="89"/>
      <c r="C20" s="96"/>
      <c r="D20" s="89"/>
      <c r="E20" s="89"/>
      <c r="F20" s="89"/>
      <c r="G20" s="89"/>
      <c r="H20" s="89"/>
      <c r="I20" s="96"/>
      <c r="J20" s="89"/>
      <c r="K20" s="89"/>
      <c r="L20" s="89"/>
      <c r="M20" s="91">
        <f t="shared" si="0"/>
        <v>0</v>
      </c>
    </row>
    <row r="21" spans="1:13" ht="15.75" thickBot="1" x14ac:dyDescent="0.3">
      <c r="A21" s="96"/>
      <c r="B21" s="89"/>
      <c r="C21" s="96"/>
      <c r="D21" s="89"/>
      <c r="E21" s="89"/>
      <c r="F21" s="89"/>
      <c r="G21" s="89"/>
      <c r="H21" s="89"/>
      <c r="I21" s="96"/>
      <c r="J21" s="89"/>
      <c r="K21" s="89"/>
      <c r="L21" s="89"/>
      <c r="M21" s="91">
        <f t="shared" si="0"/>
        <v>0</v>
      </c>
    </row>
    <row r="22" spans="1:13" ht="15.75" thickBot="1" x14ac:dyDescent="0.3">
      <c r="A22" s="96"/>
      <c r="B22" s="89"/>
      <c r="C22" s="96"/>
      <c r="D22" s="89"/>
      <c r="E22" s="89"/>
      <c r="F22" s="89"/>
      <c r="G22" s="89"/>
      <c r="H22" s="89"/>
      <c r="I22" s="96"/>
      <c r="J22" s="89"/>
      <c r="K22" s="89"/>
      <c r="L22" s="89"/>
      <c r="M22" s="91">
        <f t="shared" si="0"/>
        <v>0</v>
      </c>
    </row>
    <row r="23" spans="1:13" ht="15.75" thickBot="1" x14ac:dyDescent="0.3">
      <c r="A23" s="96"/>
      <c r="B23" s="89"/>
      <c r="C23" s="96"/>
      <c r="D23" s="89"/>
      <c r="E23" s="89"/>
      <c r="F23" s="89"/>
      <c r="G23" s="89"/>
      <c r="H23" s="89"/>
      <c r="I23" s="96"/>
      <c r="J23" s="89"/>
      <c r="K23" s="89"/>
      <c r="L23" s="89"/>
      <c r="M23" s="91">
        <f t="shared" si="0"/>
        <v>0</v>
      </c>
    </row>
    <row r="24" spans="1:13" ht="15.75" thickBot="1" x14ac:dyDescent="0.3">
      <c r="A24" s="96"/>
      <c r="B24" s="89"/>
      <c r="C24" s="96"/>
      <c r="D24" s="89"/>
      <c r="E24" s="89"/>
      <c r="F24" s="89"/>
      <c r="G24" s="89"/>
      <c r="H24" s="89"/>
      <c r="I24" s="96"/>
      <c r="J24" s="89"/>
      <c r="K24" s="89"/>
      <c r="L24" s="89"/>
      <c r="M24" s="91">
        <f t="shared" si="0"/>
        <v>0</v>
      </c>
    </row>
    <row r="25" spans="1:13" ht="15.75" thickBot="1" x14ac:dyDescent="0.3">
      <c r="A25" s="96"/>
      <c r="B25" s="89"/>
      <c r="C25" s="96"/>
      <c r="D25" s="89"/>
      <c r="E25" s="89"/>
      <c r="F25" s="89"/>
      <c r="G25" s="89"/>
      <c r="H25" s="89"/>
      <c r="I25" s="96"/>
      <c r="J25" s="89"/>
      <c r="K25" s="89"/>
      <c r="L25" s="89"/>
      <c r="M25" s="91">
        <f t="shared" si="0"/>
        <v>0</v>
      </c>
    </row>
    <row r="26" spans="1:13" ht="15.75" thickBot="1" x14ac:dyDescent="0.3">
      <c r="A26" s="96"/>
      <c r="B26" s="89"/>
      <c r="C26" s="96"/>
      <c r="D26" s="89"/>
      <c r="E26" s="89"/>
      <c r="F26" s="89"/>
      <c r="G26" s="89"/>
      <c r="H26" s="89"/>
      <c r="I26" s="96"/>
      <c r="J26" s="89"/>
      <c r="K26" s="89"/>
      <c r="L26" s="89"/>
      <c r="M26" s="91">
        <f t="shared" si="0"/>
        <v>0</v>
      </c>
    </row>
    <row r="27" spans="1:13" ht="15.75" thickBot="1" x14ac:dyDescent="0.3">
      <c r="A27" s="96"/>
      <c r="B27" s="89"/>
      <c r="C27" s="96"/>
      <c r="D27" s="89"/>
      <c r="E27" s="89"/>
      <c r="F27" s="89"/>
      <c r="G27" s="89"/>
      <c r="H27" s="89"/>
      <c r="I27" s="96"/>
      <c r="J27" s="89"/>
      <c r="K27" s="89"/>
      <c r="L27" s="89"/>
      <c r="M27" s="91">
        <f t="shared" si="0"/>
        <v>0</v>
      </c>
    </row>
    <row r="28" spans="1:13" ht="15.75" thickBot="1" x14ac:dyDescent="0.3">
      <c r="A28" s="96"/>
      <c r="B28" s="89"/>
      <c r="C28" s="96"/>
      <c r="D28" s="89"/>
      <c r="E28" s="89"/>
      <c r="F28" s="89"/>
      <c r="G28" s="89"/>
      <c r="H28" s="89"/>
      <c r="I28" s="96"/>
      <c r="J28" s="89"/>
      <c r="K28" s="89"/>
      <c r="L28" s="89"/>
      <c r="M28" s="91">
        <f t="shared" si="0"/>
        <v>0</v>
      </c>
    </row>
    <row r="29" spans="1:13" ht="15.75" thickBot="1" x14ac:dyDescent="0.3">
      <c r="A29" s="96"/>
      <c r="B29" s="89"/>
      <c r="C29" s="96"/>
      <c r="D29" s="89"/>
      <c r="E29" s="89"/>
      <c r="F29" s="89"/>
      <c r="G29" s="89"/>
      <c r="H29" s="89"/>
      <c r="I29" s="96"/>
      <c r="J29" s="89"/>
      <c r="K29" s="89"/>
      <c r="L29" s="89"/>
      <c r="M29" s="91">
        <f t="shared" si="0"/>
        <v>0</v>
      </c>
    </row>
    <row r="30" spans="1:13" ht="15.75" thickBot="1" x14ac:dyDescent="0.3">
      <c r="A30" s="96"/>
      <c r="B30" s="89"/>
      <c r="C30" s="96"/>
      <c r="D30" s="89"/>
      <c r="E30" s="89"/>
      <c r="F30" s="89"/>
      <c r="G30" s="89"/>
      <c r="H30" s="89"/>
      <c r="I30" s="96"/>
      <c r="J30" s="89"/>
      <c r="K30" s="89"/>
      <c r="L30" s="89"/>
      <c r="M30" s="91">
        <f t="shared" si="0"/>
        <v>0</v>
      </c>
    </row>
    <row r="31" spans="1:13" ht="15.75" thickBot="1" x14ac:dyDescent="0.3">
      <c r="A31" s="96"/>
      <c r="B31" s="89"/>
      <c r="C31" s="96"/>
      <c r="D31" s="89"/>
      <c r="E31" s="89"/>
      <c r="F31" s="89"/>
      <c r="G31" s="89"/>
      <c r="H31" s="89"/>
      <c r="I31" s="96"/>
      <c r="J31" s="89"/>
      <c r="K31" s="89"/>
      <c r="L31" s="89"/>
      <c r="M31" s="91">
        <f t="shared" si="0"/>
        <v>0</v>
      </c>
    </row>
    <row r="32" spans="1:13" ht="15.75" thickBot="1" x14ac:dyDescent="0.3">
      <c r="A32" s="96"/>
      <c r="B32" s="89"/>
      <c r="C32" s="96"/>
      <c r="D32" s="89"/>
      <c r="E32" s="89"/>
      <c r="F32" s="89"/>
      <c r="G32" s="89"/>
      <c r="H32" s="89"/>
      <c r="I32" s="96"/>
      <c r="J32" s="89"/>
      <c r="K32" s="89"/>
      <c r="L32" s="89"/>
      <c r="M32" s="91">
        <f t="shared" si="0"/>
        <v>0</v>
      </c>
    </row>
    <row r="33" spans="1:13" ht="15.75" thickBot="1" x14ac:dyDescent="0.3">
      <c r="A33" s="96"/>
      <c r="B33" s="89"/>
      <c r="C33" s="96"/>
      <c r="D33" s="89"/>
      <c r="E33" s="89"/>
      <c r="F33" s="89"/>
      <c r="G33" s="89"/>
      <c r="H33" s="89"/>
      <c r="I33" s="96"/>
      <c r="J33" s="89"/>
      <c r="K33" s="89"/>
      <c r="L33" s="89"/>
      <c r="M33" s="91">
        <f t="shared" si="0"/>
        <v>0</v>
      </c>
    </row>
    <row r="34" spans="1:13" ht="15.75" thickBot="1" x14ac:dyDescent="0.3">
      <c r="A34" s="96"/>
      <c r="B34" s="89"/>
      <c r="C34" s="96"/>
      <c r="D34" s="89"/>
      <c r="E34" s="89"/>
      <c r="F34" s="89"/>
      <c r="G34" s="89"/>
      <c r="H34" s="89"/>
      <c r="I34" s="96"/>
      <c r="J34" s="89"/>
      <c r="K34" s="89"/>
      <c r="L34" s="89"/>
      <c r="M34" s="91">
        <f t="shared" si="0"/>
        <v>0</v>
      </c>
    </row>
    <row r="35" spans="1:13" ht="15.75" thickBot="1" x14ac:dyDescent="0.3">
      <c r="A35" s="96"/>
      <c r="B35" s="89"/>
      <c r="C35" s="96"/>
      <c r="D35" s="89"/>
      <c r="E35" s="89"/>
      <c r="F35" s="89"/>
      <c r="G35" s="89"/>
      <c r="H35" s="89"/>
      <c r="I35" s="96"/>
      <c r="J35" s="89"/>
      <c r="K35" s="89"/>
      <c r="L35" s="89"/>
      <c r="M35" s="91">
        <f t="shared" si="0"/>
        <v>0</v>
      </c>
    </row>
    <row r="36" spans="1:13" ht="15.75" thickBot="1" x14ac:dyDescent="0.3">
      <c r="A36" s="96"/>
      <c r="B36" s="89"/>
      <c r="C36" s="96"/>
      <c r="D36" s="89"/>
      <c r="E36" s="89"/>
      <c r="F36" s="89"/>
      <c r="G36" s="89"/>
      <c r="H36" s="89"/>
      <c r="I36" s="96"/>
      <c r="J36" s="89"/>
      <c r="K36" s="89"/>
      <c r="L36" s="89"/>
      <c r="M36" s="91">
        <f t="shared" si="0"/>
        <v>0</v>
      </c>
    </row>
  </sheetData>
  <sheetProtection algorithmName="SHA-512" hashValue="zmqefrg+gNzUWGFRJ2XZVazSoMpCEX53lOqNEihL/V/MOsqTS+/2RTY/0Q3oO5JtIPw5Z2v/PAl80BGDerRPEA==" saltValue="Kvz5wHkqLdynT7sQw2KxAw==" spinCount="100000" sheet="1" objects="1" scenarios="1"/>
  <mergeCells count="8">
    <mergeCell ref="A1:M1"/>
    <mergeCell ref="A2:M2"/>
    <mergeCell ref="A3:M3"/>
    <mergeCell ref="A4:M4"/>
    <mergeCell ref="A5:A6"/>
    <mergeCell ref="B5:B6"/>
    <mergeCell ref="C5:H5"/>
    <mergeCell ref="I5:M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B19"/>
  <sheetViews>
    <sheetView zoomScale="90" zoomScaleNormal="90" workbookViewId="0">
      <selection activeCell="A2" sqref="A2:B2"/>
    </sheetView>
  </sheetViews>
  <sheetFormatPr baseColWidth="10" defaultRowHeight="15" x14ac:dyDescent="0.25"/>
  <cols>
    <col min="1" max="1" width="62.85546875" bestFit="1" customWidth="1"/>
    <col min="2" max="2" width="21" bestFit="1" customWidth="1"/>
  </cols>
  <sheetData>
    <row r="1" spans="1:2" ht="39.950000000000003" customHeight="1" thickBot="1" x14ac:dyDescent="0.3">
      <c r="A1" s="139" t="s">
        <v>545</v>
      </c>
      <c r="B1" s="157"/>
    </row>
    <row r="2" spans="1:2" ht="20.100000000000001" customHeight="1" thickBot="1" x14ac:dyDescent="0.3">
      <c r="A2" s="158" t="str">
        <f>IF(CONTROL!D4=0,"",CONTROL!D4)</f>
        <v>Septiembre</v>
      </c>
      <c r="B2" s="160"/>
    </row>
    <row r="3" spans="1:2" ht="20.100000000000001" customHeight="1" thickBot="1" x14ac:dyDescent="0.3">
      <c r="A3" s="158" t="str">
        <f>IF(CONTROL!D5=0,"",CONTROL!D5)</f>
        <v xml:space="preserve">Fundación Instituto de Investigación Marqués de Valdecilla </v>
      </c>
      <c r="B3" s="160"/>
    </row>
    <row r="4" spans="1:2" ht="20.100000000000001" customHeight="1" thickBot="1" x14ac:dyDescent="0.3">
      <c r="A4" s="161" t="s">
        <v>312</v>
      </c>
      <c r="B4" s="161"/>
    </row>
    <row r="5" spans="1:2" ht="15.75" thickBot="1" x14ac:dyDescent="0.3">
      <c r="A5" s="94" t="s">
        <v>73</v>
      </c>
      <c r="B5" s="94" t="s">
        <v>461</v>
      </c>
    </row>
    <row r="6" spans="1:2" ht="15.75" thickBot="1" x14ac:dyDescent="0.3">
      <c r="A6" s="93" t="s">
        <v>544</v>
      </c>
      <c r="B6" s="98">
        <f>IFERROR(ROUND(G.8!B6,2),0)</f>
        <v>462.87</v>
      </c>
    </row>
    <row r="7" spans="1:2" ht="15.75" thickBot="1" x14ac:dyDescent="0.3">
      <c r="A7" s="93" t="s">
        <v>543</v>
      </c>
      <c r="B7" s="92">
        <f>ROUND(SUM(B8:B9),2)</f>
        <v>10110.709999999999</v>
      </c>
    </row>
    <row r="8" spans="1:2" ht="15.75" thickBot="1" x14ac:dyDescent="0.3">
      <c r="A8" s="90" t="s">
        <v>541</v>
      </c>
      <c r="B8" s="99">
        <f>IFERROR(ROUND(G.8!B8,2),0)</f>
        <v>10110.709999999999</v>
      </c>
    </row>
    <row r="9" spans="1:2" ht="15.75" thickBot="1" x14ac:dyDescent="0.3">
      <c r="A9" s="90" t="s">
        <v>540</v>
      </c>
      <c r="B9" s="99">
        <f>IFERROR(ROUND(G.8!B9,2),0)</f>
        <v>0</v>
      </c>
    </row>
    <row r="10" spans="1:2" ht="15.75" thickBot="1" x14ac:dyDescent="0.3">
      <c r="A10" s="93" t="s">
        <v>542</v>
      </c>
      <c r="B10" s="92">
        <f>ROUND(SUM(B11:B12),2)</f>
        <v>-512.69000000000005</v>
      </c>
    </row>
    <row r="11" spans="1:2" ht="15.75" thickBot="1" x14ac:dyDescent="0.3">
      <c r="A11" s="90" t="s">
        <v>541</v>
      </c>
      <c r="B11" s="99">
        <f>IFERROR(ROUND(G.8!B11,2),0)</f>
        <v>-512.69000000000005</v>
      </c>
    </row>
    <row r="12" spans="1:2" ht="15.75" thickBot="1" x14ac:dyDescent="0.3">
      <c r="A12" s="90" t="s">
        <v>540</v>
      </c>
      <c r="B12" s="99">
        <f>IFERROR(ROUND(G.8!B12,2),0)</f>
        <v>0</v>
      </c>
    </row>
    <row r="13" spans="1:2" ht="15.75" thickBot="1" x14ac:dyDescent="0.3">
      <c r="A13" s="93" t="s">
        <v>539</v>
      </c>
      <c r="B13" s="92">
        <f>ROUND(SUM(B14:B15),2)</f>
        <v>0</v>
      </c>
    </row>
    <row r="14" spans="1:2" ht="15.75" thickBot="1" x14ac:dyDescent="0.3">
      <c r="A14" s="90" t="s">
        <v>538</v>
      </c>
      <c r="B14" s="99">
        <f>IFERROR(ROUND(G.8!B14,2),0)</f>
        <v>0</v>
      </c>
    </row>
    <row r="15" spans="1:2" ht="15.75" thickBot="1" x14ac:dyDescent="0.3">
      <c r="A15" s="90" t="s">
        <v>537</v>
      </c>
      <c r="B15" s="99">
        <f>IFERROR(ROUND(G.8!B15,2),0)</f>
        <v>0</v>
      </c>
    </row>
    <row r="16" spans="1:2" ht="15.75" thickBot="1" x14ac:dyDescent="0.3">
      <c r="A16" s="93" t="s">
        <v>536</v>
      </c>
      <c r="B16" s="92">
        <f>ROUND(B6+B7+B10+B13,2)</f>
        <v>10060.89</v>
      </c>
    </row>
    <row r="17" spans="1:2" ht="15.75" thickBot="1" x14ac:dyDescent="0.3">
      <c r="A17" s="93" t="s">
        <v>535</v>
      </c>
      <c r="B17" s="98">
        <f>IFERROR(ROUND(G.8!B17,2),0)</f>
        <v>0</v>
      </c>
    </row>
    <row r="18" spans="1:2" ht="15.75" thickBot="1" x14ac:dyDescent="0.3">
      <c r="A18" s="93" t="s">
        <v>534</v>
      </c>
      <c r="B18" s="98">
        <f>IFERROR(ROUND(G.8!B18,2),0)</f>
        <v>0</v>
      </c>
    </row>
    <row r="19" spans="1:2" ht="15.75" thickBot="1" x14ac:dyDescent="0.3">
      <c r="A19" s="93" t="s">
        <v>533</v>
      </c>
      <c r="B19" s="92">
        <f>ROUND(SUM(B16,(-B17),(-B18)),2)</f>
        <v>10060.89</v>
      </c>
    </row>
  </sheetData>
  <mergeCells count="4">
    <mergeCell ref="A1:B1"/>
    <mergeCell ref="A2:B2"/>
    <mergeCell ref="A3:B3"/>
    <mergeCell ref="A4:B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9"/>
  <sheetViews>
    <sheetView zoomScaleNormal="100" workbookViewId="0">
      <selection activeCell="B12" sqref="B12"/>
    </sheetView>
  </sheetViews>
  <sheetFormatPr baseColWidth="10" defaultRowHeight="15" x14ac:dyDescent="0.25"/>
  <cols>
    <col min="1" max="1" width="62.85546875" bestFit="1" customWidth="1"/>
    <col min="2" max="2" width="21" bestFit="1" customWidth="1"/>
  </cols>
  <sheetData>
    <row r="1" spans="1:2" ht="39.950000000000003" customHeight="1" thickBot="1" x14ac:dyDescent="0.3">
      <c r="A1" s="139" t="s">
        <v>545</v>
      </c>
      <c r="B1" s="157"/>
    </row>
    <row r="2" spans="1:2" ht="20.100000000000001" customHeight="1" thickBot="1" x14ac:dyDescent="0.3">
      <c r="A2" s="158" t="str">
        <f>IF(CONTROL!D4=0,"",CONTROL!D4)</f>
        <v>Septiembre</v>
      </c>
      <c r="B2" s="160"/>
    </row>
    <row r="3" spans="1:2" ht="20.100000000000001" customHeight="1" thickBot="1" x14ac:dyDescent="0.3">
      <c r="A3" s="158" t="str">
        <f>IF(CONTROL!D5=0,"",CONTROL!D5)</f>
        <v xml:space="preserve">Fundación Instituto de Investigación Marqués de Valdecilla </v>
      </c>
      <c r="B3" s="160"/>
    </row>
    <row r="4" spans="1:2" ht="20.100000000000001" customHeight="1" thickBot="1" x14ac:dyDescent="0.3">
      <c r="A4" s="161" t="s">
        <v>312</v>
      </c>
      <c r="B4" s="161"/>
    </row>
    <row r="5" spans="1:2" ht="15.75" thickBot="1" x14ac:dyDescent="0.3">
      <c r="A5" s="94" t="s">
        <v>73</v>
      </c>
      <c r="B5" s="94" t="s">
        <v>461</v>
      </c>
    </row>
    <row r="6" spans="1:2" ht="15.75" thickBot="1" x14ac:dyDescent="0.3">
      <c r="A6" s="93" t="s">
        <v>544</v>
      </c>
      <c r="B6" s="98">
        <v>462.87</v>
      </c>
    </row>
    <row r="7" spans="1:2" ht="15.75" thickBot="1" x14ac:dyDescent="0.3">
      <c r="A7" s="93" t="s">
        <v>543</v>
      </c>
      <c r="B7" s="92">
        <f>ROUND(SUM(B8:B9),2)</f>
        <v>10110.709999999999</v>
      </c>
    </row>
    <row r="8" spans="1:2" ht="15.75" thickBot="1" x14ac:dyDescent="0.3">
      <c r="A8" s="90" t="s">
        <v>541</v>
      </c>
      <c r="B8" s="99">
        <v>10110.709999999999</v>
      </c>
    </row>
    <row r="9" spans="1:2" ht="15.75" thickBot="1" x14ac:dyDescent="0.3">
      <c r="A9" s="90" t="s">
        <v>540</v>
      </c>
      <c r="B9" s="99"/>
    </row>
    <row r="10" spans="1:2" ht="15.75" thickBot="1" x14ac:dyDescent="0.3">
      <c r="A10" s="93" t="s">
        <v>542</v>
      </c>
      <c r="B10" s="92">
        <f>ROUND(SUM(B11:B12),2)</f>
        <v>-512.69000000000005</v>
      </c>
    </row>
    <row r="11" spans="1:2" ht="15.75" thickBot="1" x14ac:dyDescent="0.3">
      <c r="A11" s="90" t="s">
        <v>541</v>
      </c>
      <c r="B11" s="89">
        <v>-512.69000000000005</v>
      </c>
    </row>
    <row r="12" spans="1:2" ht="15.75" thickBot="1" x14ac:dyDescent="0.3">
      <c r="A12" s="90" t="s">
        <v>540</v>
      </c>
      <c r="B12" s="89"/>
    </row>
    <row r="13" spans="1:2" ht="15.75" thickBot="1" x14ac:dyDescent="0.3">
      <c r="A13" s="93" t="s">
        <v>539</v>
      </c>
      <c r="B13" s="92">
        <f>ROUND(SUM(B14:B15),2)</f>
        <v>0</v>
      </c>
    </row>
    <row r="14" spans="1:2" ht="15.75" thickBot="1" x14ac:dyDescent="0.3">
      <c r="A14" s="90" t="s">
        <v>538</v>
      </c>
      <c r="B14" s="89"/>
    </row>
    <row r="15" spans="1:2" ht="15.75" thickBot="1" x14ac:dyDescent="0.3">
      <c r="A15" s="90" t="s">
        <v>537</v>
      </c>
      <c r="B15" s="89"/>
    </row>
    <row r="16" spans="1:2" ht="15.75" thickBot="1" x14ac:dyDescent="0.3">
      <c r="A16" s="93" t="s">
        <v>536</v>
      </c>
      <c r="B16" s="92">
        <f>ROUND(B6+B7+B10+B13,2)</f>
        <v>10060.89</v>
      </c>
    </row>
    <row r="17" spans="1:2" ht="15.75" thickBot="1" x14ac:dyDescent="0.3">
      <c r="A17" s="93" t="s">
        <v>535</v>
      </c>
      <c r="B17" s="98"/>
    </row>
    <row r="18" spans="1:2" ht="15.75" thickBot="1" x14ac:dyDescent="0.3">
      <c r="A18" s="93" t="s">
        <v>534</v>
      </c>
      <c r="B18" s="98"/>
    </row>
    <row r="19" spans="1:2" ht="15.75" thickBot="1" x14ac:dyDescent="0.3">
      <c r="A19" s="93" t="s">
        <v>533</v>
      </c>
      <c r="B19" s="92">
        <f>ROUND(SUM(B16,(-B17),(-B18)),2)</f>
        <v>10060.89</v>
      </c>
    </row>
  </sheetData>
  <sheetProtection algorithmName="SHA-512" hashValue="G7/QgPZRlplFKhSHZ4WteSMW2ZLykMOC0jIT0at+d0aZRCfM4tcbsh1TEwZvVBZcGe3nx39VEW1S/Rr/UWGlng==" saltValue="yDB7ZVhf1e7B47k1Yb4QQA==" spinCount="100000" sheet="1" objects="1" scenarios="1"/>
  <mergeCells count="4">
    <mergeCell ref="A1:B1"/>
    <mergeCell ref="A2:B2"/>
    <mergeCell ref="A3:B3"/>
    <mergeCell ref="A4:B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I35"/>
  <sheetViews>
    <sheetView zoomScaleNormal="100" workbookViewId="0">
      <selection activeCell="A2" sqref="A2:I2"/>
    </sheetView>
  </sheetViews>
  <sheetFormatPr baseColWidth="10" defaultRowHeight="15" x14ac:dyDescent="0.25"/>
  <cols>
    <col min="1" max="1" width="47.5703125" bestFit="1" customWidth="1"/>
    <col min="2" max="7" width="19" bestFit="1" customWidth="1"/>
    <col min="8" max="9" width="38.140625" bestFit="1" customWidth="1"/>
  </cols>
  <sheetData>
    <row r="1" spans="1:9" ht="39.950000000000003" customHeight="1" thickBot="1" x14ac:dyDescent="0.3">
      <c r="A1" s="139" t="s">
        <v>555</v>
      </c>
      <c r="B1" s="140"/>
      <c r="C1" s="140"/>
      <c r="D1" s="140"/>
      <c r="E1" s="140"/>
      <c r="F1" s="140"/>
      <c r="G1" s="140"/>
      <c r="H1" s="140"/>
      <c r="I1" s="157"/>
    </row>
    <row r="2" spans="1:9" ht="20.100000000000001" customHeight="1" thickBot="1" x14ac:dyDescent="0.3">
      <c r="A2" s="158" t="str">
        <f>IF(CONTROL!D4=0,"",CONTROL!D4)</f>
        <v>Septiembre</v>
      </c>
      <c r="B2" s="159"/>
      <c r="C2" s="159"/>
      <c r="D2" s="159"/>
      <c r="E2" s="159"/>
      <c r="F2" s="159"/>
      <c r="G2" s="159"/>
      <c r="H2" s="159"/>
      <c r="I2" s="160"/>
    </row>
    <row r="3" spans="1:9" ht="20.100000000000001" customHeight="1" thickBot="1" x14ac:dyDescent="0.3">
      <c r="A3" s="158" t="str">
        <f>IF(CONTROL!D5=0,"",CONTROL!D5)</f>
        <v xml:space="preserve">Fundación Instituto de Investigación Marqués de Valdecilla </v>
      </c>
      <c r="B3" s="159"/>
      <c r="C3" s="159"/>
      <c r="D3" s="159"/>
      <c r="E3" s="159"/>
      <c r="F3" s="159"/>
      <c r="G3" s="159"/>
      <c r="H3" s="159"/>
      <c r="I3" s="160"/>
    </row>
    <row r="4" spans="1:9" ht="20.100000000000001" customHeight="1" thickBot="1" x14ac:dyDescent="0.3">
      <c r="A4" s="161" t="s">
        <v>312</v>
      </c>
      <c r="B4" s="161"/>
      <c r="C4" s="161"/>
      <c r="D4" s="161"/>
      <c r="E4" s="161"/>
      <c r="F4" s="161"/>
      <c r="G4" s="161"/>
      <c r="H4" s="161"/>
      <c r="I4" s="161"/>
    </row>
    <row r="5" spans="1:9" ht="39" thickBot="1" x14ac:dyDescent="0.3">
      <c r="A5" s="94" t="s">
        <v>554</v>
      </c>
      <c r="B5" s="94" t="s">
        <v>553</v>
      </c>
      <c r="C5" s="94" t="s">
        <v>552</v>
      </c>
      <c r="D5" s="94" t="s">
        <v>551</v>
      </c>
      <c r="E5" s="94" t="s">
        <v>550</v>
      </c>
      <c r="F5" s="94" t="s">
        <v>549</v>
      </c>
      <c r="G5" s="94" t="s">
        <v>548</v>
      </c>
      <c r="H5" s="94" t="s">
        <v>547</v>
      </c>
      <c r="I5" s="94" t="s">
        <v>546</v>
      </c>
    </row>
    <row r="6" spans="1:9" ht="15.75" thickBot="1" x14ac:dyDescent="0.3">
      <c r="A6" s="96" t="str">
        <f>IF(OR(ISTEXT(G.9!A6),ISNUMBER(G.9!A6))=TRUE,G.9!A6,"")</f>
        <v/>
      </c>
      <c r="B6" s="89">
        <f>IFERROR(ROUND(G.9!B6,2),0)</f>
        <v>0</v>
      </c>
      <c r="C6" s="89">
        <f>IFERROR(ROUND(G.9!C6,2),0)</f>
        <v>0</v>
      </c>
      <c r="D6" s="89">
        <f>IFERROR(ROUND(G.9!D6,2),0)</f>
        <v>0</v>
      </c>
      <c r="E6" s="89">
        <f>IFERROR(ROUND(G.9!E6,2),0)</f>
        <v>0</v>
      </c>
      <c r="F6" s="89">
        <f>IFERROR(ROUND(G.9!F6,2),0)</f>
        <v>0</v>
      </c>
      <c r="G6" s="89">
        <f>IFERROR(ROUND(G.9!G6,2),0)</f>
        <v>0</v>
      </c>
      <c r="H6" s="96" t="str">
        <f>IF(OR(ISTEXT(G.9!H6),ISNUMBER(G.9!H6))=TRUE,G.9!H6,"")</f>
        <v/>
      </c>
      <c r="I6" s="96" t="str">
        <f>IF(OR(ISTEXT(G.9!I6),ISNUMBER(G.9!I6))=TRUE,G.9!I6,"")</f>
        <v/>
      </c>
    </row>
    <row r="7" spans="1:9" ht="15.75" thickBot="1" x14ac:dyDescent="0.3">
      <c r="A7" s="96" t="str">
        <f>IF(OR(ISTEXT(G.9!A7),ISNUMBER(G.9!A7))=TRUE,G.9!A7,"")</f>
        <v/>
      </c>
      <c r="B7" s="89">
        <f>IFERROR(ROUND(G.9!B7,2),0)</f>
        <v>0</v>
      </c>
      <c r="C7" s="89">
        <f>IFERROR(ROUND(G.9!C7,2),0)</f>
        <v>0</v>
      </c>
      <c r="D7" s="89">
        <f>IFERROR(ROUND(G.9!D7,2),0)</f>
        <v>0</v>
      </c>
      <c r="E7" s="89">
        <f>IFERROR(ROUND(G.9!E7,2),0)</f>
        <v>0</v>
      </c>
      <c r="F7" s="89">
        <f>IFERROR(ROUND(G.9!F7,2),0)</f>
        <v>0</v>
      </c>
      <c r="G7" s="89">
        <f>IFERROR(ROUND(G.9!G7,2),0)</f>
        <v>0</v>
      </c>
      <c r="H7" s="96" t="str">
        <f>IF(OR(ISTEXT(G.9!H7),ISNUMBER(G.9!H7))=TRUE,G.9!H7,"")</f>
        <v/>
      </c>
      <c r="I7" s="96" t="str">
        <f>IF(OR(ISTEXT(G.9!I7),ISNUMBER(G.9!I7))=TRUE,G.9!I7,"")</f>
        <v/>
      </c>
    </row>
    <row r="8" spans="1:9" ht="15.75" thickBot="1" x14ac:dyDescent="0.3">
      <c r="A8" s="96" t="str">
        <f>IF(OR(ISTEXT(G.9!A8),ISNUMBER(G.9!A8))=TRUE,G.9!A8,"")</f>
        <v/>
      </c>
      <c r="B8" s="89">
        <f>IFERROR(ROUND(G.9!B8,2),0)</f>
        <v>0</v>
      </c>
      <c r="C8" s="89">
        <f>IFERROR(ROUND(G.9!C8,2),0)</f>
        <v>0</v>
      </c>
      <c r="D8" s="89">
        <f>IFERROR(ROUND(G.9!D8,2),0)</f>
        <v>0</v>
      </c>
      <c r="E8" s="89">
        <f>IFERROR(ROUND(G.9!E8,2),0)</f>
        <v>0</v>
      </c>
      <c r="F8" s="89">
        <f>IFERROR(ROUND(G.9!F8,2),0)</f>
        <v>0</v>
      </c>
      <c r="G8" s="89">
        <f>IFERROR(ROUND(G.9!G8,2),0)</f>
        <v>0</v>
      </c>
      <c r="H8" s="96" t="str">
        <f>IF(OR(ISTEXT(G.9!H8),ISNUMBER(G.9!H8))=TRUE,G.9!H8,"")</f>
        <v/>
      </c>
      <c r="I8" s="96" t="str">
        <f>IF(OR(ISTEXT(G.9!I8),ISNUMBER(G.9!I8))=TRUE,G.9!I8,"")</f>
        <v/>
      </c>
    </row>
    <row r="9" spans="1:9" ht="15.75" thickBot="1" x14ac:dyDescent="0.3">
      <c r="A9" s="96" t="str">
        <f>IF(OR(ISTEXT(G.9!A9),ISNUMBER(G.9!A9))=TRUE,G.9!A9,"")</f>
        <v/>
      </c>
      <c r="B9" s="89">
        <f>IFERROR(ROUND(G.9!B9,2),0)</f>
        <v>0</v>
      </c>
      <c r="C9" s="89">
        <f>IFERROR(ROUND(G.9!C9,2),0)</f>
        <v>0</v>
      </c>
      <c r="D9" s="89">
        <f>IFERROR(ROUND(G.9!D9,2),0)</f>
        <v>0</v>
      </c>
      <c r="E9" s="89">
        <f>IFERROR(ROUND(G.9!E9,2),0)</f>
        <v>0</v>
      </c>
      <c r="F9" s="89">
        <f>IFERROR(ROUND(G.9!F9,2),0)</f>
        <v>0</v>
      </c>
      <c r="G9" s="89">
        <f>IFERROR(ROUND(G.9!G9,2),0)</f>
        <v>0</v>
      </c>
      <c r="H9" s="96" t="str">
        <f>IF(OR(ISTEXT(G.9!H9),ISNUMBER(G.9!H9))=TRUE,G.9!H9,"")</f>
        <v/>
      </c>
      <c r="I9" s="96" t="str">
        <f>IF(OR(ISTEXT(G.9!I9),ISNUMBER(G.9!I9))=TRUE,G.9!I9,"")</f>
        <v/>
      </c>
    </row>
    <row r="10" spans="1:9" ht="15.75" thickBot="1" x14ac:dyDescent="0.3">
      <c r="A10" s="96" t="str">
        <f>IF(OR(ISTEXT(G.9!A10),ISNUMBER(G.9!A10))=TRUE,G.9!A10,"")</f>
        <v/>
      </c>
      <c r="B10" s="89">
        <f>IFERROR(ROUND(G.9!B10,2),0)</f>
        <v>0</v>
      </c>
      <c r="C10" s="89">
        <f>IFERROR(ROUND(G.9!C10,2),0)</f>
        <v>0</v>
      </c>
      <c r="D10" s="89">
        <f>IFERROR(ROUND(G.9!D10,2),0)</f>
        <v>0</v>
      </c>
      <c r="E10" s="89">
        <f>IFERROR(ROUND(G.9!E10,2),0)</f>
        <v>0</v>
      </c>
      <c r="F10" s="89">
        <f>IFERROR(ROUND(G.9!F10,2),0)</f>
        <v>0</v>
      </c>
      <c r="G10" s="89">
        <f>IFERROR(ROUND(G.9!G10,2),0)</f>
        <v>0</v>
      </c>
      <c r="H10" s="96" t="str">
        <f>IF(OR(ISTEXT(G.9!H10),ISNUMBER(G.9!H10))=TRUE,G.9!H10,"")</f>
        <v/>
      </c>
      <c r="I10" s="96" t="str">
        <f>IF(OR(ISTEXT(G.9!I10),ISNUMBER(G.9!I10))=TRUE,G.9!I10,"")</f>
        <v/>
      </c>
    </row>
    <row r="11" spans="1:9" ht="15.75" thickBot="1" x14ac:dyDescent="0.3">
      <c r="A11" s="96" t="str">
        <f>IF(OR(ISTEXT(G.9!A11),ISNUMBER(G.9!A11))=TRUE,G.9!A11,"")</f>
        <v/>
      </c>
      <c r="B11" s="89">
        <f>IFERROR(ROUND(G.9!B11,2),0)</f>
        <v>0</v>
      </c>
      <c r="C11" s="89">
        <f>IFERROR(ROUND(G.9!C11,2),0)</f>
        <v>0</v>
      </c>
      <c r="D11" s="89">
        <f>IFERROR(ROUND(G.9!D11,2),0)</f>
        <v>0</v>
      </c>
      <c r="E11" s="89">
        <f>IFERROR(ROUND(G.9!E11,2),0)</f>
        <v>0</v>
      </c>
      <c r="F11" s="89">
        <f>IFERROR(ROUND(G.9!F11,2),0)</f>
        <v>0</v>
      </c>
      <c r="G11" s="89">
        <f>IFERROR(ROUND(G.9!G11,2),0)</f>
        <v>0</v>
      </c>
      <c r="H11" s="96" t="str">
        <f>IF(OR(ISTEXT(G.9!H11),ISNUMBER(G.9!H11))=TRUE,G.9!H11,"")</f>
        <v/>
      </c>
      <c r="I11" s="96" t="str">
        <f>IF(OR(ISTEXT(G.9!I11),ISNUMBER(G.9!I11))=TRUE,G.9!I11,"")</f>
        <v/>
      </c>
    </row>
    <row r="12" spans="1:9" ht="15.75" thickBot="1" x14ac:dyDescent="0.3">
      <c r="A12" s="96" t="str">
        <f>IF(OR(ISTEXT(G.9!A12),ISNUMBER(G.9!A12))=TRUE,G.9!A12,"")</f>
        <v/>
      </c>
      <c r="B12" s="89">
        <f>IFERROR(ROUND(G.9!B12,2),0)</f>
        <v>0</v>
      </c>
      <c r="C12" s="89">
        <f>IFERROR(ROUND(G.9!C12,2),0)</f>
        <v>0</v>
      </c>
      <c r="D12" s="89">
        <f>IFERROR(ROUND(G.9!D12,2),0)</f>
        <v>0</v>
      </c>
      <c r="E12" s="89">
        <f>IFERROR(ROUND(G.9!E12,2),0)</f>
        <v>0</v>
      </c>
      <c r="F12" s="89">
        <f>IFERROR(ROUND(G.9!F12,2),0)</f>
        <v>0</v>
      </c>
      <c r="G12" s="89">
        <f>IFERROR(ROUND(G.9!G12,2),0)</f>
        <v>0</v>
      </c>
      <c r="H12" s="96" t="str">
        <f>IF(OR(ISTEXT(G.9!H12),ISNUMBER(G.9!H12))=TRUE,G.9!H12,"")</f>
        <v/>
      </c>
      <c r="I12" s="96" t="str">
        <f>IF(OR(ISTEXT(G.9!I12),ISNUMBER(G.9!I12))=TRUE,G.9!I12,"")</f>
        <v/>
      </c>
    </row>
    <row r="13" spans="1:9" ht="15.75" thickBot="1" x14ac:dyDescent="0.3">
      <c r="A13" s="96" t="str">
        <f>IF(OR(ISTEXT(G.9!A13),ISNUMBER(G.9!A13))=TRUE,G.9!A13,"")</f>
        <v/>
      </c>
      <c r="B13" s="89">
        <f>IFERROR(ROUND(G.9!B13,2),0)</f>
        <v>0</v>
      </c>
      <c r="C13" s="89">
        <f>IFERROR(ROUND(G.9!C13,2),0)</f>
        <v>0</v>
      </c>
      <c r="D13" s="89">
        <f>IFERROR(ROUND(G.9!D13,2),0)</f>
        <v>0</v>
      </c>
      <c r="E13" s="89">
        <f>IFERROR(ROUND(G.9!E13,2),0)</f>
        <v>0</v>
      </c>
      <c r="F13" s="89">
        <f>IFERROR(ROUND(G.9!F13,2),0)</f>
        <v>0</v>
      </c>
      <c r="G13" s="89">
        <f>IFERROR(ROUND(G.9!G13,2),0)</f>
        <v>0</v>
      </c>
      <c r="H13" s="96" t="str">
        <f>IF(OR(ISTEXT(G.9!H13),ISNUMBER(G.9!H13))=TRUE,G.9!H13,"")</f>
        <v/>
      </c>
      <c r="I13" s="96" t="str">
        <f>IF(OR(ISTEXT(G.9!I13),ISNUMBER(G.9!I13))=TRUE,G.9!I13,"")</f>
        <v/>
      </c>
    </row>
    <row r="14" spans="1:9" ht="15.75" thickBot="1" x14ac:dyDescent="0.3">
      <c r="A14" s="96" t="str">
        <f>IF(OR(ISTEXT(G.9!A14),ISNUMBER(G.9!A14))=TRUE,G.9!A14,"")</f>
        <v/>
      </c>
      <c r="B14" s="89">
        <f>IFERROR(ROUND(G.9!B14,2),0)</f>
        <v>0</v>
      </c>
      <c r="C14" s="89">
        <f>IFERROR(ROUND(G.9!C14,2),0)</f>
        <v>0</v>
      </c>
      <c r="D14" s="89">
        <f>IFERROR(ROUND(G.9!D14,2),0)</f>
        <v>0</v>
      </c>
      <c r="E14" s="89">
        <f>IFERROR(ROUND(G.9!E14,2),0)</f>
        <v>0</v>
      </c>
      <c r="F14" s="89">
        <f>IFERROR(ROUND(G.9!F14,2),0)</f>
        <v>0</v>
      </c>
      <c r="G14" s="89">
        <f>IFERROR(ROUND(G.9!G14,2),0)</f>
        <v>0</v>
      </c>
      <c r="H14" s="96" t="str">
        <f>IF(OR(ISTEXT(G.9!H14),ISNUMBER(G.9!H14))=TRUE,G.9!H14,"")</f>
        <v/>
      </c>
      <c r="I14" s="96" t="str">
        <f>IF(OR(ISTEXT(G.9!I14),ISNUMBER(G.9!I14))=TRUE,G.9!I14,"")</f>
        <v/>
      </c>
    </row>
    <row r="15" spans="1:9" ht="15.75" thickBot="1" x14ac:dyDescent="0.3">
      <c r="A15" s="96" t="str">
        <f>IF(OR(ISTEXT(G.9!A15),ISNUMBER(G.9!A15))=TRUE,G.9!A15,"")</f>
        <v/>
      </c>
      <c r="B15" s="89">
        <f>IFERROR(ROUND(G.9!B15,2),0)</f>
        <v>0</v>
      </c>
      <c r="C15" s="89">
        <f>IFERROR(ROUND(G.9!C15,2),0)</f>
        <v>0</v>
      </c>
      <c r="D15" s="89">
        <f>IFERROR(ROUND(G.9!D15,2),0)</f>
        <v>0</v>
      </c>
      <c r="E15" s="89">
        <f>IFERROR(ROUND(G.9!E15,2),0)</f>
        <v>0</v>
      </c>
      <c r="F15" s="89">
        <f>IFERROR(ROUND(G.9!F15,2),0)</f>
        <v>0</v>
      </c>
      <c r="G15" s="89">
        <f>IFERROR(ROUND(G.9!G15,2),0)</f>
        <v>0</v>
      </c>
      <c r="H15" s="96" t="str">
        <f>IF(OR(ISTEXT(G.9!H15),ISNUMBER(G.9!H15))=TRUE,G.9!H15,"")</f>
        <v/>
      </c>
      <c r="I15" s="96" t="str">
        <f>IF(OR(ISTEXT(G.9!I15),ISNUMBER(G.9!I15))=TRUE,G.9!I15,"")</f>
        <v/>
      </c>
    </row>
    <row r="16" spans="1:9" ht="15.75" thickBot="1" x14ac:dyDescent="0.3">
      <c r="A16" s="96" t="str">
        <f>IF(OR(ISTEXT(G.9!A16),ISNUMBER(G.9!A16))=TRUE,G.9!A16,"")</f>
        <v/>
      </c>
      <c r="B16" s="89">
        <f>IFERROR(ROUND(G.9!B16,2),0)</f>
        <v>0</v>
      </c>
      <c r="C16" s="89">
        <f>IFERROR(ROUND(G.9!C16,2),0)</f>
        <v>0</v>
      </c>
      <c r="D16" s="89">
        <f>IFERROR(ROUND(G.9!D16,2),0)</f>
        <v>0</v>
      </c>
      <c r="E16" s="89">
        <f>IFERROR(ROUND(G.9!E16,2),0)</f>
        <v>0</v>
      </c>
      <c r="F16" s="89">
        <f>IFERROR(ROUND(G.9!F16,2),0)</f>
        <v>0</v>
      </c>
      <c r="G16" s="89">
        <f>IFERROR(ROUND(G.9!G16,2),0)</f>
        <v>0</v>
      </c>
      <c r="H16" s="96" t="str">
        <f>IF(OR(ISTEXT(G.9!H16),ISNUMBER(G.9!H16))=TRUE,G.9!H16,"")</f>
        <v/>
      </c>
      <c r="I16" s="96" t="str">
        <f>IF(OR(ISTEXT(G.9!I16),ISNUMBER(G.9!I16))=TRUE,G.9!I16,"")</f>
        <v/>
      </c>
    </row>
    <row r="17" spans="1:9" ht="15.75" thickBot="1" x14ac:dyDescent="0.3">
      <c r="A17" s="96" t="str">
        <f>IF(OR(ISTEXT(G.9!A17),ISNUMBER(G.9!A17))=TRUE,G.9!A17,"")</f>
        <v/>
      </c>
      <c r="B17" s="89">
        <f>IFERROR(ROUND(G.9!B17,2),0)</f>
        <v>0</v>
      </c>
      <c r="C17" s="89">
        <f>IFERROR(ROUND(G.9!C17,2),0)</f>
        <v>0</v>
      </c>
      <c r="D17" s="89">
        <f>IFERROR(ROUND(G.9!D17,2),0)</f>
        <v>0</v>
      </c>
      <c r="E17" s="89">
        <f>IFERROR(ROUND(G.9!E17,2),0)</f>
        <v>0</v>
      </c>
      <c r="F17" s="89">
        <f>IFERROR(ROUND(G.9!F17,2),0)</f>
        <v>0</v>
      </c>
      <c r="G17" s="89">
        <f>IFERROR(ROUND(G.9!G17,2),0)</f>
        <v>0</v>
      </c>
      <c r="H17" s="96" t="str">
        <f>IF(OR(ISTEXT(G.9!H17),ISNUMBER(G.9!H17))=TRUE,G.9!H17,"")</f>
        <v/>
      </c>
      <c r="I17" s="96" t="str">
        <f>IF(OR(ISTEXT(G.9!I17),ISNUMBER(G.9!I17))=TRUE,G.9!I17,"")</f>
        <v/>
      </c>
    </row>
    <row r="18" spans="1:9" ht="15.75" thickBot="1" x14ac:dyDescent="0.3">
      <c r="A18" s="96" t="str">
        <f>IF(OR(ISTEXT(G.9!A18),ISNUMBER(G.9!A18))=TRUE,G.9!A18,"")</f>
        <v/>
      </c>
      <c r="B18" s="89">
        <f>IFERROR(ROUND(G.9!B18,2),0)</f>
        <v>0</v>
      </c>
      <c r="C18" s="89">
        <f>IFERROR(ROUND(G.9!C18,2),0)</f>
        <v>0</v>
      </c>
      <c r="D18" s="89">
        <f>IFERROR(ROUND(G.9!D18,2),0)</f>
        <v>0</v>
      </c>
      <c r="E18" s="89">
        <f>IFERROR(ROUND(G.9!E18,2),0)</f>
        <v>0</v>
      </c>
      <c r="F18" s="89">
        <f>IFERROR(ROUND(G.9!F18,2),0)</f>
        <v>0</v>
      </c>
      <c r="G18" s="89">
        <f>IFERROR(ROUND(G.9!G18,2),0)</f>
        <v>0</v>
      </c>
      <c r="H18" s="96" t="str">
        <f>IF(OR(ISTEXT(G.9!H18),ISNUMBER(G.9!H18))=TRUE,G.9!H18,"")</f>
        <v/>
      </c>
      <c r="I18" s="96" t="str">
        <f>IF(OR(ISTEXT(G.9!I18),ISNUMBER(G.9!I18))=TRUE,G.9!I18,"")</f>
        <v/>
      </c>
    </row>
    <row r="19" spans="1:9" ht="15.75" thickBot="1" x14ac:dyDescent="0.3">
      <c r="A19" s="96" t="str">
        <f>IF(OR(ISTEXT(G.9!A19),ISNUMBER(G.9!A19))=TRUE,G.9!A19,"")</f>
        <v/>
      </c>
      <c r="B19" s="89">
        <f>IFERROR(ROUND(G.9!B19,2),0)</f>
        <v>0</v>
      </c>
      <c r="C19" s="89">
        <f>IFERROR(ROUND(G.9!C19,2),0)</f>
        <v>0</v>
      </c>
      <c r="D19" s="89">
        <f>IFERROR(ROUND(G.9!D19,2),0)</f>
        <v>0</v>
      </c>
      <c r="E19" s="89">
        <f>IFERROR(ROUND(G.9!E19,2),0)</f>
        <v>0</v>
      </c>
      <c r="F19" s="89">
        <f>IFERROR(ROUND(G.9!F19,2),0)</f>
        <v>0</v>
      </c>
      <c r="G19" s="89">
        <f>IFERROR(ROUND(G.9!G19,2),0)</f>
        <v>0</v>
      </c>
      <c r="H19" s="96" t="str">
        <f>IF(OR(ISTEXT(G.9!H19),ISNUMBER(G.9!H19))=TRUE,G.9!H19,"")</f>
        <v/>
      </c>
      <c r="I19" s="96" t="str">
        <f>IF(OR(ISTEXT(G.9!I19),ISNUMBER(G.9!I19))=TRUE,G.9!I19,"")</f>
        <v/>
      </c>
    </row>
    <row r="20" spans="1:9" ht="15.75" thickBot="1" x14ac:dyDescent="0.3">
      <c r="A20" s="96" t="str">
        <f>IF(OR(ISTEXT(G.9!A20),ISNUMBER(G.9!A20))=TRUE,G.9!A20,"")</f>
        <v/>
      </c>
      <c r="B20" s="89">
        <f>IFERROR(ROUND(G.9!B20,2),0)</f>
        <v>0</v>
      </c>
      <c r="C20" s="89">
        <f>IFERROR(ROUND(G.9!C20,2),0)</f>
        <v>0</v>
      </c>
      <c r="D20" s="89">
        <f>IFERROR(ROUND(G.9!D20,2),0)</f>
        <v>0</v>
      </c>
      <c r="E20" s="89">
        <f>IFERROR(ROUND(G.9!E20,2),0)</f>
        <v>0</v>
      </c>
      <c r="F20" s="89">
        <f>IFERROR(ROUND(G.9!F20,2),0)</f>
        <v>0</v>
      </c>
      <c r="G20" s="89">
        <f>IFERROR(ROUND(G.9!G20,2),0)</f>
        <v>0</v>
      </c>
      <c r="H20" s="96" t="str">
        <f>IF(OR(ISTEXT(G.9!H20),ISNUMBER(G.9!H20))=TRUE,G.9!H20,"")</f>
        <v/>
      </c>
      <c r="I20" s="96" t="str">
        <f>IF(OR(ISTEXT(G.9!I20),ISNUMBER(G.9!I20))=TRUE,G.9!I20,"")</f>
        <v/>
      </c>
    </row>
    <row r="21" spans="1:9" ht="15.75" thickBot="1" x14ac:dyDescent="0.3">
      <c r="A21" s="96" t="str">
        <f>IF(OR(ISTEXT(G.9!A21),ISNUMBER(G.9!A21))=TRUE,G.9!A21,"")</f>
        <v/>
      </c>
      <c r="B21" s="89">
        <f>IFERROR(ROUND(G.9!B21,2),0)</f>
        <v>0</v>
      </c>
      <c r="C21" s="89">
        <f>IFERROR(ROUND(G.9!C21,2),0)</f>
        <v>0</v>
      </c>
      <c r="D21" s="89">
        <f>IFERROR(ROUND(G.9!D21,2),0)</f>
        <v>0</v>
      </c>
      <c r="E21" s="89">
        <f>IFERROR(ROUND(G.9!E21,2),0)</f>
        <v>0</v>
      </c>
      <c r="F21" s="89">
        <f>IFERROR(ROUND(G.9!F21,2),0)</f>
        <v>0</v>
      </c>
      <c r="G21" s="89">
        <f>IFERROR(ROUND(G.9!G21,2),0)</f>
        <v>0</v>
      </c>
      <c r="H21" s="96" t="str">
        <f>IF(OR(ISTEXT(G.9!H21),ISNUMBER(G.9!H21))=TRUE,G.9!H21,"")</f>
        <v/>
      </c>
      <c r="I21" s="96" t="str">
        <f>IF(OR(ISTEXT(G.9!I21),ISNUMBER(G.9!I21))=TRUE,G.9!I21,"")</f>
        <v/>
      </c>
    </row>
    <row r="22" spans="1:9" ht="15.75" thickBot="1" x14ac:dyDescent="0.3">
      <c r="A22" s="96" t="str">
        <f>IF(OR(ISTEXT(G.9!A22),ISNUMBER(G.9!A22))=TRUE,G.9!A22,"")</f>
        <v/>
      </c>
      <c r="B22" s="89">
        <f>IFERROR(ROUND(G.9!B22,2),0)</f>
        <v>0</v>
      </c>
      <c r="C22" s="89">
        <f>IFERROR(ROUND(G.9!C22,2),0)</f>
        <v>0</v>
      </c>
      <c r="D22" s="89">
        <f>IFERROR(ROUND(G.9!D22,2),0)</f>
        <v>0</v>
      </c>
      <c r="E22" s="89">
        <f>IFERROR(ROUND(G.9!E22,2),0)</f>
        <v>0</v>
      </c>
      <c r="F22" s="89">
        <f>IFERROR(ROUND(G.9!F22,2),0)</f>
        <v>0</v>
      </c>
      <c r="G22" s="89">
        <f>IFERROR(ROUND(G.9!G22,2),0)</f>
        <v>0</v>
      </c>
      <c r="H22" s="96" t="str">
        <f>IF(OR(ISTEXT(G.9!H22),ISNUMBER(G.9!H22))=TRUE,G.9!H22,"")</f>
        <v/>
      </c>
      <c r="I22" s="96" t="str">
        <f>IF(OR(ISTEXT(G.9!I22),ISNUMBER(G.9!I22))=TRUE,G.9!I22,"")</f>
        <v/>
      </c>
    </row>
    <row r="23" spans="1:9" ht="15.75" thickBot="1" x14ac:dyDescent="0.3">
      <c r="A23" s="96" t="str">
        <f>IF(OR(ISTEXT(G.9!A23),ISNUMBER(G.9!A23))=TRUE,G.9!A23,"")</f>
        <v/>
      </c>
      <c r="B23" s="89">
        <f>IFERROR(ROUND(G.9!B23,2),0)</f>
        <v>0</v>
      </c>
      <c r="C23" s="89">
        <f>IFERROR(ROUND(G.9!C23,2),0)</f>
        <v>0</v>
      </c>
      <c r="D23" s="89">
        <f>IFERROR(ROUND(G.9!D23,2),0)</f>
        <v>0</v>
      </c>
      <c r="E23" s="89">
        <f>IFERROR(ROUND(G.9!E23,2),0)</f>
        <v>0</v>
      </c>
      <c r="F23" s="89">
        <f>IFERROR(ROUND(G.9!F23,2),0)</f>
        <v>0</v>
      </c>
      <c r="G23" s="89">
        <f>IFERROR(ROUND(G.9!G23,2),0)</f>
        <v>0</v>
      </c>
      <c r="H23" s="96" t="str">
        <f>IF(OR(ISTEXT(G.9!H23),ISNUMBER(G.9!H23))=TRUE,G.9!H23,"")</f>
        <v/>
      </c>
      <c r="I23" s="96" t="str">
        <f>IF(OR(ISTEXT(G.9!I23),ISNUMBER(G.9!I23))=TRUE,G.9!I23,"")</f>
        <v/>
      </c>
    </row>
    <row r="24" spans="1:9" ht="15.75" thickBot="1" x14ac:dyDescent="0.3">
      <c r="A24" s="96" t="str">
        <f>IF(OR(ISTEXT(G.9!A24),ISNUMBER(G.9!A24))=TRUE,G.9!A24,"")</f>
        <v/>
      </c>
      <c r="B24" s="89">
        <f>IFERROR(ROUND(G.9!B24,2),0)</f>
        <v>0</v>
      </c>
      <c r="C24" s="89">
        <f>IFERROR(ROUND(G.9!C24,2),0)</f>
        <v>0</v>
      </c>
      <c r="D24" s="89">
        <f>IFERROR(ROUND(G.9!D24,2),0)</f>
        <v>0</v>
      </c>
      <c r="E24" s="89">
        <f>IFERROR(ROUND(G.9!E24,2),0)</f>
        <v>0</v>
      </c>
      <c r="F24" s="89">
        <f>IFERROR(ROUND(G.9!F24,2),0)</f>
        <v>0</v>
      </c>
      <c r="G24" s="89">
        <f>IFERROR(ROUND(G.9!G24,2),0)</f>
        <v>0</v>
      </c>
      <c r="H24" s="96" t="str">
        <f>IF(OR(ISTEXT(G.9!H24),ISNUMBER(G.9!H24))=TRUE,G.9!H24,"")</f>
        <v/>
      </c>
      <c r="I24" s="96" t="str">
        <f>IF(OR(ISTEXT(G.9!I24),ISNUMBER(G.9!I24))=TRUE,G.9!I24,"")</f>
        <v/>
      </c>
    </row>
    <row r="25" spans="1:9" ht="15.75" thickBot="1" x14ac:dyDescent="0.3">
      <c r="A25" s="96" t="str">
        <f>IF(OR(ISTEXT(G.9!A25),ISNUMBER(G.9!A25))=TRUE,G.9!A25,"")</f>
        <v/>
      </c>
      <c r="B25" s="89">
        <f>IFERROR(ROUND(G.9!B25,2),0)</f>
        <v>0</v>
      </c>
      <c r="C25" s="89">
        <f>IFERROR(ROUND(G.9!C25,2),0)</f>
        <v>0</v>
      </c>
      <c r="D25" s="89">
        <f>IFERROR(ROUND(G.9!D25,2),0)</f>
        <v>0</v>
      </c>
      <c r="E25" s="89">
        <f>IFERROR(ROUND(G.9!E25,2),0)</f>
        <v>0</v>
      </c>
      <c r="F25" s="89">
        <f>IFERROR(ROUND(G.9!F25,2),0)</f>
        <v>0</v>
      </c>
      <c r="G25" s="89">
        <f>IFERROR(ROUND(G.9!G25,2),0)</f>
        <v>0</v>
      </c>
      <c r="H25" s="96" t="str">
        <f>IF(OR(ISTEXT(G.9!H25),ISNUMBER(G.9!H25))=TRUE,G.9!H25,"")</f>
        <v/>
      </c>
      <c r="I25" s="96" t="str">
        <f>IF(OR(ISTEXT(G.9!I25),ISNUMBER(G.9!I25))=TRUE,G.9!I25,"")</f>
        <v/>
      </c>
    </row>
    <row r="26" spans="1:9" ht="15.75" thickBot="1" x14ac:dyDescent="0.3">
      <c r="A26" s="96" t="str">
        <f>IF(OR(ISTEXT(G.9!A26),ISNUMBER(G.9!A26))=TRUE,G.9!A26,"")</f>
        <v/>
      </c>
      <c r="B26" s="89">
        <f>IFERROR(ROUND(G.9!B26,2),0)</f>
        <v>0</v>
      </c>
      <c r="C26" s="89">
        <f>IFERROR(ROUND(G.9!C26,2),0)</f>
        <v>0</v>
      </c>
      <c r="D26" s="89">
        <f>IFERROR(ROUND(G.9!D26,2),0)</f>
        <v>0</v>
      </c>
      <c r="E26" s="89">
        <f>IFERROR(ROUND(G.9!E26,2),0)</f>
        <v>0</v>
      </c>
      <c r="F26" s="89">
        <f>IFERROR(ROUND(G.9!F26,2),0)</f>
        <v>0</v>
      </c>
      <c r="G26" s="89">
        <f>IFERROR(ROUND(G.9!G26,2),0)</f>
        <v>0</v>
      </c>
      <c r="H26" s="96" t="str">
        <f>IF(OR(ISTEXT(G.9!H26),ISNUMBER(G.9!H26))=TRUE,G.9!H26,"")</f>
        <v/>
      </c>
      <c r="I26" s="96" t="str">
        <f>IF(OR(ISTEXT(G.9!I26),ISNUMBER(G.9!I26))=TRUE,G.9!I26,"")</f>
        <v/>
      </c>
    </row>
    <row r="27" spans="1:9" ht="15.75" thickBot="1" x14ac:dyDescent="0.3">
      <c r="A27" s="96" t="str">
        <f>IF(OR(ISTEXT(G.9!A27),ISNUMBER(G.9!A27))=TRUE,G.9!A27,"")</f>
        <v/>
      </c>
      <c r="B27" s="89">
        <f>IFERROR(ROUND(G.9!B27,2),0)</f>
        <v>0</v>
      </c>
      <c r="C27" s="89">
        <f>IFERROR(ROUND(G.9!C27,2),0)</f>
        <v>0</v>
      </c>
      <c r="D27" s="89">
        <f>IFERROR(ROUND(G.9!D27,2),0)</f>
        <v>0</v>
      </c>
      <c r="E27" s="89">
        <f>IFERROR(ROUND(G.9!E27,2),0)</f>
        <v>0</v>
      </c>
      <c r="F27" s="89">
        <f>IFERROR(ROUND(G.9!F27,2),0)</f>
        <v>0</v>
      </c>
      <c r="G27" s="89">
        <f>IFERROR(ROUND(G.9!G27,2),0)</f>
        <v>0</v>
      </c>
      <c r="H27" s="96" t="str">
        <f>IF(OR(ISTEXT(G.9!H27),ISNUMBER(G.9!H27))=TRUE,G.9!H27,"")</f>
        <v/>
      </c>
      <c r="I27" s="96" t="str">
        <f>IF(OR(ISTEXT(G.9!I27),ISNUMBER(G.9!I27))=TRUE,G.9!I27,"")</f>
        <v/>
      </c>
    </row>
    <row r="28" spans="1:9" ht="15.75" thickBot="1" x14ac:dyDescent="0.3">
      <c r="A28" s="96" t="str">
        <f>IF(OR(ISTEXT(G.9!A28),ISNUMBER(G.9!A28))=TRUE,G.9!A28,"")</f>
        <v/>
      </c>
      <c r="B28" s="89">
        <f>IFERROR(ROUND(G.9!B28,2),0)</f>
        <v>0</v>
      </c>
      <c r="C28" s="89">
        <f>IFERROR(ROUND(G.9!C28,2),0)</f>
        <v>0</v>
      </c>
      <c r="D28" s="89">
        <f>IFERROR(ROUND(G.9!D28,2),0)</f>
        <v>0</v>
      </c>
      <c r="E28" s="89">
        <f>IFERROR(ROUND(G.9!E28,2),0)</f>
        <v>0</v>
      </c>
      <c r="F28" s="89">
        <f>IFERROR(ROUND(G.9!F28,2),0)</f>
        <v>0</v>
      </c>
      <c r="G28" s="89">
        <f>IFERROR(ROUND(G.9!G28,2),0)</f>
        <v>0</v>
      </c>
      <c r="H28" s="96" t="str">
        <f>IF(OR(ISTEXT(G.9!H28),ISNUMBER(G.9!H28))=TRUE,G.9!H28,"")</f>
        <v/>
      </c>
      <c r="I28" s="96" t="str">
        <f>IF(OR(ISTEXT(G.9!I28),ISNUMBER(G.9!I28))=TRUE,G.9!I28,"")</f>
        <v/>
      </c>
    </row>
    <row r="29" spans="1:9" ht="15.75" thickBot="1" x14ac:dyDescent="0.3">
      <c r="A29" s="96" t="str">
        <f>IF(OR(ISTEXT(G.9!A29),ISNUMBER(G.9!A29))=TRUE,G.9!A29,"")</f>
        <v/>
      </c>
      <c r="B29" s="89">
        <f>IFERROR(ROUND(G.9!B29,2),0)</f>
        <v>0</v>
      </c>
      <c r="C29" s="89">
        <f>IFERROR(ROUND(G.9!C29,2),0)</f>
        <v>0</v>
      </c>
      <c r="D29" s="89">
        <f>IFERROR(ROUND(G.9!D29,2),0)</f>
        <v>0</v>
      </c>
      <c r="E29" s="89">
        <f>IFERROR(ROUND(G.9!E29,2),0)</f>
        <v>0</v>
      </c>
      <c r="F29" s="89">
        <f>IFERROR(ROUND(G.9!F29,2),0)</f>
        <v>0</v>
      </c>
      <c r="G29" s="89">
        <f>IFERROR(ROUND(G.9!G29,2),0)</f>
        <v>0</v>
      </c>
      <c r="H29" s="96" t="str">
        <f>IF(OR(ISTEXT(G.9!H29),ISNUMBER(G.9!H29))=TRUE,G.9!H29,"")</f>
        <v/>
      </c>
      <c r="I29" s="96" t="str">
        <f>IF(OR(ISTEXT(G.9!I29),ISNUMBER(G.9!I29))=TRUE,G.9!I29,"")</f>
        <v/>
      </c>
    </row>
    <row r="30" spans="1:9" ht="15.75" thickBot="1" x14ac:dyDescent="0.3">
      <c r="A30" s="96" t="str">
        <f>IF(OR(ISTEXT(G.9!A30),ISNUMBER(G.9!A30))=TRUE,G.9!A30,"")</f>
        <v/>
      </c>
      <c r="B30" s="89">
        <f>IFERROR(ROUND(G.9!B30,2),0)</f>
        <v>0</v>
      </c>
      <c r="C30" s="89">
        <f>IFERROR(ROUND(G.9!C30,2),0)</f>
        <v>0</v>
      </c>
      <c r="D30" s="89">
        <f>IFERROR(ROUND(G.9!D30,2),0)</f>
        <v>0</v>
      </c>
      <c r="E30" s="89">
        <f>IFERROR(ROUND(G.9!E30,2),0)</f>
        <v>0</v>
      </c>
      <c r="F30" s="89">
        <f>IFERROR(ROUND(G.9!F30,2),0)</f>
        <v>0</v>
      </c>
      <c r="G30" s="89">
        <f>IFERROR(ROUND(G.9!G30,2),0)</f>
        <v>0</v>
      </c>
      <c r="H30" s="96" t="str">
        <f>IF(OR(ISTEXT(G.9!H30),ISNUMBER(G.9!H30))=TRUE,G.9!H30,"")</f>
        <v/>
      </c>
      <c r="I30" s="96" t="str">
        <f>IF(OR(ISTEXT(G.9!I30),ISNUMBER(G.9!I30))=TRUE,G.9!I30,"")</f>
        <v/>
      </c>
    </row>
    <row r="31" spans="1:9" ht="15.75" thickBot="1" x14ac:dyDescent="0.3">
      <c r="A31" s="96" t="str">
        <f>IF(OR(ISTEXT(G.9!A31),ISNUMBER(G.9!A31))=TRUE,G.9!A31,"")</f>
        <v/>
      </c>
      <c r="B31" s="89">
        <f>IFERROR(ROUND(G.9!B31,2),0)</f>
        <v>0</v>
      </c>
      <c r="C31" s="89">
        <f>IFERROR(ROUND(G.9!C31,2),0)</f>
        <v>0</v>
      </c>
      <c r="D31" s="89">
        <f>IFERROR(ROUND(G.9!D31,2),0)</f>
        <v>0</v>
      </c>
      <c r="E31" s="89">
        <f>IFERROR(ROUND(G.9!E31,2),0)</f>
        <v>0</v>
      </c>
      <c r="F31" s="89">
        <f>IFERROR(ROUND(G.9!F31,2),0)</f>
        <v>0</v>
      </c>
      <c r="G31" s="89">
        <f>IFERROR(ROUND(G.9!G31,2),0)</f>
        <v>0</v>
      </c>
      <c r="H31" s="96" t="str">
        <f>IF(OR(ISTEXT(G.9!H31),ISNUMBER(G.9!H31))=TRUE,G.9!H31,"")</f>
        <v/>
      </c>
      <c r="I31" s="96" t="str">
        <f>IF(OR(ISTEXT(G.9!I31),ISNUMBER(G.9!I31))=TRUE,G.9!I31,"")</f>
        <v/>
      </c>
    </row>
    <row r="32" spans="1:9" ht="15.75" thickBot="1" x14ac:dyDescent="0.3">
      <c r="A32" s="96" t="str">
        <f>IF(OR(ISTEXT(G.9!A32),ISNUMBER(G.9!A32))=TRUE,G.9!A32,"")</f>
        <v/>
      </c>
      <c r="B32" s="89">
        <f>IFERROR(ROUND(G.9!B32,2),0)</f>
        <v>0</v>
      </c>
      <c r="C32" s="89">
        <f>IFERROR(ROUND(G.9!C32,2),0)</f>
        <v>0</v>
      </c>
      <c r="D32" s="89">
        <f>IFERROR(ROUND(G.9!D32,2),0)</f>
        <v>0</v>
      </c>
      <c r="E32" s="89">
        <f>IFERROR(ROUND(G.9!E32,2),0)</f>
        <v>0</v>
      </c>
      <c r="F32" s="89">
        <f>IFERROR(ROUND(G.9!F32,2),0)</f>
        <v>0</v>
      </c>
      <c r="G32" s="89">
        <f>IFERROR(ROUND(G.9!G32,2),0)</f>
        <v>0</v>
      </c>
      <c r="H32" s="96" t="str">
        <f>IF(OR(ISTEXT(G.9!H32),ISNUMBER(G.9!H32))=TRUE,G.9!H32,"")</f>
        <v/>
      </c>
      <c r="I32" s="96" t="str">
        <f>IF(OR(ISTEXT(G.9!I32),ISNUMBER(G.9!I32))=TRUE,G.9!I32,"")</f>
        <v/>
      </c>
    </row>
    <row r="33" spans="1:9" ht="15.75" thickBot="1" x14ac:dyDescent="0.3">
      <c r="A33" s="96" t="str">
        <f>IF(OR(ISTEXT(G.9!A33),ISNUMBER(G.9!A33))=TRUE,G.9!A33,"")</f>
        <v/>
      </c>
      <c r="B33" s="89">
        <f>IFERROR(ROUND(G.9!B33,2),0)</f>
        <v>0</v>
      </c>
      <c r="C33" s="89">
        <f>IFERROR(ROUND(G.9!C33,2),0)</f>
        <v>0</v>
      </c>
      <c r="D33" s="89">
        <f>IFERROR(ROUND(G.9!D33,2),0)</f>
        <v>0</v>
      </c>
      <c r="E33" s="89">
        <f>IFERROR(ROUND(G.9!E33,2),0)</f>
        <v>0</v>
      </c>
      <c r="F33" s="89">
        <f>IFERROR(ROUND(G.9!F33,2),0)</f>
        <v>0</v>
      </c>
      <c r="G33" s="89">
        <f>IFERROR(ROUND(G.9!G33,2),0)</f>
        <v>0</v>
      </c>
      <c r="H33" s="96" t="str">
        <f>IF(OR(ISTEXT(G.9!H33),ISNUMBER(G.9!H33))=TRUE,G.9!H33,"")</f>
        <v/>
      </c>
      <c r="I33" s="96" t="str">
        <f>IF(OR(ISTEXT(G.9!I33),ISNUMBER(G.9!I33))=TRUE,G.9!I33,"")</f>
        <v/>
      </c>
    </row>
    <row r="34" spans="1:9" ht="15.75" thickBot="1" x14ac:dyDescent="0.3">
      <c r="A34" s="96" t="str">
        <f>IF(OR(ISTEXT(G.9!A34),ISNUMBER(G.9!A34))=TRUE,G.9!A34,"")</f>
        <v/>
      </c>
      <c r="B34" s="89">
        <f>IFERROR(ROUND(G.9!B34,2),0)</f>
        <v>0</v>
      </c>
      <c r="C34" s="89">
        <f>IFERROR(ROUND(G.9!C34,2),0)</f>
        <v>0</v>
      </c>
      <c r="D34" s="89">
        <f>IFERROR(ROUND(G.9!D34,2),0)</f>
        <v>0</v>
      </c>
      <c r="E34" s="89">
        <f>IFERROR(ROUND(G.9!E34,2),0)</f>
        <v>0</v>
      </c>
      <c r="F34" s="89">
        <f>IFERROR(ROUND(G.9!F34,2),0)</f>
        <v>0</v>
      </c>
      <c r="G34" s="89">
        <f>IFERROR(ROUND(G.9!G34,2),0)</f>
        <v>0</v>
      </c>
      <c r="H34" s="96" t="str">
        <f>IF(OR(ISTEXT(G.9!H34),ISNUMBER(G.9!H34))=TRUE,G.9!H34,"")</f>
        <v/>
      </c>
      <c r="I34" s="96" t="str">
        <f>IF(OR(ISTEXT(G.9!I34),ISNUMBER(G.9!I34))=TRUE,G.9!I34,"")</f>
        <v/>
      </c>
    </row>
    <row r="35" spans="1:9" ht="15.75" thickBot="1" x14ac:dyDescent="0.3">
      <c r="A35" s="96" t="str">
        <f>IF(OR(ISTEXT(G.9!A35),ISNUMBER(G.9!A35))=TRUE,G.9!A35,"")</f>
        <v/>
      </c>
      <c r="B35" s="89">
        <f>IFERROR(ROUND(G.9!B35,2),0)</f>
        <v>0</v>
      </c>
      <c r="C35" s="89">
        <f>IFERROR(ROUND(G.9!C35,2),0)</f>
        <v>0</v>
      </c>
      <c r="D35" s="89">
        <f>IFERROR(ROUND(G.9!D35,2),0)</f>
        <v>0</v>
      </c>
      <c r="E35" s="89">
        <f>IFERROR(ROUND(G.9!E35,2),0)</f>
        <v>0</v>
      </c>
      <c r="F35" s="89">
        <f>IFERROR(ROUND(G.9!F35,2),0)</f>
        <v>0</v>
      </c>
      <c r="G35" s="89">
        <f>IFERROR(ROUND(G.9!G35,2),0)</f>
        <v>0</v>
      </c>
      <c r="H35" s="96" t="str">
        <f>IF(OR(ISTEXT(G.9!H35),ISNUMBER(G.9!H35))=TRUE,G.9!H35,"")</f>
        <v/>
      </c>
      <c r="I35" s="96" t="str">
        <f>IF(OR(ISTEXT(G.9!I35),ISNUMBER(G.9!I35))=TRUE,G.9!I35,"")</f>
        <v/>
      </c>
    </row>
  </sheetData>
  <mergeCells count="4">
    <mergeCell ref="A1:I1"/>
    <mergeCell ref="A2:I2"/>
    <mergeCell ref="A3:I3"/>
    <mergeCell ref="A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5"/>
  <sheetViews>
    <sheetView zoomScale="75" workbookViewId="0">
      <selection activeCell="F13" sqref="F13"/>
    </sheetView>
  </sheetViews>
  <sheetFormatPr baseColWidth="10" defaultRowHeight="15" x14ac:dyDescent="0.25"/>
  <cols>
    <col min="1" max="1" width="47.5703125" bestFit="1" customWidth="1"/>
    <col min="2" max="7" width="19" bestFit="1" customWidth="1"/>
    <col min="8" max="9" width="38.140625" bestFit="1" customWidth="1"/>
  </cols>
  <sheetData>
    <row r="1" spans="1:9" ht="39.950000000000003" customHeight="1" thickBot="1" x14ac:dyDescent="0.3">
      <c r="A1" s="139" t="s">
        <v>555</v>
      </c>
      <c r="B1" s="140"/>
      <c r="C1" s="140"/>
      <c r="D1" s="140"/>
      <c r="E1" s="140"/>
      <c r="F1" s="140"/>
      <c r="G1" s="140"/>
      <c r="H1" s="140"/>
      <c r="I1" s="157"/>
    </row>
    <row r="2" spans="1:9" ht="20.100000000000001" customHeight="1" thickBot="1" x14ac:dyDescent="0.3">
      <c r="A2" s="158" t="str">
        <f>IF(CONTROL!D4=0,"",CONTROL!D4)</f>
        <v>Septiembre</v>
      </c>
      <c r="B2" s="159"/>
      <c r="C2" s="159"/>
      <c r="D2" s="159"/>
      <c r="E2" s="159"/>
      <c r="F2" s="159"/>
      <c r="G2" s="159"/>
      <c r="H2" s="159"/>
      <c r="I2" s="160"/>
    </row>
    <row r="3" spans="1:9" ht="20.100000000000001" customHeight="1" thickBot="1" x14ac:dyDescent="0.3">
      <c r="A3" s="158" t="str">
        <f>IF(CONTROL!D5=0,"",CONTROL!D5)</f>
        <v xml:space="preserve">Fundación Instituto de Investigación Marqués de Valdecilla </v>
      </c>
      <c r="B3" s="159"/>
      <c r="C3" s="159"/>
      <c r="D3" s="159"/>
      <c r="E3" s="159"/>
      <c r="F3" s="159"/>
      <c r="G3" s="159"/>
      <c r="H3" s="159"/>
      <c r="I3" s="160"/>
    </row>
    <row r="4" spans="1:9" ht="20.100000000000001" customHeight="1" thickBot="1" x14ac:dyDescent="0.3">
      <c r="A4" s="161" t="s">
        <v>312</v>
      </c>
      <c r="B4" s="161"/>
      <c r="C4" s="161"/>
      <c r="D4" s="161"/>
      <c r="E4" s="161"/>
      <c r="F4" s="161"/>
      <c r="G4" s="161"/>
      <c r="H4" s="161"/>
      <c r="I4" s="161"/>
    </row>
    <row r="5" spans="1:9" ht="39" thickBot="1" x14ac:dyDescent="0.3">
      <c r="A5" s="94" t="s">
        <v>554</v>
      </c>
      <c r="B5" s="94" t="s">
        <v>553</v>
      </c>
      <c r="C5" s="94" t="s">
        <v>552</v>
      </c>
      <c r="D5" s="94" t="s">
        <v>551</v>
      </c>
      <c r="E5" s="94" t="s">
        <v>550</v>
      </c>
      <c r="F5" s="94" t="s">
        <v>549</v>
      </c>
      <c r="G5" s="94" t="s">
        <v>548</v>
      </c>
      <c r="H5" s="94" t="s">
        <v>547</v>
      </c>
      <c r="I5" s="94" t="s">
        <v>546</v>
      </c>
    </row>
    <row r="6" spans="1:9" ht="15.75" thickBot="1" x14ac:dyDescent="0.3">
      <c r="A6" s="96"/>
      <c r="B6" s="89"/>
      <c r="C6" s="89"/>
      <c r="D6" s="89"/>
      <c r="E6" s="89"/>
      <c r="F6" s="89"/>
      <c r="G6" s="89"/>
      <c r="H6" s="96"/>
      <c r="I6" s="96"/>
    </row>
    <row r="7" spans="1:9" ht="15.75" thickBot="1" x14ac:dyDescent="0.3">
      <c r="A7" s="96"/>
      <c r="B7" s="89"/>
      <c r="C7" s="89"/>
      <c r="D7" s="89"/>
      <c r="E7" s="89"/>
      <c r="F7" s="89"/>
      <c r="G7" s="89"/>
      <c r="H7" s="96"/>
      <c r="I7" s="96"/>
    </row>
    <row r="8" spans="1:9" ht="15.75" thickBot="1" x14ac:dyDescent="0.3">
      <c r="A8" s="96"/>
      <c r="B8" s="89"/>
      <c r="C8" s="89"/>
      <c r="D8" s="89"/>
      <c r="E8" s="89"/>
      <c r="F8" s="89"/>
      <c r="G8" s="89"/>
      <c r="H8" s="96"/>
      <c r="I8" s="96"/>
    </row>
    <row r="9" spans="1:9" ht="15.75" thickBot="1" x14ac:dyDescent="0.3">
      <c r="A9" s="96"/>
      <c r="B9" s="89"/>
      <c r="C9" s="89"/>
      <c r="D9" s="89"/>
      <c r="E9" s="89"/>
      <c r="F9" s="89"/>
      <c r="G9" s="89"/>
      <c r="H9" s="96"/>
      <c r="I9" s="96"/>
    </row>
    <row r="10" spans="1:9" ht="15.75" thickBot="1" x14ac:dyDescent="0.3">
      <c r="A10" s="96"/>
      <c r="B10" s="89"/>
      <c r="C10" s="89"/>
      <c r="D10" s="89"/>
      <c r="E10" s="89"/>
      <c r="F10" s="89"/>
      <c r="G10" s="89"/>
      <c r="H10" s="96"/>
      <c r="I10" s="96"/>
    </row>
    <row r="11" spans="1:9" ht="15.75" thickBot="1" x14ac:dyDescent="0.3">
      <c r="A11" s="96"/>
      <c r="B11" s="89"/>
      <c r="C11" s="89"/>
      <c r="D11" s="89"/>
      <c r="E11" s="89"/>
      <c r="F11" s="89"/>
      <c r="G11" s="89"/>
      <c r="H11" s="96"/>
      <c r="I11" s="96"/>
    </row>
    <row r="12" spans="1:9" ht="15.75" thickBot="1" x14ac:dyDescent="0.3">
      <c r="A12" s="96"/>
      <c r="B12" s="89"/>
      <c r="C12" s="89"/>
      <c r="D12" s="89"/>
      <c r="E12" s="89"/>
      <c r="F12" s="89"/>
      <c r="G12" s="89"/>
      <c r="H12" s="96"/>
      <c r="I12" s="96"/>
    </row>
    <row r="13" spans="1:9" ht="15.75" thickBot="1" x14ac:dyDescent="0.3">
      <c r="A13" s="96"/>
      <c r="B13" s="89"/>
      <c r="C13" s="89"/>
      <c r="D13" s="89"/>
      <c r="E13" s="89"/>
      <c r="F13" s="89"/>
      <c r="G13" s="89"/>
      <c r="H13" s="96"/>
      <c r="I13" s="96"/>
    </row>
    <row r="14" spans="1:9" ht="15.75" thickBot="1" x14ac:dyDescent="0.3">
      <c r="A14" s="96"/>
      <c r="B14" s="89"/>
      <c r="C14" s="89"/>
      <c r="D14" s="89"/>
      <c r="E14" s="89"/>
      <c r="F14" s="89"/>
      <c r="G14" s="89"/>
      <c r="H14" s="96"/>
      <c r="I14" s="96"/>
    </row>
    <row r="15" spans="1:9" ht="15.75" thickBot="1" x14ac:dyDescent="0.3">
      <c r="A15" s="96"/>
      <c r="B15" s="89"/>
      <c r="C15" s="89"/>
      <c r="D15" s="89"/>
      <c r="E15" s="89"/>
      <c r="F15" s="89"/>
      <c r="G15" s="89"/>
      <c r="H15" s="96"/>
      <c r="I15" s="96"/>
    </row>
    <row r="16" spans="1:9" ht="15.75" thickBot="1" x14ac:dyDescent="0.3">
      <c r="A16" s="96"/>
      <c r="B16" s="89"/>
      <c r="C16" s="89"/>
      <c r="D16" s="89"/>
      <c r="E16" s="89"/>
      <c r="F16" s="89"/>
      <c r="G16" s="89"/>
      <c r="H16" s="96"/>
      <c r="I16" s="96"/>
    </row>
    <row r="17" spans="1:9" ht="15.75" thickBot="1" x14ac:dyDescent="0.3">
      <c r="A17" s="96"/>
      <c r="B17" s="89"/>
      <c r="C17" s="89"/>
      <c r="D17" s="89"/>
      <c r="E17" s="89"/>
      <c r="F17" s="89"/>
      <c r="G17" s="89"/>
      <c r="H17" s="96"/>
      <c r="I17" s="96"/>
    </row>
    <row r="18" spans="1:9" ht="15.75" thickBot="1" x14ac:dyDescent="0.3">
      <c r="A18" s="96"/>
      <c r="B18" s="89"/>
      <c r="C18" s="89"/>
      <c r="D18" s="89"/>
      <c r="E18" s="89"/>
      <c r="F18" s="89"/>
      <c r="G18" s="89"/>
      <c r="H18" s="96"/>
      <c r="I18" s="96"/>
    </row>
    <row r="19" spans="1:9" ht="15.75" thickBot="1" x14ac:dyDescent="0.3">
      <c r="A19" s="96"/>
      <c r="B19" s="89"/>
      <c r="C19" s="89"/>
      <c r="D19" s="89"/>
      <c r="E19" s="89"/>
      <c r="F19" s="89"/>
      <c r="G19" s="89"/>
      <c r="H19" s="96"/>
      <c r="I19" s="96"/>
    </row>
    <row r="20" spans="1:9" ht="15.75" thickBot="1" x14ac:dyDescent="0.3">
      <c r="A20" s="96"/>
      <c r="B20" s="89"/>
      <c r="C20" s="89"/>
      <c r="D20" s="89"/>
      <c r="E20" s="89"/>
      <c r="F20" s="89"/>
      <c r="G20" s="89"/>
      <c r="H20" s="96"/>
      <c r="I20" s="96"/>
    </row>
    <row r="21" spans="1:9" ht="15.75" thickBot="1" x14ac:dyDescent="0.3">
      <c r="A21" s="96"/>
      <c r="B21" s="89"/>
      <c r="C21" s="89"/>
      <c r="D21" s="89"/>
      <c r="E21" s="89"/>
      <c r="F21" s="89"/>
      <c r="G21" s="89"/>
      <c r="H21" s="96"/>
      <c r="I21" s="96"/>
    </row>
    <row r="22" spans="1:9" ht="15.75" thickBot="1" x14ac:dyDescent="0.3">
      <c r="A22" s="96"/>
      <c r="B22" s="89"/>
      <c r="C22" s="89"/>
      <c r="D22" s="89"/>
      <c r="E22" s="89"/>
      <c r="F22" s="89"/>
      <c r="G22" s="89"/>
      <c r="H22" s="96"/>
      <c r="I22" s="96"/>
    </row>
    <row r="23" spans="1:9" ht="15.75" thickBot="1" x14ac:dyDescent="0.3">
      <c r="A23" s="96"/>
      <c r="B23" s="89"/>
      <c r="C23" s="89"/>
      <c r="D23" s="89"/>
      <c r="E23" s="89"/>
      <c r="F23" s="89"/>
      <c r="G23" s="89"/>
      <c r="H23" s="96"/>
      <c r="I23" s="96"/>
    </row>
    <row r="24" spans="1:9" ht="15.75" thickBot="1" x14ac:dyDescent="0.3">
      <c r="A24" s="96"/>
      <c r="B24" s="89"/>
      <c r="C24" s="89"/>
      <c r="D24" s="89"/>
      <c r="E24" s="89"/>
      <c r="F24" s="89"/>
      <c r="G24" s="89"/>
      <c r="H24" s="96"/>
      <c r="I24" s="96"/>
    </row>
    <row r="25" spans="1:9" ht="15.75" thickBot="1" x14ac:dyDescent="0.3">
      <c r="A25" s="96"/>
      <c r="B25" s="89"/>
      <c r="C25" s="89"/>
      <c r="D25" s="89"/>
      <c r="E25" s="89"/>
      <c r="F25" s="89"/>
      <c r="G25" s="89"/>
      <c r="H25" s="96"/>
      <c r="I25" s="96"/>
    </row>
    <row r="26" spans="1:9" ht="15.75" thickBot="1" x14ac:dyDescent="0.3">
      <c r="A26" s="96"/>
      <c r="B26" s="89"/>
      <c r="C26" s="89"/>
      <c r="D26" s="89"/>
      <c r="E26" s="89"/>
      <c r="F26" s="89"/>
      <c r="G26" s="89"/>
      <c r="H26" s="96"/>
      <c r="I26" s="96"/>
    </row>
    <row r="27" spans="1:9" ht="15.75" thickBot="1" x14ac:dyDescent="0.3">
      <c r="A27" s="96"/>
      <c r="B27" s="89"/>
      <c r="C27" s="89"/>
      <c r="D27" s="89"/>
      <c r="E27" s="89"/>
      <c r="F27" s="89"/>
      <c r="G27" s="89"/>
      <c r="H27" s="96"/>
      <c r="I27" s="96"/>
    </row>
    <row r="28" spans="1:9" ht="15.75" thickBot="1" x14ac:dyDescent="0.3">
      <c r="A28" s="96"/>
      <c r="B28" s="89"/>
      <c r="C28" s="89"/>
      <c r="D28" s="89"/>
      <c r="E28" s="89"/>
      <c r="F28" s="89"/>
      <c r="G28" s="89"/>
      <c r="H28" s="96"/>
      <c r="I28" s="96"/>
    </row>
    <row r="29" spans="1:9" ht="15.75" thickBot="1" x14ac:dyDescent="0.3">
      <c r="A29" s="96"/>
      <c r="B29" s="89"/>
      <c r="C29" s="89"/>
      <c r="D29" s="89"/>
      <c r="E29" s="89"/>
      <c r="F29" s="89"/>
      <c r="G29" s="89"/>
      <c r="H29" s="96"/>
      <c r="I29" s="96"/>
    </row>
    <row r="30" spans="1:9" ht="15.75" thickBot="1" x14ac:dyDescent="0.3">
      <c r="A30" s="96"/>
      <c r="B30" s="89"/>
      <c r="C30" s="89"/>
      <c r="D30" s="89"/>
      <c r="E30" s="89"/>
      <c r="F30" s="89"/>
      <c r="G30" s="89"/>
      <c r="H30" s="96"/>
      <c r="I30" s="96"/>
    </row>
    <row r="31" spans="1:9" ht="15.75" thickBot="1" x14ac:dyDescent="0.3">
      <c r="A31" s="96"/>
      <c r="B31" s="89"/>
      <c r="C31" s="89"/>
      <c r="D31" s="89"/>
      <c r="E31" s="89"/>
      <c r="F31" s="89"/>
      <c r="G31" s="89"/>
      <c r="H31" s="96"/>
      <c r="I31" s="96"/>
    </row>
    <row r="32" spans="1:9" ht="15.75" thickBot="1" x14ac:dyDescent="0.3">
      <c r="A32" s="96"/>
      <c r="B32" s="89"/>
      <c r="C32" s="89"/>
      <c r="D32" s="89"/>
      <c r="E32" s="89"/>
      <c r="F32" s="89"/>
      <c r="G32" s="89"/>
      <c r="H32" s="96"/>
      <c r="I32" s="96"/>
    </row>
    <row r="33" spans="1:9" ht="15.75" thickBot="1" x14ac:dyDescent="0.3">
      <c r="A33" s="96"/>
      <c r="B33" s="89"/>
      <c r="C33" s="89"/>
      <c r="D33" s="89"/>
      <c r="E33" s="89"/>
      <c r="F33" s="89"/>
      <c r="G33" s="89"/>
      <c r="H33" s="96"/>
      <c r="I33" s="96"/>
    </row>
    <row r="34" spans="1:9" ht="15.75" thickBot="1" x14ac:dyDescent="0.3">
      <c r="A34" s="96"/>
      <c r="B34" s="89"/>
      <c r="C34" s="89"/>
      <c r="D34" s="89"/>
      <c r="E34" s="89"/>
      <c r="F34" s="89"/>
      <c r="G34" s="89"/>
      <c r="H34" s="96"/>
      <c r="I34" s="96"/>
    </row>
    <row r="35" spans="1:9" ht="15.75" thickBot="1" x14ac:dyDescent="0.3">
      <c r="A35" s="96"/>
      <c r="B35" s="89"/>
      <c r="C35" s="89"/>
      <c r="D35" s="89"/>
      <c r="E35" s="89"/>
      <c r="F35" s="89"/>
      <c r="G35" s="89"/>
      <c r="H35" s="96"/>
      <c r="I35" s="96"/>
    </row>
  </sheetData>
  <sheetProtection algorithmName="SHA-512" hashValue="YQS+VvdZk7ORgE1E4q6Wow350SNVIA+qSakiobHTO7xqfh+/qUe3OAIPq2p1vGjqm3EXGN03OX6kIeAFR/pTbg==" saltValue="ddBqLSH4akdsbDGaLe6mJw==" spinCount="100000" sheet="1" objects="1" scenarios="1"/>
  <mergeCells count="4">
    <mergeCell ref="A1:I1"/>
    <mergeCell ref="A2:I2"/>
    <mergeCell ref="A3:I3"/>
    <mergeCell ref="A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L1000"/>
  <sheetViews>
    <sheetView zoomScale="75" workbookViewId="0">
      <selection activeCell="A2" sqref="A2:J2"/>
    </sheetView>
  </sheetViews>
  <sheetFormatPr baseColWidth="10" defaultRowHeight="15" x14ac:dyDescent="0.25"/>
  <cols>
    <col min="1" max="1" width="47.5703125" bestFit="1" customWidth="1"/>
    <col min="2" max="5" width="19" bestFit="1" customWidth="1"/>
    <col min="6" max="6" width="24.85546875" customWidth="1"/>
    <col min="7" max="7" width="25.7109375" customWidth="1"/>
    <col min="8" max="8" width="27" customWidth="1"/>
    <col min="9" max="9" width="19" bestFit="1" customWidth="1"/>
    <col min="10" max="10" width="38.140625" bestFit="1" customWidth="1"/>
  </cols>
  <sheetData>
    <row r="1" spans="1:12" ht="39.950000000000003" customHeight="1" thickBot="1" x14ac:dyDescent="0.3">
      <c r="A1" s="139" t="s">
        <v>570</v>
      </c>
      <c r="B1" s="140"/>
      <c r="C1" s="140"/>
      <c r="D1" s="140"/>
      <c r="E1" s="140"/>
      <c r="F1" s="140"/>
      <c r="G1" s="140"/>
      <c r="H1" s="140"/>
      <c r="I1" s="140"/>
      <c r="J1" s="157"/>
    </row>
    <row r="2" spans="1:12" ht="20.100000000000001" customHeight="1" thickBot="1" x14ac:dyDescent="0.3">
      <c r="A2" s="158" t="str">
        <f>IF(CONTROL!D4=0,"",CONTROL!D4)</f>
        <v>Septiembre</v>
      </c>
      <c r="B2" s="159"/>
      <c r="C2" s="159"/>
      <c r="D2" s="159"/>
      <c r="E2" s="159"/>
      <c r="F2" s="159"/>
      <c r="G2" s="159"/>
      <c r="H2" s="159"/>
      <c r="I2" s="159"/>
      <c r="J2" s="160"/>
    </row>
    <row r="3" spans="1:12"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60"/>
    </row>
    <row r="4" spans="1:12" ht="20.100000000000001" customHeight="1" thickBot="1" x14ac:dyDescent="0.3">
      <c r="A4" s="161" t="s">
        <v>312</v>
      </c>
      <c r="B4" s="161"/>
      <c r="C4" s="161"/>
      <c r="D4" s="161"/>
      <c r="E4" s="161"/>
      <c r="F4" s="161"/>
      <c r="G4" s="161"/>
      <c r="H4" s="161"/>
      <c r="I4" s="161"/>
      <c r="J4" s="161"/>
    </row>
    <row r="5" spans="1:12" ht="15.75" thickBot="1" x14ac:dyDescent="0.3">
      <c r="A5" s="162" t="s">
        <v>569</v>
      </c>
      <c r="B5" s="163"/>
      <c r="C5" s="164" t="s">
        <v>568</v>
      </c>
      <c r="D5" s="162" t="s">
        <v>567</v>
      </c>
      <c r="E5" s="163"/>
      <c r="F5" s="164" t="s">
        <v>566</v>
      </c>
      <c r="G5" s="164" t="s">
        <v>565</v>
      </c>
      <c r="H5" s="164" t="s">
        <v>564</v>
      </c>
      <c r="I5" s="164" t="s">
        <v>563</v>
      </c>
      <c r="J5" s="164" t="s">
        <v>562</v>
      </c>
    </row>
    <row r="6" spans="1:12" ht="26.25" thickBot="1" x14ac:dyDescent="0.3">
      <c r="A6" s="94" t="s">
        <v>561</v>
      </c>
      <c r="B6" s="94" t="s">
        <v>560</v>
      </c>
      <c r="C6" s="165"/>
      <c r="D6" s="94" t="s">
        <v>559</v>
      </c>
      <c r="E6" s="94" t="s">
        <v>558</v>
      </c>
      <c r="F6" s="165"/>
      <c r="G6" s="165"/>
      <c r="H6" s="165"/>
      <c r="I6" s="165"/>
      <c r="J6" s="165"/>
    </row>
    <row r="7" spans="1:12" ht="20.100000000000001" customHeight="1" thickBot="1" x14ac:dyDescent="0.3">
      <c r="A7" s="96" t="str">
        <f>IF(OR(ISTEXT(G.9b!A7),ISNUMBER(G.9b!A7))=TRUE,G.9b!A7,"")</f>
        <v/>
      </c>
      <c r="B7" s="96" t="str">
        <f>IF(OR(ISTEXT(G.9b!B7),ISNUMBER(G.9b!B7))=TRUE,G.9b!B7,"")</f>
        <v/>
      </c>
      <c r="C7" s="89">
        <f>IFERROR(ROUND(G.9b!C7,2),0)</f>
        <v>0</v>
      </c>
      <c r="D7" s="89">
        <f>IFERROR(ROUND(G.9b!D7,2),0)</f>
        <v>0</v>
      </c>
      <c r="E7" s="89">
        <f>IFERROR(ROUND(G.9b!E7,2),0)</f>
        <v>0</v>
      </c>
      <c r="F7" s="89">
        <f>IFERROR(ROUND(G.9b!F7,2),0)</f>
        <v>0</v>
      </c>
      <c r="G7" s="89">
        <f>IFERROR(ROUND(G.9b!G7,2),0)</f>
        <v>0</v>
      </c>
      <c r="H7" s="91">
        <f t="shared" ref="H7:H70" si="0">ROUND(SUM(C7,(-D7),(-E7),F7,(-G7)),2)</f>
        <v>0</v>
      </c>
      <c r="I7" s="89">
        <f>IFERROR(ROUND(G.9b!I7,2),0)</f>
        <v>0</v>
      </c>
      <c r="J7" s="96" t="str">
        <f>IF(OR(ISTEXT(G.9b!J7),ISNUMBER(G.9b!J7))=TRUE,G.9b!J7,"")</f>
        <v/>
      </c>
      <c r="K7" s="89" t="s">
        <v>557</v>
      </c>
      <c r="L7" s="89" t="s">
        <v>556</v>
      </c>
    </row>
    <row r="8" spans="1:12" ht="20.100000000000001" customHeight="1" thickBot="1" x14ac:dyDescent="0.3">
      <c r="A8" s="96" t="str">
        <f>IF(OR(ISTEXT(G.9b!A8),ISNUMBER(G.9b!A8))=TRUE,G.9b!A8,"")</f>
        <v/>
      </c>
      <c r="B8" s="96" t="str">
        <f>IF(OR(ISTEXT(G.9b!B8),ISNUMBER(G.9b!B8))=TRUE,G.9b!B8,"")</f>
        <v/>
      </c>
      <c r="C8" s="89">
        <f>IFERROR(ROUND(G.9b!C8,2),0)</f>
        <v>0</v>
      </c>
      <c r="D8" s="89">
        <f>IFERROR(ROUND(G.9b!D8,2),0)</f>
        <v>0</v>
      </c>
      <c r="E8" s="89">
        <f>IFERROR(ROUND(G.9b!E8,2),0)</f>
        <v>0</v>
      </c>
      <c r="F8" s="89">
        <f>IFERROR(ROUND(G.9b!F8,2),0)</f>
        <v>0</v>
      </c>
      <c r="G8" s="89">
        <f>IFERROR(ROUND(G.9b!G8,2),0)</f>
        <v>0</v>
      </c>
      <c r="H8" s="91">
        <f t="shared" si="0"/>
        <v>0</v>
      </c>
      <c r="I8" s="89">
        <f>IFERROR(ROUND(G.9b!I8,2),0)</f>
        <v>0</v>
      </c>
      <c r="J8" s="96" t="str">
        <f>IF(OR(ISTEXT(G.9b!J8),ISNUMBER(G.9b!J8))=TRUE,G.9b!J8,"")</f>
        <v/>
      </c>
    </row>
    <row r="9" spans="1:12" ht="20.100000000000001" customHeight="1" thickBot="1" x14ac:dyDescent="0.3">
      <c r="A9" s="96" t="str">
        <f>IF(OR(ISTEXT(G.9b!A9),ISNUMBER(G.9b!A9))=TRUE,G.9b!A9,"")</f>
        <v/>
      </c>
      <c r="B9" s="96" t="str">
        <f>IF(OR(ISTEXT(G.9b!B9),ISNUMBER(G.9b!B9))=TRUE,G.9b!B9,"")</f>
        <v/>
      </c>
      <c r="C9" s="89">
        <f>IFERROR(ROUND(G.9b!C9,2),0)</f>
        <v>0</v>
      </c>
      <c r="D9" s="89">
        <f>IFERROR(ROUND(G.9b!D9,2),0)</f>
        <v>0</v>
      </c>
      <c r="E9" s="89">
        <f>IFERROR(ROUND(G.9b!E9,2),0)</f>
        <v>0</v>
      </c>
      <c r="F9" s="89">
        <f>IFERROR(ROUND(G.9b!F9,2),0)</f>
        <v>0</v>
      </c>
      <c r="G9" s="89">
        <f>IFERROR(ROUND(G.9b!G9,2),0)</f>
        <v>0</v>
      </c>
      <c r="H9" s="91">
        <f t="shared" si="0"/>
        <v>0</v>
      </c>
      <c r="I9" s="89">
        <f>IFERROR(ROUND(G.9b!I9,2),0)</f>
        <v>0</v>
      </c>
      <c r="J9" s="96" t="str">
        <f>IF(OR(ISTEXT(G.9b!J9),ISNUMBER(G.9b!J9))=TRUE,G.9b!J9,"")</f>
        <v/>
      </c>
    </row>
    <row r="10" spans="1:12" ht="20.100000000000001" customHeight="1" thickBot="1" x14ac:dyDescent="0.3">
      <c r="A10" s="96" t="str">
        <f>IF(OR(ISTEXT(G.9b!A10),ISNUMBER(G.9b!A10))=TRUE,G.9b!A10,"")</f>
        <v/>
      </c>
      <c r="B10" s="96" t="str">
        <f>IF(OR(ISTEXT(G.9b!B10),ISNUMBER(G.9b!B10))=TRUE,G.9b!B10,"")</f>
        <v/>
      </c>
      <c r="C10" s="89">
        <f>IFERROR(ROUND(G.9b!C10,2),0)</f>
        <v>0</v>
      </c>
      <c r="D10" s="89">
        <f>IFERROR(ROUND(G.9b!D10,2),0)</f>
        <v>0</v>
      </c>
      <c r="E10" s="89">
        <f>IFERROR(ROUND(G.9b!E10,2),0)</f>
        <v>0</v>
      </c>
      <c r="F10" s="89">
        <f>IFERROR(ROUND(G.9b!F10,2),0)</f>
        <v>0</v>
      </c>
      <c r="G10" s="89">
        <f>IFERROR(ROUND(G.9b!G10,2),0)</f>
        <v>0</v>
      </c>
      <c r="H10" s="91">
        <f t="shared" si="0"/>
        <v>0</v>
      </c>
      <c r="I10" s="89">
        <f>IFERROR(ROUND(G.9b!I10,2),0)</f>
        <v>0</v>
      </c>
      <c r="J10" s="96" t="str">
        <f>IF(OR(ISTEXT(G.9b!J10),ISNUMBER(G.9b!J10))=TRUE,G.9b!J10,"")</f>
        <v/>
      </c>
    </row>
    <row r="11" spans="1:12" ht="20.100000000000001" customHeight="1" thickBot="1" x14ac:dyDescent="0.3">
      <c r="A11" s="96" t="str">
        <f>IF(OR(ISTEXT(G.9b!A11),ISNUMBER(G.9b!A11))=TRUE,G.9b!A11,"")</f>
        <v/>
      </c>
      <c r="B11" s="96" t="str">
        <f>IF(OR(ISTEXT(G.9b!B11),ISNUMBER(G.9b!B11))=TRUE,G.9b!B11,"")</f>
        <v/>
      </c>
      <c r="C11" s="89">
        <f>IFERROR(ROUND(G.9b!C11,2),0)</f>
        <v>0</v>
      </c>
      <c r="D11" s="89">
        <f>IFERROR(ROUND(G.9b!D11,2),0)</f>
        <v>0</v>
      </c>
      <c r="E11" s="89">
        <f>IFERROR(ROUND(G.9b!E11,2),0)</f>
        <v>0</v>
      </c>
      <c r="F11" s="89">
        <f>IFERROR(ROUND(G.9b!F11,2),0)</f>
        <v>0</v>
      </c>
      <c r="G11" s="89">
        <f>IFERROR(ROUND(G.9b!G11,2),0)</f>
        <v>0</v>
      </c>
      <c r="H11" s="91">
        <f t="shared" si="0"/>
        <v>0</v>
      </c>
      <c r="I11" s="89">
        <f>IFERROR(ROUND(G.9b!I11,2),0)</f>
        <v>0</v>
      </c>
      <c r="J11" s="96" t="str">
        <f>IF(OR(ISTEXT(G.9b!J11),ISNUMBER(G.9b!J11))=TRUE,G.9b!J11,"")</f>
        <v/>
      </c>
    </row>
    <row r="12" spans="1:12" ht="20.100000000000001" customHeight="1" thickBot="1" x14ac:dyDescent="0.3">
      <c r="A12" s="96" t="str">
        <f>IF(OR(ISTEXT(G.9b!A12),ISNUMBER(G.9b!A12))=TRUE,G.9b!A12,"")</f>
        <v/>
      </c>
      <c r="B12" s="96" t="str">
        <f>IF(OR(ISTEXT(G.9b!B12),ISNUMBER(G.9b!B12))=TRUE,G.9b!B12,"")</f>
        <v/>
      </c>
      <c r="C12" s="89">
        <f>IFERROR(ROUND(G.9b!C12,2),0)</f>
        <v>0</v>
      </c>
      <c r="D12" s="89">
        <f>IFERROR(ROUND(G.9b!D12,2),0)</f>
        <v>0</v>
      </c>
      <c r="E12" s="89">
        <f>IFERROR(ROUND(G.9b!E12,2),0)</f>
        <v>0</v>
      </c>
      <c r="F12" s="89">
        <f>IFERROR(ROUND(G.9b!F12,2),0)</f>
        <v>0</v>
      </c>
      <c r="G12" s="89">
        <f>IFERROR(ROUND(G.9b!G12,2),0)</f>
        <v>0</v>
      </c>
      <c r="H12" s="91">
        <f t="shared" si="0"/>
        <v>0</v>
      </c>
      <c r="I12" s="89">
        <f>IFERROR(ROUND(G.9b!I12,2),0)</f>
        <v>0</v>
      </c>
      <c r="J12" s="96" t="str">
        <f>IF(OR(ISTEXT(G.9b!J12),ISNUMBER(G.9b!J12))=TRUE,G.9b!J12,"")</f>
        <v/>
      </c>
    </row>
    <row r="13" spans="1:12" ht="20.100000000000001" customHeight="1" thickBot="1" x14ac:dyDescent="0.3">
      <c r="A13" s="96" t="str">
        <f>IF(OR(ISTEXT(G.9b!A13),ISNUMBER(G.9b!A13))=TRUE,G.9b!A13,"")</f>
        <v/>
      </c>
      <c r="B13" s="96" t="str">
        <f>IF(OR(ISTEXT(G.9b!B13),ISNUMBER(G.9b!B13))=TRUE,G.9b!B13,"")</f>
        <v/>
      </c>
      <c r="C13" s="89">
        <f>IFERROR(ROUND(G.9b!C13,2),0)</f>
        <v>0</v>
      </c>
      <c r="D13" s="89">
        <f>IFERROR(ROUND(G.9b!D13,2),0)</f>
        <v>0</v>
      </c>
      <c r="E13" s="89">
        <f>IFERROR(ROUND(G.9b!E13,2),0)</f>
        <v>0</v>
      </c>
      <c r="F13" s="89">
        <f>IFERROR(ROUND(G.9b!F13,2),0)</f>
        <v>0</v>
      </c>
      <c r="G13" s="89">
        <f>IFERROR(ROUND(G.9b!G13,2),0)</f>
        <v>0</v>
      </c>
      <c r="H13" s="91">
        <f t="shared" si="0"/>
        <v>0</v>
      </c>
      <c r="I13" s="89">
        <f>IFERROR(ROUND(G.9b!I13,2),0)</f>
        <v>0</v>
      </c>
      <c r="J13" s="96" t="str">
        <f>IF(OR(ISTEXT(G.9b!J13),ISNUMBER(G.9b!J13))=TRUE,G.9b!J13,"")</f>
        <v/>
      </c>
    </row>
    <row r="14" spans="1:12" ht="20.100000000000001" customHeight="1" thickBot="1" x14ac:dyDescent="0.3">
      <c r="A14" s="96" t="str">
        <f>IF(OR(ISTEXT(G.9b!A14),ISNUMBER(G.9b!A14))=TRUE,G.9b!A14,"")</f>
        <v/>
      </c>
      <c r="B14" s="96" t="str">
        <f>IF(OR(ISTEXT(G.9b!B14),ISNUMBER(G.9b!B14))=TRUE,G.9b!B14,"")</f>
        <v/>
      </c>
      <c r="C14" s="89">
        <f>IFERROR(ROUND(G.9b!C14,2),0)</f>
        <v>0</v>
      </c>
      <c r="D14" s="89">
        <f>IFERROR(ROUND(G.9b!D14,2),0)</f>
        <v>0</v>
      </c>
      <c r="E14" s="89">
        <f>IFERROR(ROUND(G.9b!E14,2),0)</f>
        <v>0</v>
      </c>
      <c r="F14" s="89">
        <f>IFERROR(ROUND(G.9b!F14,2),0)</f>
        <v>0</v>
      </c>
      <c r="G14" s="89">
        <f>IFERROR(ROUND(G.9b!G14,2),0)</f>
        <v>0</v>
      </c>
      <c r="H14" s="91">
        <f t="shared" si="0"/>
        <v>0</v>
      </c>
      <c r="I14" s="89">
        <f>IFERROR(ROUND(G.9b!I14,2),0)</f>
        <v>0</v>
      </c>
      <c r="J14" s="96" t="str">
        <f>IF(OR(ISTEXT(G.9b!J14),ISNUMBER(G.9b!J14))=TRUE,G.9b!J14,"")</f>
        <v/>
      </c>
    </row>
    <row r="15" spans="1:12" ht="20.100000000000001" customHeight="1" thickBot="1" x14ac:dyDescent="0.3">
      <c r="A15" s="96" t="str">
        <f>IF(OR(ISTEXT(G.9b!A15),ISNUMBER(G.9b!A15))=TRUE,G.9b!A15,"")</f>
        <v/>
      </c>
      <c r="B15" s="96" t="str">
        <f>IF(OR(ISTEXT(G.9b!B15),ISNUMBER(G.9b!B15))=TRUE,G.9b!B15,"")</f>
        <v/>
      </c>
      <c r="C15" s="89">
        <f>IFERROR(ROUND(G.9b!C15,2),0)</f>
        <v>0</v>
      </c>
      <c r="D15" s="89">
        <f>IFERROR(ROUND(G.9b!D15,2),0)</f>
        <v>0</v>
      </c>
      <c r="E15" s="89">
        <f>IFERROR(ROUND(G.9b!E15,2),0)</f>
        <v>0</v>
      </c>
      <c r="F15" s="89">
        <f>IFERROR(ROUND(G.9b!F15,2),0)</f>
        <v>0</v>
      </c>
      <c r="G15" s="89">
        <f>IFERROR(ROUND(G.9b!G15,2),0)</f>
        <v>0</v>
      </c>
      <c r="H15" s="91">
        <f t="shared" si="0"/>
        <v>0</v>
      </c>
      <c r="I15" s="89">
        <f>IFERROR(ROUND(G.9b!I15,2),0)</f>
        <v>0</v>
      </c>
      <c r="J15" s="96" t="str">
        <f>IF(OR(ISTEXT(G.9b!J15),ISNUMBER(G.9b!J15))=TRUE,G.9b!J15,"")</f>
        <v/>
      </c>
    </row>
    <row r="16" spans="1:12" ht="20.100000000000001" customHeight="1" thickBot="1" x14ac:dyDescent="0.3">
      <c r="A16" s="96" t="str">
        <f>IF(OR(ISTEXT(G.9b!A16),ISNUMBER(G.9b!A16))=TRUE,G.9b!A16,"")</f>
        <v/>
      </c>
      <c r="B16" s="96" t="str">
        <f>IF(OR(ISTEXT(G.9b!B16),ISNUMBER(G.9b!B16))=TRUE,G.9b!B16,"")</f>
        <v/>
      </c>
      <c r="C16" s="89">
        <f>IFERROR(ROUND(G.9b!C16,2),0)</f>
        <v>0</v>
      </c>
      <c r="D16" s="89">
        <f>IFERROR(ROUND(G.9b!D16,2),0)</f>
        <v>0</v>
      </c>
      <c r="E16" s="89">
        <f>IFERROR(ROUND(G.9b!E16,2),0)</f>
        <v>0</v>
      </c>
      <c r="F16" s="89">
        <f>IFERROR(ROUND(G.9b!F16,2),0)</f>
        <v>0</v>
      </c>
      <c r="G16" s="89">
        <f>IFERROR(ROUND(G.9b!G16,2),0)</f>
        <v>0</v>
      </c>
      <c r="H16" s="91">
        <f t="shared" si="0"/>
        <v>0</v>
      </c>
      <c r="I16" s="89">
        <f>IFERROR(ROUND(G.9b!I16,2),0)</f>
        <v>0</v>
      </c>
      <c r="J16" s="96" t="str">
        <f>IF(OR(ISTEXT(G.9b!J16),ISNUMBER(G.9b!J16))=TRUE,G.9b!J16,"")</f>
        <v/>
      </c>
    </row>
    <row r="17" spans="1:10" ht="20.100000000000001" customHeight="1" thickBot="1" x14ac:dyDescent="0.3">
      <c r="A17" s="96" t="str">
        <f>IF(OR(ISTEXT(G.9b!A17),ISNUMBER(G.9b!A17))=TRUE,G.9b!A17,"")</f>
        <v/>
      </c>
      <c r="B17" s="96" t="str">
        <f>IF(OR(ISTEXT(G.9b!B17),ISNUMBER(G.9b!B17))=TRUE,G.9b!B17,"")</f>
        <v/>
      </c>
      <c r="C17" s="89">
        <f>IFERROR(ROUND(G.9b!C17,2),0)</f>
        <v>0</v>
      </c>
      <c r="D17" s="89">
        <f>IFERROR(ROUND(G.9b!D17,2),0)</f>
        <v>0</v>
      </c>
      <c r="E17" s="89">
        <f>IFERROR(ROUND(G.9b!E17,2),0)</f>
        <v>0</v>
      </c>
      <c r="F17" s="89">
        <f>IFERROR(ROUND(G.9b!F17,2),0)</f>
        <v>0</v>
      </c>
      <c r="G17" s="89">
        <f>IFERROR(ROUND(G.9b!G17,2),0)</f>
        <v>0</v>
      </c>
      <c r="H17" s="91">
        <f t="shared" si="0"/>
        <v>0</v>
      </c>
      <c r="I17" s="89">
        <f>IFERROR(ROUND(G.9b!I17,2),0)</f>
        <v>0</v>
      </c>
      <c r="J17" s="96" t="str">
        <f>IF(OR(ISTEXT(G.9b!J17),ISNUMBER(G.9b!J17))=TRUE,G.9b!J17,"")</f>
        <v/>
      </c>
    </row>
    <row r="18" spans="1:10" ht="20.100000000000001" customHeight="1" thickBot="1" x14ac:dyDescent="0.3">
      <c r="A18" s="96" t="str">
        <f>IF(OR(ISTEXT(G.9b!A18),ISNUMBER(G.9b!A18))=TRUE,G.9b!A18,"")</f>
        <v/>
      </c>
      <c r="B18" s="96" t="str">
        <f>IF(OR(ISTEXT(G.9b!B18),ISNUMBER(G.9b!B18))=TRUE,G.9b!B18,"")</f>
        <v/>
      </c>
      <c r="C18" s="89">
        <f>IFERROR(ROUND(G.9b!C18,2),0)</f>
        <v>0</v>
      </c>
      <c r="D18" s="89">
        <f>IFERROR(ROUND(G.9b!D18,2),0)</f>
        <v>0</v>
      </c>
      <c r="E18" s="89">
        <f>IFERROR(ROUND(G.9b!E18,2),0)</f>
        <v>0</v>
      </c>
      <c r="F18" s="89">
        <f>IFERROR(ROUND(G.9b!F18,2),0)</f>
        <v>0</v>
      </c>
      <c r="G18" s="89">
        <f>IFERROR(ROUND(G.9b!G18,2),0)</f>
        <v>0</v>
      </c>
      <c r="H18" s="91">
        <f t="shared" si="0"/>
        <v>0</v>
      </c>
      <c r="I18" s="89">
        <f>IFERROR(ROUND(G.9b!I18,2),0)</f>
        <v>0</v>
      </c>
      <c r="J18" s="96" t="str">
        <f>IF(OR(ISTEXT(G.9b!J18),ISNUMBER(G.9b!J18))=TRUE,G.9b!J18,"")</f>
        <v/>
      </c>
    </row>
    <row r="19" spans="1:10" ht="20.100000000000001" customHeight="1" thickBot="1" x14ac:dyDescent="0.3">
      <c r="A19" s="96" t="str">
        <f>IF(OR(ISTEXT(G.9b!A19),ISNUMBER(G.9b!A19))=TRUE,G.9b!A19,"")</f>
        <v/>
      </c>
      <c r="B19" s="96" t="str">
        <f>IF(OR(ISTEXT(G.9b!B19),ISNUMBER(G.9b!B19))=TRUE,G.9b!B19,"")</f>
        <v/>
      </c>
      <c r="C19" s="89">
        <f>IFERROR(ROUND(G.9b!C19,2),0)</f>
        <v>0</v>
      </c>
      <c r="D19" s="89">
        <f>IFERROR(ROUND(G.9b!D19,2),0)</f>
        <v>0</v>
      </c>
      <c r="E19" s="89">
        <f>IFERROR(ROUND(G.9b!E19,2),0)</f>
        <v>0</v>
      </c>
      <c r="F19" s="89">
        <f>IFERROR(ROUND(G.9b!F19,2),0)</f>
        <v>0</v>
      </c>
      <c r="G19" s="89">
        <f>IFERROR(ROUND(G.9b!G19,2),0)</f>
        <v>0</v>
      </c>
      <c r="H19" s="91">
        <f t="shared" si="0"/>
        <v>0</v>
      </c>
      <c r="I19" s="89">
        <f>IFERROR(ROUND(G.9b!I19,2),0)</f>
        <v>0</v>
      </c>
      <c r="J19" s="96" t="str">
        <f>IF(OR(ISTEXT(G.9b!J19),ISNUMBER(G.9b!J19))=TRUE,G.9b!J19,"")</f>
        <v/>
      </c>
    </row>
    <row r="20" spans="1:10" ht="20.100000000000001" customHeight="1" thickBot="1" x14ac:dyDescent="0.3">
      <c r="A20" s="96" t="str">
        <f>IF(OR(ISTEXT(G.9b!A20),ISNUMBER(G.9b!A20))=TRUE,G.9b!A20,"")</f>
        <v/>
      </c>
      <c r="B20" s="96" t="str">
        <f>IF(OR(ISTEXT(G.9b!B20),ISNUMBER(G.9b!B20))=TRUE,G.9b!B20,"")</f>
        <v/>
      </c>
      <c r="C20" s="89">
        <f>IFERROR(ROUND(G.9b!C20,2),0)</f>
        <v>0</v>
      </c>
      <c r="D20" s="89">
        <f>IFERROR(ROUND(G.9b!D20,2),0)</f>
        <v>0</v>
      </c>
      <c r="E20" s="89">
        <f>IFERROR(ROUND(G.9b!E20,2),0)</f>
        <v>0</v>
      </c>
      <c r="F20" s="89">
        <f>IFERROR(ROUND(G.9b!F20,2),0)</f>
        <v>0</v>
      </c>
      <c r="G20" s="89">
        <f>IFERROR(ROUND(G.9b!G20,2),0)</f>
        <v>0</v>
      </c>
      <c r="H20" s="91">
        <f t="shared" si="0"/>
        <v>0</v>
      </c>
      <c r="I20" s="89">
        <f>IFERROR(ROUND(G.9b!I20,2),0)</f>
        <v>0</v>
      </c>
      <c r="J20" s="96" t="str">
        <f>IF(OR(ISTEXT(G.9b!J20),ISNUMBER(G.9b!J20))=TRUE,G.9b!J20,"")</f>
        <v/>
      </c>
    </row>
    <row r="21" spans="1:10" ht="20.100000000000001" customHeight="1" thickBot="1" x14ac:dyDescent="0.3">
      <c r="A21" s="96" t="str">
        <f>IF(OR(ISTEXT(G.9b!A21),ISNUMBER(G.9b!A21))=TRUE,G.9b!A21,"")</f>
        <v/>
      </c>
      <c r="B21" s="96" t="str">
        <f>IF(OR(ISTEXT(G.9b!B21),ISNUMBER(G.9b!B21))=TRUE,G.9b!B21,"")</f>
        <v/>
      </c>
      <c r="C21" s="89">
        <f>IFERROR(ROUND(G.9b!C21,2),0)</f>
        <v>0</v>
      </c>
      <c r="D21" s="89">
        <f>IFERROR(ROUND(G.9b!D21,2),0)</f>
        <v>0</v>
      </c>
      <c r="E21" s="89">
        <f>IFERROR(ROUND(G.9b!E21,2),0)</f>
        <v>0</v>
      </c>
      <c r="F21" s="89">
        <f>IFERROR(ROUND(G.9b!F21,2),0)</f>
        <v>0</v>
      </c>
      <c r="G21" s="89">
        <f>IFERROR(ROUND(G.9b!G21,2),0)</f>
        <v>0</v>
      </c>
      <c r="H21" s="91">
        <f t="shared" si="0"/>
        <v>0</v>
      </c>
      <c r="I21" s="89">
        <f>IFERROR(ROUND(G.9b!I21,2),0)</f>
        <v>0</v>
      </c>
      <c r="J21" s="96" t="str">
        <f>IF(OR(ISTEXT(G.9b!J21),ISNUMBER(G.9b!J21))=TRUE,G.9b!J21,"")</f>
        <v/>
      </c>
    </row>
    <row r="22" spans="1:10" ht="20.100000000000001" customHeight="1" thickBot="1" x14ac:dyDescent="0.3">
      <c r="A22" s="96" t="str">
        <f>IF(OR(ISTEXT(G.9b!A22),ISNUMBER(G.9b!A22))=TRUE,G.9b!A22,"")</f>
        <v/>
      </c>
      <c r="B22" s="96" t="str">
        <f>IF(OR(ISTEXT(G.9b!B22),ISNUMBER(G.9b!B22))=TRUE,G.9b!B22,"")</f>
        <v/>
      </c>
      <c r="C22" s="89">
        <f>IFERROR(ROUND(G.9b!C22,2),0)</f>
        <v>0</v>
      </c>
      <c r="D22" s="89">
        <f>IFERROR(ROUND(G.9b!D22,2),0)</f>
        <v>0</v>
      </c>
      <c r="E22" s="89">
        <f>IFERROR(ROUND(G.9b!E22,2),0)</f>
        <v>0</v>
      </c>
      <c r="F22" s="89">
        <f>IFERROR(ROUND(G.9b!F22,2),0)</f>
        <v>0</v>
      </c>
      <c r="G22" s="89">
        <f>IFERROR(ROUND(G.9b!G22,2),0)</f>
        <v>0</v>
      </c>
      <c r="H22" s="91">
        <f t="shared" si="0"/>
        <v>0</v>
      </c>
      <c r="I22" s="89">
        <f>IFERROR(ROUND(G.9b!I22,2),0)</f>
        <v>0</v>
      </c>
      <c r="J22" s="96" t="str">
        <f>IF(OR(ISTEXT(G.9b!J22),ISNUMBER(G.9b!J22))=TRUE,G.9b!J22,"")</f>
        <v/>
      </c>
    </row>
    <row r="23" spans="1:10" ht="20.100000000000001" customHeight="1" thickBot="1" x14ac:dyDescent="0.3">
      <c r="A23" s="96" t="str">
        <f>IF(OR(ISTEXT(G.9b!A23),ISNUMBER(G.9b!A23))=TRUE,G.9b!A23,"")</f>
        <v/>
      </c>
      <c r="B23" s="96" t="str">
        <f>IF(OR(ISTEXT(G.9b!B23),ISNUMBER(G.9b!B23))=TRUE,G.9b!B23,"")</f>
        <v/>
      </c>
      <c r="C23" s="89">
        <f>IFERROR(ROUND(G.9b!C23,2),0)</f>
        <v>0</v>
      </c>
      <c r="D23" s="89">
        <f>IFERROR(ROUND(G.9b!D23,2),0)</f>
        <v>0</v>
      </c>
      <c r="E23" s="89">
        <f>IFERROR(ROUND(G.9b!E23,2),0)</f>
        <v>0</v>
      </c>
      <c r="F23" s="89">
        <f>IFERROR(ROUND(G.9b!F23,2),0)</f>
        <v>0</v>
      </c>
      <c r="G23" s="89">
        <f>IFERROR(ROUND(G.9b!G23,2),0)</f>
        <v>0</v>
      </c>
      <c r="H23" s="91">
        <f t="shared" si="0"/>
        <v>0</v>
      </c>
      <c r="I23" s="89">
        <f>IFERROR(ROUND(G.9b!I23,2),0)</f>
        <v>0</v>
      </c>
      <c r="J23" s="96" t="str">
        <f>IF(OR(ISTEXT(G.9b!J23),ISNUMBER(G.9b!J23))=TRUE,G.9b!J23,"")</f>
        <v/>
      </c>
    </row>
    <row r="24" spans="1:10" ht="20.100000000000001" customHeight="1" thickBot="1" x14ac:dyDescent="0.3">
      <c r="A24" s="96" t="str">
        <f>IF(OR(ISTEXT(G.9b!A24),ISNUMBER(G.9b!A24))=TRUE,G.9b!A24,"")</f>
        <v/>
      </c>
      <c r="B24" s="96" t="str">
        <f>IF(OR(ISTEXT(G.9b!B24),ISNUMBER(G.9b!B24))=TRUE,G.9b!B24,"")</f>
        <v/>
      </c>
      <c r="C24" s="89">
        <f>IFERROR(ROUND(G.9b!C24,2),0)</f>
        <v>0</v>
      </c>
      <c r="D24" s="89">
        <f>IFERROR(ROUND(G.9b!D24,2),0)</f>
        <v>0</v>
      </c>
      <c r="E24" s="89">
        <f>IFERROR(ROUND(G.9b!E24,2),0)</f>
        <v>0</v>
      </c>
      <c r="F24" s="89">
        <f>IFERROR(ROUND(G.9b!F24,2),0)</f>
        <v>0</v>
      </c>
      <c r="G24" s="89">
        <f>IFERROR(ROUND(G.9b!G24,2),0)</f>
        <v>0</v>
      </c>
      <c r="H24" s="91">
        <f t="shared" si="0"/>
        <v>0</v>
      </c>
      <c r="I24" s="89">
        <f>IFERROR(ROUND(G.9b!I24,2),0)</f>
        <v>0</v>
      </c>
      <c r="J24" s="96" t="str">
        <f>IF(OR(ISTEXT(G.9b!J24),ISNUMBER(G.9b!J24))=TRUE,G.9b!J24,"")</f>
        <v/>
      </c>
    </row>
    <row r="25" spans="1:10" ht="20.100000000000001" customHeight="1" thickBot="1" x14ac:dyDescent="0.3">
      <c r="A25" s="96" t="str">
        <f>IF(OR(ISTEXT(G.9b!A25),ISNUMBER(G.9b!A25))=TRUE,G.9b!A25,"")</f>
        <v/>
      </c>
      <c r="B25" s="96" t="str">
        <f>IF(OR(ISTEXT(G.9b!B25),ISNUMBER(G.9b!B25))=TRUE,G.9b!B25,"")</f>
        <v/>
      </c>
      <c r="C25" s="89">
        <f>IFERROR(ROUND(G.9b!C25,2),0)</f>
        <v>0</v>
      </c>
      <c r="D25" s="89">
        <f>IFERROR(ROUND(G.9b!D25,2),0)</f>
        <v>0</v>
      </c>
      <c r="E25" s="89">
        <f>IFERROR(ROUND(G.9b!E25,2),0)</f>
        <v>0</v>
      </c>
      <c r="F25" s="89">
        <f>IFERROR(ROUND(G.9b!F25,2),0)</f>
        <v>0</v>
      </c>
      <c r="G25" s="89">
        <f>IFERROR(ROUND(G.9b!G25,2),0)</f>
        <v>0</v>
      </c>
      <c r="H25" s="91">
        <f t="shared" si="0"/>
        <v>0</v>
      </c>
      <c r="I25" s="89">
        <f>IFERROR(ROUND(G.9b!I25,2),0)</f>
        <v>0</v>
      </c>
      <c r="J25" s="96" t="str">
        <f>IF(OR(ISTEXT(G.9b!J25),ISNUMBER(G.9b!J25))=TRUE,G.9b!J25,"")</f>
        <v/>
      </c>
    </row>
    <row r="26" spans="1:10" ht="20.100000000000001" customHeight="1" thickBot="1" x14ac:dyDescent="0.3">
      <c r="A26" s="96" t="str">
        <f>IF(OR(ISTEXT(G.9b!A26),ISNUMBER(G.9b!A26))=TRUE,G.9b!A26,"")</f>
        <v/>
      </c>
      <c r="B26" s="96" t="str">
        <f>IF(OR(ISTEXT(G.9b!B26),ISNUMBER(G.9b!B26))=TRUE,G.9b!B26,"")</f>
        <v/>
      </c>
      <c r="C26" s="89">
        <f>IFERROR(ROUND(G.9b!C26,2),0)</f>
        <v>0</v>
      </c>
      <c r="D26" s="89">
        <f>IFERROR(ROUND(G.9b!D26,2),0)</f>
        <v>0</v>
      </c>
      <c r="E26" s="89">
        <f>IFERROR(ROUND(G.9b!E26,2),0)</f>
        <v>0</v>
      </c>
      <c r="F26" s="89">
        <f>IFERROR(ROUND(G.9b!F26,2),0)</f>
        <v>0</v>
      </c>
      <c r="G26" s="89">
        <f>IFERROR(ROUND(G.9b!G26,2),0)</f>
        <v>0</v>
      </c>
      <c r="H26" s="91">
        <f t="shared" si="0"/>
        <v>0</v>
      </c>
      <c r="I26" s="89">
        <f>IFERROR(ROUND(G.9b!I26,2),0)</f>
        <v>0</v>
      </c>
      <c r="J26" s="96" t="str">
        <f>IF(OR(ISTEXT(G.9b!J26),ISNUMBER(G.9b!J26))=TRUE,G.9b!J26,"")</f>
        <v/>
      </c>
    </row>
    <row r="27" spans="1:10" ht="20.100000000000001" customHeight="1" thickBot="1" x14ac:dyDescent="0.3">
      <c r="A27" s="96" t="str">
        <f>IF(OR(ISTEXT(G.9b!A27),ISNUMBER(G.9b!A27))=TRUE,G.9b!A27,"")</f>
        <v/>
      </c>
      <c r="B27" s="96" t="str">
        <f>IF(OR(ISTEXT(G.9b!B27),ISNUMBER(G.9b!B27))=TRUE,G.9b!B27,"")</f>
        <v/>
      </c>
      <c r="C27" s="89">
        <f>IFERROR(ROUND(G.9b!C27,2),0)</f>
        <v>0</v>
      </c>
      <c r="D27" s="89">
        <f>IFERROR(ROUND(G.9b!D27,2),0)</f>
        <v>0</v>
      </c>
      <c r="E27" s="89">
        <f>IFERROR(ROUND(G.9b!E27,2),0)</f>
        <v>0</v>
      </c>
      <c r="F27" s="89">
        <f>IFERROR(ROUND(G.9b!F27,2),0)</f>
        <v>0</v>
      </c>
      <c r="G27" s="89">
        <f>IFERROR(ROUND(G.9b!G27,2),0)</f>
        <v>0</v>
      </c>
      <c r="H27" s="91">
        <f t="shared" si="0"/>
        <v>0</v>
      </c>
      <c r="I27" s="89">
        <f>IFERROR(ROUND(G.9b!I27,2),0)</f>
        <v>0</v>
      </c>
      <c r="J27" s="96" t="str">
        <f>IF(OR(ISTEXT(G.9b!J27),ISNUMBER(G.9b!J27))=TRUE,G.9b!J27,"")</f>
        <v/>
      </c>
    </row>
    <row r="28" spans="1:10" ht="20.100000000000001" customHeight="1" thickBot="1" x14ac:dyDescent="0.3">
      <c r="A28" s="96" t="str">
        <f>IF(OR(ISTEXT(G.9b!A28),ISNUMBER(G.9b!A28))=TRUE,G.9b!A28,"")</f>
        <v/>
      </c>
      <c r="B28" s="96" t="str">
        <f>IF(OR(ISTEXT(G.9b!B28),ISNUMBER(G.9b!B28))=TRUE,G.9b!B28,"")</f>
        <v/>
      </c>
      <c r="C28" s="89">
        <f>IFERROR(ROUND(G.9b!C28,2),0)</f>
        <v>0</v>
      </c>
      <c r="D28" s="89">
        <f>IFERROR(ROUND(G.9b!D28,2),0)</f>
        <v>0</v>
      </c>
      <c r="E28" s="89">
        <f>IFERROR(ROUND(G.9b!E28,2),0)</f>
        <v>0</v>
      </c>
      <c r="F28" s="89">
        <f>IFERROR(ROUND(G.9b!F28,2),0)</f>
        <v>0</v>
      </c>
      <c r="G28" s="89">
        <f>IFERROR(ROUND(G.9b!G28,2),0)</f>
        <v>0</v>
      </c>
      <c r="H28" s="91">
        <f t="shared" si="0"/>
        <v>0</v>
      </c>
      <c r="I28" s="89">
        <f>IFERROR(ROUND(G.9b!I28,2),0)</f>
        <v>0</v>
      </c>
      <c r="J28" s="96" t="str">
        <f>IF(OR(ISTEXT(G.9b!J28),ISNUMBER(G.9b!J28))=TRUE,G.9b!J28,"")</f>
        <v/>
      </c>
    </row>
    <row r="29" spans="1:10" ht="20.100000000000001" customHeight="1" thickBot="1" x14ac:dyDescent="0.3">
      <c r="A29" s="96" t="str">
        <f>IF(OR(ISTEXT(G.9b!A29),ISNUMBER(G.9b!A29))=TRUE,G.9b!A29,"")</f>
        <v/>
      </c>
      <c r="B29" s="96" t="str">
        <f>IF(OR(ISTEXT(G.9b!B29),ISNUMBER(G.9b!B29))=TRUE,G.9b!B29,"")</f>
        <v/>
      </c>
      <c r="C29" s="89">
        <f>IFERROR(ROUND(G.9b!C29,2),0)</f>
        <v>0</v>
      </c>
      <c r="D29" s="89">
        <f>IFERROR(ROUND(G.9b!D29,2),0)</f>
        <v>0</v>
      </c>
      <c r="E29" s="89">
        <f>IFERROR(ROUND(G.9b!E29,2),0)</f>
        <v>0</v>
      </c>
      <c r="F29" s="89">
        <f>IFERROR(ROUND(G.9b!F29,2),0)</f>
        <v>0</v>
      </c>
      <c r="G29" s="89">
        <f>IFERROR(ROUND(G.9b!G29,2),0)</f>
        <v>0</v>
      </c>
      <c r="H29" s="91">
        <f t="shared" si="0"/>
        <v>0</v>
      </c>
      <c r="I29" s="89">
        <f>IFERROR(ROUND(G.9b!I29,2),0)</f>
        <v>0</v>
      </c>
      <c r="J29" s="96" t="str">
        <f>IF(OR(ISTEXT(G.9b!J29),ISNUMBER(G.9b!J29))=TRUE,G.9b!J29,"")</f>
        <v/>
      </c>
    </row>
    <row r="30" spans="1:10" ht="20.100000000000001" customHeight="1" thickBot="1" x14ac:dyDescent="0.3">
      <c r="A30" s="96" t="str">
        <f>IF(OR(ISTEXT(G.9b!A30),ISNUMBER(G.9b!A30))=TRUE,G.9b!A30,"")</f>
        <v/>
      </c>
      <c r="B30" s="96" t="str">
        <f>IF(OR(ISTEXT(G.9b!B30),ISNUMBER(G.9b!B30))=TRUE,G.9b!B30,"")</f>
        <v/>
      </c>
      <c r="C30" s="89">
        <f>IFERROR(ROUND(G.9b!C30,2),0)</f>
        <v>0</v>
      </c>
      <c r="D30" s="89">
        <f>IFERROR(ROUND(G.9b!D30,2),0)</f>
        <v>0</v>
      </c>
      <c r="E30" s="89">
        <f>IFERROR(ROUND(G.9b!E30,2),0)</f>
        <v>0</v>
      </c>
      <c r="F30" s="89">
        <f>IFERROR(ROUND(G.9b!F30,2),0)</f>
        <v>0</v>
      </c>
      <c r="G30" s="89">
        <f>IFERROR(ROUND(G.9b!G30,2),0)</f>
        <v>0</v>
      </c>
      <c r="H30" s="91">
        <f t="shared" si="0"/>
        <v>0</v>
      </c>
      <c r="I30" s="89">
        <f>IFERROR(ROUND(G.9b!I30,2),0)</f>
        <v>0</v>
      </c>
      <c r="J30" s="96" t="str">
        <f>IF(OR(ISTEXT(G.9b!J30),ISNUMBER(G.9b!J30))=TRUE,G.9b!J30,"")</f>
        <v/>
      </c>
    </row>
    <row r="31" spans="1:10" ht="20.100000000000001" customHeight="1" thickBot="1" x14ac:dyDescent="0.3">
      <c r="A31" s="96" t="str">
        <f>IF(OR(ISTEXT(G.9b!A31),ISNUMBER(G.9b!A31))=TRUE,G.9b!A31,"")</f>
        <v/>
      </c>
      <c r="B31" s="96" t="str">
        <f>IF(OR(ISTEXT(G.9b!B31),ISNUMBER(G.9b!B31))=TRUE,G.9b!B31,"")</f>
        <v/>
      </c>
      <c r="C31" s="89">
        <f>IFERROR(ROUND(G.9b!C31,2),0)</f>
        <v>0</v>
      </c>
      <c r="D31" s="89">
        <f>IFERROR(ROUND(G.9b!D31,2),0)</f>
        <v>0</v>
      </c>
      <c r="E31" s="89">
        <f>IFERROR(ROUND(G.9b!E31,2),0)</f>
        <v>0</v>
      </c>
      <c r="F31" s="89">
        <f>IFERROR(ROUND(G.9b!F31,2),0)</f>
        <v>0</v>
      </c>
      <c r="G31" s="89">
        <f>IFERROR(ROUND(G.9b!G31,2),0)</f>
        <v>0</v>
      </c>
      <c r="H31" s="91">
        <f t="shared" si="0"/>
        <v>0</v>
      </c>
      <c r="I31" s="89">
        <f>IFERROR(ROUND(G.9b!I31,2),0)</f>
        <v>0</v>
      </c>
      <c r="J31" s="96" t="str">
        <f>IF(OR(ISTEXT(G.9b!J31),ISNUMBER(G.9b!J31))=TRUE,G.9b!J31,"")</f>
        <v/>
      </c>
    </row>
    <row r="32" spans="1:10" ht="20.100000000000001" customHeight="1" thickBot="1" x14ac:dyDescent="0.3">
      <c r="A32" s="96" t="str">
        <f>IF(OR(ISTEXT(G.9b!A32),ISNUMBER(G.9b!A32))=TRUE,G.9b!A32,"")</f>
        <v/>
      </c>
      <c r="B32" s="96" t="str">
        <f>IF(OR(ISTEXT(G.9b!B32),ISNUMBER(G.9b!B32))=TRUE,G.9b!B32,"")</f>
        <v/>
      </c>
      <c r="C32" s="89">
        <f>IFERROR(ROUND(G.9b!C32,2),0)</f>
        <v>0</v>
      </c>
      <c r="D32" s="89">
        <f>IFERROR(ROUND(G.9b!D32,2),0)</f>
        <v>0</v>
      </c>
      <c r="E32" s="89">
        <f>IFERROR(ROUND(G.9b!E32,2),0)</f>
        <v>0</v>
      </c>
      <c r="F32" s="89">
        <f>IFERROR(ROUND(G.9b!F32,2),0)</f>
        <v>0</v>
      </c>
      <c r="G32" s="89">
        <f>IFERROR(ROUND(G.9b!G32,2),0)</f>
        <v>0</v>
      </c>
      <c r="H32" s="91">
        <f t="shared" si="0"/>
        <v>0</v>
      </c>
      <c r="I32" s="89">
        <f>IFERROR(ROUND(G.9b!I32,2),0)</f>
        <v>0</v>
      </c>
      <c r="J32" s="96" t="str">
        <f>IF(OR(ISTEXT(G.9b!J32),ISNUMBER(G.9b!J32))=TRUE,G.9b!J32,"")</f>
        <v/>
      </c>
    </row>
    <row r="33" spans="1:10" ht="20.100000000000001" customHeight="1" thickBot="1" x14ac:dyDescent="0.3">
      <c r="A33" s="96" t="str">
        <f>IF(OR(ISTEXT(G.9b!A33),ISNUMBER(G.9b!A33))=TRUE,G.9b!A33,"")</f>
        <v/>
      </c>
      <c r="B33" s="96" t="str">
        <f>IF(OR(ISTEXT(G.9b!B33),ISNUMBER(G.9b!B33))=TRUE,G.9b!B33,"")</f>
        <v/>
      </c>
      <c r="C33" s="89">
        <f>IFERROR(ROUND(G.9b!C33,2),0)</f>
        <v>0</v>
      </c>
      <c r="D33" s="89">
        <f>IFERROR(ROUND(G.9b!D33,2),0)</f>
        <v>0</v>
      </c>
      <c r="E33" s="89">
        <f>IFERROR(ROUND(G.9b!E33,2),0)</f>
        <v>0</v>
      </c>
      <c r="F33" s="89">
        <f>IFERROR(ROUND(G.9b!F33,2),0)</f>
        <v>0</v>
      </c>
      <c r="G33" s="89">
        <f>IFERROR(ROUND(G.9b!G33,2),0)</f>
        <v>0</v>
      </c>
      <c r="H33" s="91">
        <f t="shared" si="0"/>
        <v>0</v>
      </c>
      <c r="I33" s="89">
        <f>IFERROR(ROUND(G.9b!I33,2),0)</f>
        <v>0</v>
      </c>
      <c r="J33" s="96" t="str">
        <f>IF(OR(ISTEXT(G.9b!J33),ISNUMBER(G.9b!J33))=TRUE,G.9b!J33,"")</f>
        <v/>
      </c>
    </row>
    <row r="34" spans="1:10" ht="20.100000000000001" customHeight="1" thickBot="1" x14ac:dyDescent="0.3">
      <c r="A34" s="96" t="str">
        <f>IF(OR(ISTEXT(G.9b!A34),ISNUMBER(G.9b!A34))=TRUE,G.9b!A34,"")</f>
        <v/>
      </c>
      <c r="B34" s="96" t="str">
        <f>IF(OR(ISTEXT(G.9b!B34),ISNUMBER(G.9b!B34))=TRUE,G.9b!B34,"")</f>
        <v/>
      </c>
      <c r="C34" s="89">
        <f>IFERROR(ROUND(G.9b!C34,2),0)</f>
        <v>0</v>
      </c>
      <c r="D34" s="89">
        <f>IFERROR(ROUND(G.9b!D34,2),0)</f>
        <v>0</v>
      </c>
      <c r="E34" s="89">
        <f>IFERROR(ROUND(G.9b!E34,2),0)</f>
        <v>0</v>
      </c>
      <c r="F34" s="89">
        <f>IFERROR(ROUND(G.9b!F34,2),0)</f>
        <v>0</v>
      </c>
      <c r="G34" s="89">
        <f>IFERROR(ROUND(G.9b!G34,2),0)</f>
        <v>0</v>
      </c>
      <c r="H34" s="91">
        <f t="shared" si="0"/>
        <v>0</v>
      </c>
      <c r="I34" s="89">
        <f>IFERROR(ROUND(G.9b!I34,2),0)</f>
        <v>0</v>
      </c>
      <c r="J34" s="96" t="str">
        <f>IF(OR(ISTEXT(G.9b!J34),ISNUMBER(G.9b!J34))=TRUE,G.9b!J34,"")</f>
        <v/>
      </c>
    </row>
    <row r="35" spans="1:10" ht="20.100000000000001" customHeight="1" thickBot="1" x14ac:dyDescent="0.3">
      <c r="A35" s="96" t="str">
        <f>IF(OR(ISTEXT(G.9b!A35),ISNUMBER(G.9b!A35))=TRUE,G.9b!A35,"")</f>
        <v/>
      </c>
      <c r="B35" s="96" t="str">
        <f>IF(OR(ISTEXT(G.9b!B35),ISNUMBER(G.9b!B35))=TRUE,G.9b!B35,"")</f>
        <v/>
      </c>
      <c r="C35" s="89">
        <f>IFERROR(ROUND(G.9b!C35,2),0)</f>
        <v>0</v>
      </c>
      <c r="D35" s="89">
        <f>IFERROR(ROUND(G.9b!D35,2),0)</f>
        <v>0</v>
      </c>
      <c r="E35" s="89">
        <f>IFERROR(ROUND(G.9b!E35,2),0)</f>
        <v>0</v>
      </c>
      <c r="F35" s="89">
        <f>IFERROR(ROUND(G.9b!F35,2),0)</f>
        <v>0</v>
      </c>
      <c r="G35" s="89">
        <f>IFERROR(ROUND(G.9b!G35,2),0)</f>
        <v>0</v>
      </c>
      <c r="H35" s="91">
        <f t="shared" si="0"/>
        <v>0</v>
      </c>
      <c r="I35" s="89">
        <f>IFERROR(ROUND(G.9b!I35,2),0)</f>
        <v>0</v>
      </c>
      <c r="J35" s="96" t="str">
        <f>IF(OR(ISTEXT(G.9b!J35),ISNUMBER(G.9b!J35))=TRUE,G.9b!J35,"")</f>
        <v/>
      </c>
    </row>
    <row r="36" spans="1:10" ht="20.100000000000001" customHeight="1" thickBot="1" x14ac:dyDescent="0.3">
      <c r="A36" s="96" t="str">
        <f>IF(OR(ISTEXT(G.9b!A36),ISNUMBER(G.9b!A36))=TRUE,G.9b!A36,"")</f>
        <v/>
      </c>
      <c r="B36" s="96" t="str">
        <f>IF(OR(ISTEXT(G.9b!B36),ISNUMBER(G.9b!B36))=TRUE,G.9b!B36,"")</f>
        <v/>
      </c>
      <c r="C36" s="89">
        <f>IFERROR(ROUND(G.9b!C36,2),0)</f>
        <v>0</v>
      </c>
      <c r="D36" s="89">
        <f>IFERROR(ROUND(G.9b!D36,2),0)</f>
        <v>0</v>
      </c>
      <c r="E36" s="89">
        <f>IFERROR(ROUND(G.9b!E36,2),0)</f>
        <v>0</v>
      </c>
      <c r="F36" s="89">
        <f>IFERROR(ROUND(G.9b!F36,2),0)</f>
        <v>0</v>
      </c>
      <c r="G36" s="89">
        <f>IFERROR(ROUND(G.9b!G36,2),0)</f>
        <v>0</v>
      </c>
      <c r="H36" s="91">
        <f t="shared" si="0"/>
        <v>0</v>
      </c>
      <c r="I36" s="89">
        <f>IFERROR(ROUND(G.9b!I36,2),0)</f>
        <v>0</v>
      </c>
      <c r="J36" s="96" t="str">
        <f>IF(OR(ISTEXT(G.9b!J36),ISNUMBER(G.9b!J36))=TRUE,G.9b!J36,"")</f>
        <v/>
      </c>
    </row>
    <row r="37" spans="1:10" ht="20.100000000000001" customHeight="1" thickBot="1" x14ac:dyDescent="0.3">
      <c r="A37" s="96" t="str">
        <f>IF(OR(ISTEXT(G.9b!A37),ISNUMBER(G.9b!A37))=TRUE,G.9b!A37,"")</f>
        <v/>
      </c>
      <c r="B37" s="96" t="str">
        <f>IF(OR(ISTEXT(G.9b!B37),ISNUMBER(G.9b!B37))=TRUE,G.9b!B37,"")</f>
        <v/>
      </c>
      <c r="C37" s="89">
        <f>IFERROR(ROUND(G.9b!C37,2),0)</f>
        <v>0</v>
      </c>
      <c r="D37" s="89">
        <f>IFERROR(ROUND(G.9b!D37,2),0)</f>
        <v>0</v>
      </c>
      <c r="E37" s="89">
        <f>IFERROR(ROUND(G.9b!E37,2),0)</f>
        <v>0</v>
      </c>
      <c r="F37" s="89">
        <f>IFERROR(ROUND(G.9b!F37,2),0)</f>
        <v>0</v>
      </c>
      <c r="G37" s="89">
        <f>IFERROR(ROUND(G.9b!G37,2),0)</f>
        <v>0</v>
      </c>
      <c r="H37" s="91">
        <f t="shared" si="0"/>
        <v>0</v>
      </c>
      <c r="I37" s="89">
        <f>IFERROR(ROUND(G.9b!I37,2),0)</f>
        <v>0</v>
      </c>
      <c r="J37" s="96" t="str">
        <f>IF(OR(ISTEXT(G.9b!J37),ISNUMBER(G.9b!J37))=TRUE,G.9b!J37,"")</f>
        <v/>
      </c>
    </row>
    <row r="38" spans="1:10" ht="20.100000000000001" customHeight="1" thickBot="1" x14ac:dyDescent="0.3">
      <c r="A38" s="96" t="str">
        <f>IF(OR(ISTEXT(G.9b!A38),ISNUMBER(G.9b!A38))=TRUE,G.9b!A38,"")</f>
        <v/>
      </c>
      <c r="B38" s="96" t="str">
        <f>IF(OR(ISTEXT(G.9b!B38),ISNUMBER(G.9b!B38))=TRUE,G.9b!B38,"")</f>
        <v/>
      </c>
      <c r="C38" s="89">
        <f>IFERROR(ROUND(G.9b!C38,2),0)</f>
        <v>0</v>
      </c>
      <c r="D38" s="89">
        <f>IFERROR(ROUND(G.9b!D38,2),0)</f>
        <v>0</v>
      </c>
      <c r="E38" s="89">
        <f>IFERROR(ROUND(G.9b!E38,2),0)</f>
        <v>0</v>
      </c>
      <c r="F38" s="89">
        <f>IFERROR(ROUND(G.9b!F38,2),0)</f>
        <v>0</v>
      </c>
      <c r="G38" s="89">
        <f>IFERROR(ROUND(G.9b!G38,2),0)</f>
        <v>0</v>
      </c>
      <c r="H38" s="91">
        <f t="shared" si="0"/>
        <v>0</v>
      </c>
      <c r="I38" s="89">
        <f>IFERROR(ROUND(G.9b!I38,2),0)</f>
        <v>0</v>
      </c>
      <c r="J38" s="96" t="str">
        <f>IF(OR(ISTEXT(G.9b!J38),ISNUMBER(G.9b!J38))=TRUE,G.9b!J38,"")</f>
        <v/>
      </c>
    </row>
    <row r="39" spans="1:10" ht="20.100000000000001" customHeight="1" thickBot="1" x14ac:dyDescent="0.3">
      <c r="A39" s="96" t="str">
        <f>IF(OR(ISTEXT(G.9b!A39),ISNUMBER(G.9b!A39))=TRUE,G.9b!A39,"")</f>
        <v/>
      </c>
      <c r="B39" s="96" t="str">
        <f>IF(OR(ISTEXT(G.9b!B39),ISNUMBER(G.9b!B39))=TRUE,G.9b!B39,"")</f>
        <v/>
      </c>
      <c r="C39" s="89">
        <f>IFERROR(ROUND(G.9b!C39,2),0)</f>
        <v>0</v>
      </c>
      <c r="D39" s="89">
        <f>IFERROR(ROUND(G.9b!D39,2),0)</f>
        <v>0</v>
      </c>
      <c r="E39" s="89">
        <f>IFERROR(ROUND(G.9b!E39,2),0)</f>
        <v>0</v>
      </c>
      <c r="F39" s="89">
        <f>IFERROR(ROUND(G.9b!F39,2),0)</f>
        <v>0</v>
      </c>
      <c r="G39" s="89">
        <f>IFERROR(ROUND(G.9b!G39,2),0)</f>
        <v>0</v>
      </c>
      <c r="H39" s="91">
        <f t="shared" si="0"/>
        <v>0</v>
      </c>
      <c r="I39" s="89">
        <f>IFERROR(ROUND(G.9b!I39,2),0)</f>
        <v>0</v>
      </c>
      <c r="J39" s="96" t="str">
        <f>IF(OR(ISTEXT(G.9b!J39),ISNUMBER(G.9b!J39))=TRUE,G.9b!J39,"")</f>
        <v/>
      </c>
    </row>
    <row r="40" spans="1:10" ht="20.100000000000001" customHeight="1" thickBot="1" x14ac:dyDescent="0.3">
      <c r="A40" s="96" t="str">
        <f>IF(OR(ISTEXT(G.9b!A40),ISNUMBER(G.9b!A40))=TRUE,G.9b!A40,"")</f>
        <v/>
      </c>
      <c r="B40" s="96" t="str">
        <f>IF(OR(ISTEXT(G.9b!B40),ISNUMBER(G.9b!B40))=TRUE,G.9b!B40,"")</f>
        <v/>
      </c>
      <c r="C40" s="89">
        <f>IFERROR(ROUND(G.9b!C40,2),0)</f>
        <v>0</v>
      </c>
      <c r="D40" s="89">
        <f>IFERROR(ROUND(G.9b!D40,2),0)</f>
        <v>0</v>
      </c>
      <c r="E40" s="89">
        <f>IFERROR(ROUND(G.9b!E40,2),0)</f>
        <v>0</v>
      </c>
      <c r="F40" s="89">
        <f>IFERROR(ROUND(G.9b!F40,2),0)</f>
        <v>0</v>
      </c>
      <c r="G40" s="89">
        <f>IFERROR(ROUND(G.9b!G40,2),0)</f>
        <v>0</v>
      </c>
      <c r="H40" s="91">
        <f t="shared" si="0"/>
        <v>0</v>
      </c>
      <c r="I40" s="89">
        <f>IFERROR(ROUND(G.9b!I40,2),0)</f>
        <v>0</v>
      </c>
      <c r="J40" s="96" t="str">
        <f>IF(OR(ISTEXT(G.9b!J40),ISNUMBER(G.9b!J40))=TRUE,G.9b!J40,"")</f>
        <v/>
      </c>
    </row>
    <row r="41" spans="1:10" ht="20.100000000000001" customHeight="1" thickBot="1" x14ac:dyDescent="0.3">
      <c r="A41" s="96" t="str">
        <f>IF(OR(ISTEXT(G.9b!A41),ISNUMBER(G.9b!A41))=TRUE,G.9b!A41,"")</f>
        <v/>
      </c>
      <c r="B41" s="96" t="str">
        <f>IF(OR(ISTEXT(G.9b!B41),ISNUMBER(G.9b!B41))=TRUE,G.9b!B41,"")</f>
        <v/>
      </c>
      <c r="C41" s="89">
        <f>IFERROR(ROUND(G.9b!C41,2),0)</f>
        <v>0</v>
      </c>
      <c r="D41" s="89">
        <f>IFERROR(ROUND(G.9b!D41,2),0)</f>
        <v>0</v>
      </c>
      <c r="E41" s="89">
        <f>IFERROR(ROUND(G.9b!E41,2),0)</f>
        <v>0</v>
      </c>
      <c r="F41" s="89">
        <f>IFERROR(ROUND(G.9b!F41,2),0)</f>
        <v>0</v>
      </c>
      <c r="G41" s="89">
        <f>IFERROR(ROUND(G.9b!G41,2),0)</f>
        <v>0</v>
      </c>
      <c r="H41" s="91">
        <f t="shared" si="0"/>
        <v>0</v>
      </c>
      <c r="I41" s="89">
        <f>IFERROR(ROUND(G.9b!I41,2),0)</f>
        <v>0</v>
      </c>
      <c r="J41" s="96" t="str">
        <f>IF(OR(ISTEXT(G.9b!J41),ISNUMBER(G.9b!J41))=TRUE,G.9b!J41,"")</f>
        <v/>
      </c>
    </row>
    <row r="42" spans="1:10" ht="20.100000000000001" customHeight="1" thickBot="1" x14ac:dyDescent="0.3">
      <c r="A42" s="96" t="str">
        <f>IF(OR(ISTEXT(G.9b!A42),ISNUMBER(G.9b!A42))=TRUE,G.9b!A42,"")</f>
        <v/>
      </c>
      <c r="B42" s="96" t="str">
        <f>IF(OR(ISTEXT(G.9b!B42),ISNUMBER(G.9b!B42))=TRUE,G.9b!B42,"")</f>
        <v/>
      </c>
      <c r="C42" s="89">
        <f>IFERROR(ROUND(G.9b!C42,2),0)</f>
        <v>0</v>
      </c>
      <c r="D42" s="89">
        <f>IFERROR(ROUND(G.9b!D42,2),0)</f>
        <v>0</v>
      </c>
      <c r="E42" s="89">
        <f>IFERROR(ROUND(G.9b!E42,2),0)</f>
        <v>0</v>
      </c>
      <c r="F42" s="89">
        <f>IFERROR(ROUND(G.9b!F42,2),0)</f>
        <v>0</v>
      </c>
      <c r="G42" s="89">
        <f>IFERROR(ROUND(G.9b!G42,2),0)</f>
        <v>0</v>
      </c>
      <c r="H42" s="91">
        <f t="shared" si="0"/>
        <v>0</v>
      </c>
      <c r="I42" s="89">
        <f>IFERROR(ROUND(G.9b!I42,2),0)</f>
        <v>0</v>
      </c>
      <c r="J42" s="96" t="str">
        <f>IF(OR(ISTEXT(G.9b!J42),ISNUMBER(G.9b!J42))=TRUE,G.9b!J42,"")</f>
        <v/>
      </c>
    </row>
    <row r="43" spans="1:10" ht="20.100000000000001" customHeight="1" thickBot="1" x14ac:dyDescent="0.3">
      <c r="A43" s="96" t="str">
        <f>IF(OR(ISTEXT(G.9b!A43),ISNUMBER(G.9b!A43))=TRUE,G.9b!A43,"")</f>
        <v/>
      </c>
      <c r="B43" s="96" t="str">
        <f>IF(OR(ISTEXT(G.9b!B43),ISNUMBER(G.9b!B43))=TRUE,G.9b!B43,"")</f>
        <v/>
      </c>
      <c r="C43" s="89">
        <f>IFERROR(ROUND(G.9b!C43,2),0)</f>
        <v>0</v>
      </c>
      <c r="D43" s="89">
        <f>IFERROR(ROUND(G.9b!D43,2),0)</f>
        <v>0</v>
      </c>
      <c r="E43" s="89">
        <f>IFERROR(ROUND(G.9b!E43,2),0)</f>
        <v>0</v>
      </c>
      <c r="F43" s="89">
        <f>IFERROR(ROUND(G.9b!F43,2),0)</f>
        <v>0</v>
      </c>
      <c r="G43" s="89">
        <f>IFERROR(ROUND(G.9b!G43,2),0)</f>
        <v>0</v>
      </c>
      <c r="H43" s="91">
        <f t="shared" si="0"/>
        <v>0</v>
      </c>
      <c r="I43" s="89">
        <f>IFERROR(ROUND(G.9b!I43,2),0)</f>
        <v>0</v>
      </c>
      <c r="J43" s="96" t="str">
        <f>IF(OR(ISTEXT(G.9b!J43),ISNUMBER(G.9b!J43))=TRUE,G.9b!J43,"")</f>
        <v/>
      </c>
    </row>
    <row r="44" spans="1:10" ht="20.100000000000001" customHeight="1" thickBot="1" x14ac:dyDescent="0.3">
      <c r="A44" s="96" t="str">
        <f>IF(OR(ISTEXT(G.9b!A44),ISNUMBER(G.9b!A44))=TRUE,G.9b!A44,"")</f>
        <v/>
      </c>
      <c r="B44" s="96" t="str">
        <f>IF(OR(ISTEXT(G.9b!B44),ISNUMBER(G.9b!B44))=TRUE,G.9b!B44,"")</f>
        <v/>
      </c>
      <c r="C44" s="89">
        <f>IFERROR(ROUND(G.9b!C44,2),0)</f>
        <v>0</v>
      </c>
      <c r="D44" s="89">
        <f>IFERROR(ROUND(G.9b!D44,2),0)</f>
        <v>0</v>
      </c>
      <c r="E44" s="89">
        <f>IFERROR(ROUND(G.9b!E44,2),0)</f>
        <v>0</v>
      </c>
      <c r="F44" s="89">
        <f>IFERROR(ROUND(G.9b!F44,2),0)</f>
        <v>0</v>
      </c>
      <c r="G44" s="89">
        <f>IFERROR(ROUND(G.9b!G44,2),0)</f>
        <v>0</v>
      </c>
      <c r="H44" s="91">
        <f t="shared" si="0"/>
        <v>0</v>
      </c>
      <c r="I44" s="89">
        <f>IFERROR(ROUND(G.9b!I44,2),0)</f>
        <v>0</v>
      </c>
      <c r="J44" s="96" t="str">
        <f>IF(OR(ISTEXT(G.9b!J44),ISNUMBER(G.9b!J44))=TRUE,G.9b!J44,"")</f>
        <v/>
      </c>
    </row>
    <row r="45" spans="1:10" ht="20.100000000000001" customHeight="1" thickBot="1" x14ac:dyDescent="0.3">
      <c r="A45" s="96" t="str">
        <f>IF(OR(ISTEXT(G.9b!A45),ISNUMBER(G.9b!A45))=TRUE,G.9b!A45,"")</f>
        <v/>
      </c>
      <c r="B45" s="96" t="str">
        <f>IF(OR(ISTEXT(G.9b!B45),ISNUMBER(G.9b!B45))=TRUE,G.9b!B45,"")</f>
        <v/>
      </c>
      <c r="C45" s="89">
        <f>IFERROR(ROUND(G.9b!C45,2),0)</f>
        <v>0</v>
      </c>
      <c r="D45" s="89">
        <f>IFERROR(ROUND(G.9b!D45,2),0)</f>
        <v>0</v>
      </c>
      <c r="E45" s="89">
        <f>IFERROR(ROUND(G.9b!E45,2),0)</f>
        <v>0</v>
      </c>
      <c r="F45" s="89">
        <f>IFERROR(ROUND(G.9b!F45,2),0)</f>
        <v>0</v>
      </c>
      <c r="G45" s="89">
        <f>IFERROR(ROUND(G.9b!G45,2),0)</f>
        <v>0</v>
      </c>
      <c r="H45" s="91">
        <f t="shared" si="0"/>
        <v>0</v>
      </c>
      <c r="I45" s="89">
        <f>IFERROR(ROUND(G.9b!I45,2),0)</f>
        <v>0</v>
      </c>
      <c r="J45" s="96" t="str">
        <f>IF(OR(ISTEXT(G.9b!J45),ISNUMBER(G.9b!J45))=TRUE,G.9b!J45,"")</f>
        <v/>
      </c>
    </row>
    <row r="46" spans="1:10" ht="20.100000000000001" customHeight="1" thickBot="1" x14ac:dyDescent="0.3">
      <c r="A46" s="96" t="str">
        <f>IF(OR(ISTEXT(G.9b!A46),ISNUMBER(G.9b!A46))=TRUE,G.9b!A46,"")</f>
        <v/>
      </c>
      <c r="B46" s="96" t="str">
        <f>IF(OR(ISTEXT(G.9b!B46),ISNUMBER(G.9b!B46))=TRUE,G.9b!B46,"")</f>
        <v/>
      </c>
      <c r="C46" s="89">
        <f>IFERROR(ROUND(G.9b!C46,2),0)</f>
        <v>0</v>
      </c>
      <c r="D46" s="89">
        <f>IFERROR(ROUND(G.9b!D46,2),0)</f>
        <v>0</v>
      </c>
      <c r="E46" s="89">
        <f>IFERROR(ROUND(G.9b!E46,2),0)</f>
        <v>0</v>
      </c>
      <c r="F46" s="89">
        <f>IFERROR(ROUND(G.9b!F46,2),0)</f>
        <v>0</v>
      </c>
      <c r="G46" s="89">
        <f>IFERROR(ROUND(G.9b!G46,2),0)</f>
        <v>0</v>
      </c>
      <c r="H46" s="91">
        <f t="shared" si="0"/>
        <v>0</v>
      </c>
      <c r="I46" s="89">
        <f>IFERROR(ROUND(G.9b!I46,2),0)</f>
        <v>0</v>
      </c>
      <c r="J46" s="96" t="str">
        <f>IF(OR(ISTEXT(G.9b!J46),ISNUMBER(G.9b!J46))=TRUE,G.9b!J46,"")</f>
        <v/>
      </c>
    </row>
    <row r="47" spans="1:10" ht="20.100000000000001" customHeight="1" thickBot="1" x14ac:dyDescent="0.3">
      <c r="A47" s="96" t="str">
        <f>IF(OR(ISTEXT(G.9b!A47),ISNUMBER(G.9b!A47))=TRUE,G.9b!A47,"")</f>
        <v/>
      </c>
      <c r="B47" s="96" t="str">
        <f>IF(OR(ISTEXT(G.9b!B47),ISNUMBER(G.9b!B47))=TRUE,G.9b!B47,"")</f>
        <v/>
      </c>
      <c r="C47" s="89">
        <f>IFERROR(ROUND(G.9b!C47,2),0)</f>
        <v>0</v>
      </c>
      <c r="D47" s="89">
        <f>IFERROR(ROUND(G.9b!D47,2),0)</f>
        <v>0</v>
      </c>
      <c r="E47" s="89">
        <f>IFERROR(ROUND(G.9b!E47,2),0)</f>
        <v>0</v>
      </c>
      <c r="F47" s="89">
        <f>IFERROR(ROUND(G.9b!F47,2),0)</f>
        <v>0</v>
      </c>
      <c r="G47" s="89">
        <f>IFERROR(ROUND(G.9b!G47,2),0)</f>
        <v>0</v>
      </c>
      <c r="H47" s="91">
        <f t="shared" si="0"/>
        <v>0</v>
      </c>
      <c r="I47" s="89">
        <f>IFERROR(ROUND(G.9b!I47,2),0)</f>
        <v>0</v>
      </c>
      <c r="J47" s="96" t="str">
        <f>IF(OR(ISTEXT(G.9b!J47),ISNUMBER(G.9b!J47))=TRUE,G.9b!J47,"")</f>
        <v/>
      </c>
    </row>
    <row r="48" spans="1:10" ht="20.100000000000001" customHeight="1" thickBot="1" x14ac:dyDescent="0.3">
      <c r="A48" s="96" t="str">
        <f>IF(OR(ISTEXT(G.9b!A48),ISNUMBER(G.9b!A48))=TRUE,G.9b!A48,"")</f>
        <v/>
      </c>
      <c r="B48" s="96" t="str">
        <f>IF(OR(ISTEXT(G.9b!B48),ISNUMBER(G.9b!B48))=TRUE,G.9b!B48,"")</f>
        <v/>
      </c>
      <c r="C48" s="89">
        <f>IFERROR(ROUND(G.9b!C48,2),0)</f>
        <v>0</v>
      </c>
      <c r="D48" s="89">
        <f>IFERROR(ROUND(G.9b!D48,2),0)</f>
        <v>0</v>
      </c>
      <c r="E48" s="89">
        <f>IFERROR(ROUND(G.9b!E48,2),0)</f>
        <v>0</v>
      </c>
      <c r="F48" s="89">
        <f>IFERROR(ROUND(G.9b!F48,2),0)</f>
        <v>0</v>
      </c>
      <c r="G48" s="89">
        <f>IFERROR(ROUND(G.9b!G48,2),0)</f>
        <v>0</v>
      </c>
      <c r="H48" s="91">
        <f t="shared" si="0"/>
        <v>0</v>
      </c>
      <c r="I48" s="89">
        <f>IFERROR(ROUND(G.9b!I48,2),0)</f>
        <v>0</v>
      </c>
      <c r="J48" s="96" t="str">
        <f>IF(OR(ISTEXT(G.9b!J48),ISNUMBER(G.9b!J48))=TRUE,G.9b!J48,"")</f>
        <v/>
      </c>
    </row>
    <row r="49" spans="1:10" ht="20.100000000000001" customHeight="1" thickBot="1" x14ac:dyDescent="0.3">
      <c r="A49" s="96" t="str">
        <f>IF(OR(ISTEXT(G.9b!A49),ISNUMBER(G.9b!A49))=TRUE,G.9b!A49,"")</f>
        <v/>
      </c>
      <c r="B49" s="96" t="str">
        <f>IF(OR(ISTEXT(G.9b!B49),ISNUMBER(G.9b!B49))=TRUE,G.9b!B49,"")</f>
        <v/>
      </c>
      <c r="C49" s="89">
        <f>IFERROR(ROUND(G.9b!C49,2),0)</f>
        <v>0</v>
      </c>
      <c r="D49" s="89">
        <f>IFERROR(ROUND(G.9b!D49,2),0)</f>
        <v>0</v>
      </c>
      <c r="E49" s="89">
        <f>IFERROR(ROUND(G.9b!E49,2),0)</f>
        <v>0</v>
      </c>
      <c r="F49" s="89">
        <f>IFERROR(ROUND(G.9b!F49,2),0)</f>
        <v>0</v>
      </c>
      <c r="G49" s="89">
        <f>IFERROR(ROUND(G.9b!G49,2),0)</f>
        <v>0</v>
      </c>
      <c r="H49" s="91">
        <f t="shared" si="0"/>
        <v>0</v>
      </c>
      <c r="I49" s="89">
        <f>IFERROR(ROUND(G.9b!I49,2),0)</f>
        <v>0</v>
      </c>
      <c r="J49" s="96" t="str">
        <f>IF(OR(ISTEXT(G.9b!J49),ISNUMBER(G.9b!J49))=TRUE,G.9b!J49,"")</f>
        <v/>
      </c>
    </row>
    <row r="50" spans="1:10" ht="20.100000000000001" customHeight="1" thickBot="1" x14ac:dyDescent="0.3">
      <c r="A50" s="96" t="str">
        <f>IF(OR(ISTEXT(G.9b!A50),ISNUMBER(G.9b!A50))=TRUE,G.9b!A50,"")</f>
        <v/>
      </c>
      <c r="B50" s="96" t="str">
        <f>IF(OR(ISTEXT(G.9b!B50),ISNUMBER(G.9b!B50))=TRUE,G.9b!B50,"")</f>
        <v/>
      </c>
      <c r="C50" s="89">
        <f>IFERROR(ROUND(G.9b!C50,2),0)</f>
        <v>0</v>
      </c>
      <c r="D50" s="89">
        <f>IFERROR(ROUND(G.9b!D50,2),0)</f>
        <v>0</v>
      </c>
      <c r="E50" s="89">
        <f>IFERROR(ROUND(G.9b!E50,2),0)</f>
        <v>0</v>
      </c>
      <c r="F50" s="89">
        <f>IFERROR(ROUND(G.9b!F50,2),0)</f>
        <v>0</v>
      </c>
      <c r="G50" s="89">
        <f>IFERROR(ROUND(G.9b!G50,2),0)</f>
        <v>0</v>
      </c>
      <c r="H50" s="91">
        <f t="shared" si="0"/>
        <v>0</v>
      </c>
      <c r="I50" s="89">
        <f>IFERROR(ROUND(G.9b!I50,2),0)</f>
        <v>0</v>
      </c>
      <c r="J50" s="96" t="str">
        <f>IF(OR(ISTEXT(G.9b!J50),ISNUMBER(G.9b!J50))=TRUE,G.9b!J50,"")</f>
        <v/>
      </c>
    </row>
    <row r="51" spans="1:10" ht="20.100000000000001" customHeight="1" thickBot="1" x14ac:dyDescent="0.3">
      <c r="A51" s="96" t="str">
        <f>IF(OR(ISTEXT(G.9b!A51),ISNUMBER(G.9b!A51))=TRUE,G.9b!A51,"")</f>
        <v/>
      </c>
      <c r="B51" s="96" t="str">
        <f>IF(OR(ISTEXT(G.9b!B51),ISNUMBER(G.9b!B51))=TRUE,G.9b!B51,"")</f>
        <v/>
      </c>
      <c r="C51" s="89">
        <f>IFERROR(ROUND(G.9b!C51,2),0)</f>
        <v>0</v>
      </c>
      <c r="D51" s="89">
        <f>IFERROR(ROUND(G.9b!D51,2),0)</f>
        <v>0</v>
      </c>
      <c r="E51" s="89">
        <f>IFERROR(ROUND(G.9b!E51,2),0)</f>
        <v>0</v>
      </c>
      <c r="F51" s="89">
        <f>IFERROR(ROUND(G.9b!F51,2),0)</f>
        <v>0</v>
      </c>
      <c r="G51" s="89">
        <f>IFERROR(ROUND(G.9b!G51,2),0)</f>
        <v>0</v>
      </c>
      <c r="H51" s="91">
        <f t="shared" si="0"/>
        <v>0</v>
      </c>
      <c r="I51" s="89">
        <f>IFERROR(ROUND(G.9b!I51,2),0)</f>
        <v>0</v>
      </c>
      <c r="J51" s="96" t="str">
        <f>IF(OR(ISTEXT(G.9b!J51),ISNUMBER(G.9b!J51))=TRUE,G.9b!J51,"")</f>
        <v/>
      </c>
    </row>
    <row r="52" spans="1:10" ht="20.100000000000001" customHeight="1" thickBot="1" x14ac:dyDescent="0.3">
      <c r="A52" s="96" t="str">
        <f>IF(OR(ISTEXT(G.9b!A52),ISNUMBER(G.9b!A52))=TRUE,G.9b!A52,"")</f>
        <v/>
      </c>
      <c r="B52" s="96" t="str">
        <f>IF(OR(ISTEXT(G.9b!B52),ISNUMBER(G.9b!B52))=TRUE,G.9b!B52,"")</f>
        <v/>
      </c>
      <c r="C52" s="89">
        <f>IFERROR(ROUND(G.9b!C52,2),0)</f>
        <v>0</v>
      </c>
      <c r="D52" s="89">
        <f>IFERROR(ROUND(G.9b!D52,2),0)</f>
        <v>0</v>
      </c>
      <c r="E52" s="89">
        <f>IFERROR(ROUND(G.9b!E52,2),0)</f>
        <v>0</v>
      </c>
      <c r="F52" s="89">
        <f>IFERROR(ROUND(G.9b!F52,2),0)</f>
        <v>0</v>
      </c>
      <c r="G52" s="89">
        <f>IFERROR(ROUND(G.9b!G52,2),0)</f>
        <v>0</v>
      </c>
      <c r="H52" s="91">
        <f t="shared" si="0"/>
        <v>0</v>
      </c>
      <c r="I52" s="89">
        <f>IFERROR(ROUND(G.9b!I52,2),0)</f>
        <v>0</v>
      </c>
      <c r="J52" s="96" t="str">
        <f>IF(OR(ISTEXT(G.9b!J52),ISNUMBER(G.9b!J52))=TRUE,G.9b!J52,"")</f>
        <v/>
      </c>
    </row>
    <row r="53" spans="1:10" ht="20.100000000000001" customHeight="1" thickBot="1" x14ac:dyDescent="0.3">
      <c r="A53" s="96" t="str">
        <f>IF(OR(ISTEXT(G.9b!A53),ISNUMBER(G.9b!A53))=TRUE,G.9b!A53,"")</f>
        <v/>
      </c>
      <c r="B53" s="96" t="str">
        <f>IF(OR(ISTEXT(G.9b!B53),ISNUMBER(G.9b!B53))=TRUE,G.9b!B53,"")</f>
        <v/>
      </c>
      <c r="C53" s="89">
        <f>IFERROR(ROUND(G.9b!C53,2),0)</f>
        <v>0</v>
      </c>
      <c r="D53" s="89">
        <f>IFERROR(ROUND(G.9b!D53,2),0)</f>
        <v>0</v>
      </c>
      <c r="E53" s="89">
        <f>IFERROR(ROUND(G.9b!E53,2),0)</f>
        <v>0</v>
      </c>
      <c r="F53" s="89">
        <f>IFERROR(ROUND(G.9b!F53,2),0)</f>
        <v>0</v>
      </c>
      <c r="G53" s="89">
        <f>IFERROR(ROUND(G.9b!G53,2),0)</f>
        <v>0</v>
      </c>
      <c r="H53" s="91">
        <f t="shared" si="0"/>
        <v>0</v>
      </c>
      <c r="I53" s="89">
        <f>IFERROR(ROUND(G.9b!I53,2),0)</f>
        <v>0</v>
      </c>
      <c r="J53" s="96" t="str">
        <f>IF(OR(ISTEXT(G.9b!J53),ISNUMBER(G.9b!J53))=TRUE,G.9b!J53,"")</f>
        <v/>
      </c>
    </row>
    <row r="54" spans="1:10" ht="20.100000000000001" customHeight="1" thickBot="1" x14ac:dyDescent="0.3">
      <c r="A54" s="96" t="str">
        <f>IF(OR(ISTEXT(G.9b!A54),ISNUMBER(G.9b!A54))=TRUE,G.9b!A54,"")</f>
        <v/>
      </c>
      <c r="B54" s="96" t="str">
        <f>IF(OR(ISTEXT(G.9b!B54),ISNUMBER(G.9b!B54))=TRUE,G.9b!B54,"")</f>
        <v/>
      </c>
      <c r="C54" s="89">
        <f>IFERROR(ROUND(G.9b!C54,2),0)</f>
        <v>0</v>
      </c>
      <c r="D54" s="89">
        <f>IFERROR(ROUND(G.9b!D54,2),0)</f>
        <v>0</v>
      </c>
      <c r="E54" s="89">
        <f>IFERROR(ROUND(G.9b!E54,2),0)</f>
        <v>0</v>
      </c>
      <c r="F54" s="89">
        <f>IFERROR(ROUND(G.9b!F54,2),0)</f>
        <v>0</v>
      </c>
      <c r="G54" s="89">
        <f>IFERROR(ROUND(G.9b!G54,2),0)</f>
        <v>0</v>
      </c>
      <c r="H54" s="91">
        <f t="shared" si="0"/>
        <v>0</v>
      </c>
      <c r="I54" s="89">
        <f>IFERROR(ROUND(G.9b!I54,2),0)</f>
        <v>0</v>
      </c>
      <c r="J54" s="96" t="str">
        <f>IF(OR(ISTEXT(G.9b!J54),ISNUMBER(G.9b!J54))=TRUE,G.9b!J54,"")</f>
        <v/>
      </c>
    </row>
    <row r="55" spans="1:10" ht="20.100000000000001" customHeight="1" thickBot="1" x14ac:dyDescent="0.3">
      <c r="A55" s="96" t="str">
        <f>IF(OR(ISTEXT(G.9b!A55),ISNUMBER(G.9b!A55))=TRUE,G.9b!A55,"")</f>
        <v/>
      </c>
      <c r="B55" s="96" t="str">
        <f>IF(OR(ISTEXT(G.9b!B55),ISNUMBER(G.9b!B55))=TRUE,G.9b!B55,"")</f>
        <v/>
      </c>
      <c r="C55" s="89">
        <f>IFERROR(ROUND(G.9b!C55,2),0)</f>
        <v>0</v>
      </c>
      <c r="D55" s="89">
        <f>IFERROR(ROUND(G.9b!D55,2),0)</f>
        <v>0</v>
      </c>
      <c r="E55" s="89">
        <f>IFERROR(ROUND(G.9b!E55,2),0)</f>
        <v>0</v>
      </c>
      <c r="F55" s="89">
        <f>IFERROR(ROUND(G.9b!F55,2),0)</f>
        <v>0</v>
      </c>
      <c r="G55" s="89">
        <f>IFERROR(ROUND(G.9b!G55,2),0)</f>
        <v>0</v>
      </c>
      <c r="H55" s="91">
        <f t="shared" si="0"/>
        <v>0</v>
      </c>
      <c r="I55" s="89">
        <f>IFERROR(ROUND(G.9b!I55,2),0)</f>
        <v>0</v>
      </c>
      <c r="J55" s="96" t="str">
        <f>IF(OR(ISTEXT(G.9b!J55),ISNUMBER(G.9b!J55))=TRUE,G.9b!J55,"")</f>
        <v/>
      </c>
    </row>
    <row r="56" spans="1:10" ht="20.100000000000001" customHeight="1" thickBot="1" x14ac:dyDescent="0.3">
      <c r="A56" s="96" t="str">
        <f>IF(OR(ISTEXT(G.9b!A56),ISNUMBER(G.9b!A56))=TRUE,G.9b!A56,"")</f>
        <v/>
      </c>
      <c r="B56" s="96" t="str">
        <f>IF(OR(ISTEXT(G.9b!B56),ISNUMBER(G.9b!B56))=TRUE,G.9b!B56,"")</f>
        <v/>
      </c>
      <c r="C56" s="89">
        <f>IFERROR(ROUND(G.9b!C56,2),0)</f>
        <v>0</v>
      </c>
      <c r="D56" s="89">
        <f>IFERROR(ROUND(G.9b!D56,2),0)</f>
        <v>0</v>
      </c>
      <c r="E56" s="89">
        <f>IFERROR(ROUND(G.9b!E56,2),0)</f>
        <v>0</v>
      </c>
      <c r="F56" s="89">
        <f>IFERROR(ROUND(G.9b!F56,2),0)</f>
        <v>0</v>
      </c>
      <c r="G56" s="89">
        <f>IFERROR(ROUND(G.9b!G56,2),0)</f>
        <v>0</v>
      </c>
      <c r="H56" s="91">
        <f t="shared" si="0"/>
        <v>0</v>
      </c>
      <c r="I56" s="89">
        <f>IFERROR(ROUND(G.9b!I56,2),0)</f>
        <v>0</v>
      </c>
      <c r="J56" s="96" t="str">
        <f>IF(OR(ISTEXT(G.9b!J56),ISNUMBER(G.9b!J56))=TRUE,G.9b!J56,"")</f>
        <v/>
      </c>
    </row>
    <row r="57" spans="1:10" ht="20.100000000000001" customHeight="1" thickBot="1" x14ac:dyDescent="0.3">
      <c r="A57" s="96" t="str">
        <f>IF(OR(ISTEXT(G.9b!A57),ISNUMBER(G.9b!A57))=TRUE,G.9b!A57,"")</f>
        <v/>
      </c>
      <c r="B57" s="96" t="str">
        <f>IF(OR(ISTEXT(G.9b!B57),ISNUMBER(G.9b!B57))=TRUE,G.9b!B57,"")</f>
        <v/>
      </c>
      <c r="C57" s="89">
        <f>IFERROR(ROUND(G.9b!C57,2),0)</f>
        <v>0</v>
      </c>
      <c r="D57" s="89">
        <f>IFERROR(ROUND(G.9b!D57,2),0)</f>
        <v>0</v>
      </c>
      <c r="E57" s="89">
        <f>IFERROR(ROUND(G.9b!E57,2),0)</f>
        <v>0</v>
      </c>
      <c r="F57" s="89">
        <f>IFERROR(ROUND(G.9b!F57,2),0)</f>
        <v>0</v>
      </c>
      <c r="G57" s="89">
        <f>IFERROR(ROUND(G.9b!G57,2),0)</f>
        <v>0</v>
      </c>
      <c r="H57" s="91">
        <f t="shared" si="0"/>
        <v>0</v>
      </c>
      <c r="I57" s="89">
        <f>IFERROR(ROUND(G.9b!I57,2),0)</f>
        <v>0</v>
      </c>
      <c r="J57" s="96" t="str">
        <f>IF(OR(ISTEXT(G.9b!J57),ISNUMBER(G.9b!J57))=TRUE,G.9b!J57,"")</f>
        <v/>
      </c>
    </row>
    <row r="58" spans="1:10" ht="20.100000000000001" customHeight="1" thickBot="1" x14ac:dyDescent="0.3">
      <c r="A58" s="96" t="str">
        <f>IF(OR(ISTEXT(G.9b!A58),ISNUMBER(G.9b!A58))=TRUE,G.9b!A58,"")</f>
        <v/>
      </c>
      <c r="B58" s="96" t="str">
        <f>IF(OR(ISTEXT(G.9b!B58),ISNUMBER(G.9b!B58))=TRUE,G.9b!B58,"")</f>
        <v/>
      </c>
      <c r="C58" s="89">
        <f>IFERROR(ROUND(G.9b!C58,2),0)</f>
        <v>0</v>
      </c>
      <c r="D58" s="89">
        <f>IFERROR(ROUND(G.9b!D58,2),0)</f>
        <v>0</v>
      </c>
      <c r="E58" s="89">
        <f>IFERROR(ROUND(G.9b!E58,2),0)</f>
        <v>0</v>
      </c>
      <c r="F58" s="89">
        <f>IFERROR(ROUND(G.9b!F58,2),0)</f>
        <v>0</v>
      </c>
      <c r="G58" s="89">
        <f>IFERROR(ROUND(G.9b!G58,2),0)</f>
        <v>0</v>
      </c>
      <c r="H58" s="91">
        <f t="shared" si="0"/>
        <v>0</v>
      </c>
      <c r="I58" s="89">
        <f>IFERROR(ROUND(G.9b!I58,2),0)</f>
        <v>0</v>
      </c>
      <c r="J58" s="96" t="str">
        <f>IF(OR(ISTEXT(G.9b!J58),ISNUMBER(G.9b!J58))=TRUE,G.9b!J58,"")</f>
        <v/>
      </c>
    </row>
    <row r="59" spans="1:10" ht="20.100000000000001" customHeight="1" thickBot="1" x14ac:dyDescent="0.3">
      <c r="A59" s="96" t="str">
        <f>IF(OR(ISTEXT(G.9b!A59),ISNUMBER(G.9b!A59))=TRUE,G.9b!A59,"")</f>
        <v/>
      </c>
      <c r="B59" s="96" t="str">
        <f>IF(OR(ISTEXT(G.9b!B59),ISNUMBER(G.9b!B59))=TRUE,G.9b!B59,"")</f>
        <v/>
      </c>
      <c r="C59" s="89">
        <f>IFERROR(ROUND(G.9b!C59,2),0)</f>
        <v>0</v>
      </c>
      <c r="D59" s="89">
        <f>IFERROR(ROUND(G.9b!D59,2),0)</f>
        <v>0</v>
      </c>
      <c r="E59" s="89">
        <f>IFERROR(ROUND(G.9b!E59,2),0)</f>
        <v>0</v>
      </c>
      <c r="F59" s="89">
        <f>IFERROR(ROUND(G.9b!F59,2),0)</f>
        <v>0</v>
      </c>
      <c r="G59" s="89">
        <f>IFERROR(ROUND(G.9b!G59,2),0)</f>
        <v>0</v>
      </c>
      <c r="H59" s="91">
        <f t="shared" si="0"/>
        <v>0</v>
      </c>
      <c r="I59" s="89">
        <f>IFERROR(ROUND(G.9b!I59,2),0)</f>
        <v>0</v>
      </c>
      <c r="J59" s="96" t="str">
        <f>IF(OR(ISTEXT(G.9b!J59),ISNUMBER(G.9b!J59))=TRUE,G.9b!J59,"")</f>
        <v/>
      </c>
    </row>
    <row r="60" spans="1:10" ht="20.100000000000001" customHeight="1" thickBot="1" x14ac:dyDescent="0.3">
      <c r="A60" s="96" t="str">
        <f>IF(OR(ISTEXT(G.9b!A60),ISNUMBER(G.9b!A60))=TRUE,G.9b!A60,"")</f>
        <v/>
      </c>
      <c r="B60" s="96" t="str">
        <f>IF(OR(ISTEXT(G.9b!B60),ISNUMBER(G.9b!B60))=TRUE,G.9b!B60,"")</f>
        <v/>
      </c>
      <c r="C60" s="89">
        <f>IFERROR(ROUND(G.9b!C60,2),0)</f>
        <v>0</v>
      </c>
      <c r="D60" s="89">
        <f>IFERROR(ROUND(G.9b!D60,2),0)</f>
        <v>0</v>
      </c>
      <c r="E60" s="89">
        <f>IFERROR(ROUND(G.9b!E60,2),0)</f>
        <v>0</v>
      </c>
      <c r="F60" s="89">
        <f>IFERROR(ROUND(G.9b!F60,2),0)</f>
        <v>0</v>
      </c>
      <c r="G60" s="89">
        <f>IFERROR(ROUND(G.9b!G60,2),0)</f>
        <v>0</v>
      </c>
      <c r="H60" s="91">
        <f t="shared" si="0"/>
        <v>0</v>
      </c>
      <c r="I60" s="89">
        <f>IFERROR(ROUND(G.9b!I60,2),0)</f>
        <v>0</v>
      </c>
      <c r="J60" s="96" t="str">
        <f>IF(OR(ISTEXT(G.9b!J60),ISNUMBER(G.9b!J60))=TRUE,G.9b!J60,"")</f>
        <v/>
      </c>
    </row>
    <row r="61" spans="1:10" ht="20.100000000000001" customHeight="1" thickBot="1" x14ac:dyDescent="0.3">
      <c r="A61" s="96" t="str">
        <f>IF(OR(ISTEXT(G.9b!A61),ISNUMBER(G.9b!A61))=TRUE,G.9b!A61,"")</f>
        <v/>
      </c>
      <c r="B61" s="96" t="str">
        <f>IF(OR(ISTEXT(G.9b!B61),ISNUMBER(G.9b!B61))=TRUE,G.9b!B61,"")</f>
        <v/>
      </c>
      <c r="C61" s="89">
        <f>IFERROR(ROUND(G.9b!C61,2),0)</f>
        <v>0</v>
      </c>
      <c r="D61" s="89">
        <f>IFERROR(ROUND(G.9b!D61,2),0)</f>
        <v>0</v>
      </c>
      <c r="E61" s="89">
        <f>IFERROR(ROUND(G.9b!E61,2),0)</f>
        <v>0</v>
      </c>
      <c r="F61" s="89">
        <f>IFERROR(ROUND(G.9b!F61,2),0)</f>
        <v>0</v>
      </c>
      <c r="G61" s="89">
        <f>IFERROR(ROUND(G.9b!G61,2),0)</f>
        <v>0</v>
      </c>
      <c r="H61" s="91">
        <f t="shared" si="0"/>
        <v>0</v>
      </c>
      <c r="I61" s="89">
        <f>IFERROR(ROUND(G.9b!I61,2),0)</f>
        <v>0</v>
      </c>
      <c r="J61" s="96" t="str">
        <f>IF(OR(ISTEXT(G.9b!J61),ISNUMBER(G.9b!J61))=TRUE,G.9b!J61,"")</f>
        <v/>
      </c>
    </row>
    <row r="62" spans="1:10" ht="20.100000000000001" customHeight="1" thickBot="1" x14ac:dyDescent="0.3">
      <c r="A62" s="96" t="str">
        <f>IF(OR(ISTEXT(G.9b!A62),ISNUMBER(G.9b!A62))=TRUE,G.9b!A62,"")</f>
        <v/>
      </c>
      <c r="B62" s="96" t="str">
        <f>IF(OR(ISTEXT(G.9b!B62),ISNUMBER(G.9b!B62))=TRUE,G.9b!B62,"")</f>
        <v/>
      </c>
      <c r="C62" s="89">
        <f>IFERROR(ROUND(G.9b!C62,2),0)</f>
        <v>0</v>
      </c>
      <c r="D62" s="89">
        <f>IFERROR(ROUND(G.9b!D62,2),0)</f>
        <v>0</v>
      </c>
      <c r="E62" s="89">
        <f>IFERROR(ROUND(G.9b!E62,2),0)</f>
        <v>0</v>
      </c>
      <c r="F62" s="89">
        <f>IFERROR(ROUND(G.9b!F62,2),0)</f>
        <v>0</v>
      </c>
      <c r="G62" s="89">
        <f>IFERROR(ROUND(G.9b!G62,2),0)</f>
        <v>0</v>
      </c>
      <c r="H62" s="91">
        <f t="shared" si="0"/>
        <v>0</v>
      </c>
      <c r="I62" s="89">
        <f>IFERROR(ROUND(G.9b!I62,2),0)</f>
        <v>0</v>
      </c>
      <c r="J62" s="96" t="str">
        <f>IF(OR(ISTEXT(G.9b!J62),ISNUMBER(G.9b!J62))=TRUE,G.9b!J62,"")</f>
        <v/>
      </c>
    </row>
    <row r="63" spans="1:10" ht="20.100000000000001" customHeight="1" thickBot="1" x14ac:dyDescent="0.3">
      <c r="A63" s="96" t="str">
        <f>IF(OR(ISTEXT(G.9b!A63),ISNUMBER(G.9b!A63))=TRUE,G.9b!A63,"")</f>
        <v/>
      </c>
      <c r="B63" s="96" t="str">
        <f>IF(OR(ISTEXT(G.9b!B63),ISNUMBER(G.9b!B63))=TRUE,G.9b!B63,"")</f>
        <v/>
      </c>
      <c r="C63" s="89">
        <f>IFERROR(ROUND(G.9b!C63,2),0)</f>
        <v>0</v>
      </c>
      <c r="D63" s="89">
        <f>IFERROR(ROUND(G.9b!D63,2),0)</f>
        <v>0</v>
      </c>
      <c r="E63" s="89">
        <f>IFERROR(ROUND(G.9b!E63,2),0)</f>
        <v>0</v>
      </c>
      <c r="F63" s="89">
        <f>IFERROR(ROUND(G.9b!F63,2),0)</f>
        <v>0</v>
      </c>
      <c r="G63" s="89">
        <f>IFERROR(ROUND(G.9b!G63,2),0)</f>
        <v>0</v>
      </c>
      <c r="H63" s="91">
        <f t="shared" si="0"/>
        <v>0</v>
      </c>
      <c r="I63" s="89">
        <f>IFERROR(ROUND(G.9b!I63,2),0)</f>
        <v>0</v>
      </c>
      <c r="J63" s="96" t="str">
        <f>IF(OR(ISTEXT(G.9b!J63),ISNUMBER(G.9b!J63))=TRUE,G.9b!J63,"")</f>
        <v/>
      </c>
    </row>
    <row r="64" spans="1:10" ht="20.100000000000001" customHeight="1" thickBot="1" x14ac:dyDescent="0.3">
      <c r="A64" s="96" t="str">
        <f>IF(OR(ISTEXT(G.9b!A64),ISNUMBER(G.9b!A64))=TRUE,G.9b!A64,"")</f>
        <v/>
      </c>
      <c r="B64" s="96" t="str">
        <f>IF(OR(ISTEXT(G.9b!B64),ISNUMBER(G.9b!B64))=TRUE,G.9b!B64,"")</f>
        <v/>
      </c>
      <c r="C64" s="89">
        <f>IFERROR(ROUND(G.9b!C64,2),0)</f>
        <v>0</v>
      </c>
      <c r="D64" s="89">
        <f>IFERROR(ROUND(G.9b!D64,2),0)</f>
        <v>0</v>
      </c>
      <c r="E64" s="89">
        <f>IFERROR(ROUND(G.9b!E64,2),0)</f>
        <v>0</v>
      </c>
      <c r="F64" s="89">
        <f>IFERROR(ROUND(G.9b!F64,2),0)</f>
        <v>0</v>
      </c>
      <c r="G64" s="89">
        <f>IFERROR(ROUND(G.9b!G64,2),0)</f>
        <v>0</v>
      </c>
      <c r="H64" s="91">
        <f t="shared" si="0"/>
        <v>0</v>
      </c>
      <c r="I64" s="89">
        <f>IFERROR(ROUND(G.9b!I64,2),0)</f>
        <v>0</v>
      </c>
      <c r="J64" s="96" t="str">
        <f>IF(OR(ISTEXT(G.9b!J64),ISNUMBER(G.9b!J64))=TRUE,G.9b!J64,"")</f>
        <v/>
      </c>
    </row>
    <row r="65" spans="1:10" ht="20.100000000000001" customHeight="1" thickBot="1" x14ac:dyDescent="0.3">
      <c r="A65" s="96" t="str">
        <f>IF(OR(ISTEXT(G.9b!A65),ISNUMBER(G.9b!A65))=TRUE,G.9b!A65,"")</f>
        <v/>
      </c>
      <c r="B65" s="96" t="str">
        <f>IF(OR(ISTEXT(G.9b!B65),ISNUMBER(G.9b!B65))=TRUE,G.9b!B65,"")</f>
        <v/>
      </c>
      <c r="C65" s="89">
        <f>IFERROR(ROUND(G.9b!C65,2),0)</f>
        <v>0</v>
      </c>
      <c r="D65" s="89">
        <f>IFERROR(ROUND(G.9b!D65,2),0)</f>
        <v>0</v>
      </c>
      <c r="E65" s="89">
        <f>IFERROR(ROUND(G.9b!E65,2),0)</f>
        <v>0</v>
      </c>
      <c r="F65" s="89">
        <f>IFERROR(ROUND(G.9b!F65,2),0)</f>
        <v>0</v>
      </c>
      <c r="G65" s="89">
        <f>IFERROR(ROUND(G.9b!G65,2),0)</f>
        <v>0</v>
      </c>
      <c r="H65" s="91">
        <f t="shared" si="0"/>
        <v>0</v>
      </c>
      <c r="I65" s="89">
        <f>IFERROR(ROUND(G.9b!I65,2),0)</f>
        <v>0</v>
      </c>
      <c r="J65" s="96" t="str">
        <f>IF(OR(ISTEXT(G.9b!J65),ISNUMBER(G.9b!J65))=TRUE,G.9b!J65,"")</f>
        <v/>
      </c>
    </row>
    <row r="66" spans="1:10" ht="20.100000000000001" customHeight="1" thickBot="1" x14ac:dyDescent="0.3">
      <c r="A66" s="96" t="str">
        <f>IF(OR(ISTEXT(G.9b!A66),ISNUMBER(G.9b!A66))=TRUE,G.9b!A66,"")</f>
        <v/>
      </c>
      <c r="B66" s="96" t="str">
        <f>IF(OR(ISTEXT(G.9b!B66),ISNUMBER(G.9b!B66))=TRUE,G.9b!B66,"")</f>
        <v/>
      </c>
      <c r="C66" s="89">
        <f>IFERROR(ROUND(G.9b!C66,2),0)</f>
        <v>0</v>
      </c>
      <c r="D66" s="89">
        <f>IFERROR(ROUND(G.9b!D66,2),0)</f>
        <v>0</v>
      </c>
      <c r="E66" s="89">
        <f>IFERROR(ROUND(G.9b!E66,2),0)</f>
        <v>0</v>
      </c>
      <c r="F66" s="89">
        <f>IFERROR(ROUND(G.9b!F66,2),0)</f>
        <v>0</v>
      </c>
      <c r="G66" s="89">
        <f>IFERROR(ROUND(G.9b!G66,2),0)</f>
        <v>0</v>
      </c>
      <c r="H66" s="91">
        <f t="shared" si="0"/>
        <v>0</v>
      </c>
      <c r="I66" s="89">
        <f>IFERROR(ROUND(G.9b!I66,2),0)</f>
        <v>0</v>
      </c>
      <c r="J66" s="96" t="str">
        <f>IF(OR(ISTEXT(G.9b!J66),ISNUMBER(G.9b!J66))=TRUE,G.9b!J66,"")</f>
        <v/>
      </c>
    </row>
    <row r="67" spans="1:10" ht="20.100000000000001" customHeight="1" thickBot="1" x14ac:dyDescent="0.3">
      <c r="A67" s="96" t="str">
        <f>IF(OR(ISTEXT(G.9b!A67),ISNUMBER(G.9b!A67))=TRUE,G.9b!A67,"")</f>
        <v/>
      </c>
      <c r="B67" s="96" t="str">
        <f>IF(OR(ISTEXT(G.9b!B67),ISNUMBER(G.9b!B67))=TRUE,G.9b!B67,"")</f>
        <v/>
      </c>
      <c r="C67" s="89">
        <f>IFERROR(ROUND(G.9b!C67,2),0)</f>
        <v>0</v>
      </c>
      <c r="D67" s="89">
        <f>IFERROR(ROUND(G.9b!D67,2),0)</f>
        <v>0</v>
      </c>
      <c r="E67" s="89">
        <f>IFERROR(ROUND(G.9b!E67,2),0)</f>
        <v>0</v>
      </c>
      <c r="F67" s="89">
        <f>IFERROR(ROUND(G.9b!F67,2),0)</f>
        <v>0</v>
      </c>
      <c r="G67" s="89">
        <f>IFERROR(ROUND(G.9b!G67,2),0)</f>
        <v>0</v>
      </c>
      <c r="H67" s="91">
        <f t="shared" si="0"/>
        <v>0</v>
      </c>
      <c r="I67" s="89">
        <f>IFERROR(ROUND(G.9b!I67,2),0)</f>
        <v>0</v>
      </c>
      <c r="J67" s="96" t="str">
        <f>IF(OR(ISTEXT(G.9b!J67),ISNUMBER(G.9b!J67))=TRUE,G.9b!J67,"")</f>
        <v/>
      </c>
    </row>
    <row r="68" spans="1:10" ht="20.100000000000001" customHeight="1" thickBot="1" x14ac:dyDescent="0.3">
      <c r="A68" s="96" t="str">
        <f>IF(OR(ISTEXT(G.9b!A68),ISNUMBER(G.9b!A68))=TRUE,G.9b!A68,"")</f>
        <v/>
      </c>
      <c r="B68" s="96" t="str">
        <f>IF(OR(ISTEXT(G.9b!B68),ISNUMBER(G.9b!B68))=TRUE,G.9b!B68,"")</f>
        <v/>
      </c>
      <c r="C68" s="89">
        <f>IFERROR(ROUND(G.9b!C68,2),0)</f>
        <v>0</v>
      </c>
      <c r="D68" s="89">
        <f>IFERROR(ROUND(G.9b!D68,2),0)</f>
        <v>0</v>
      </c>
      <c r="E68" s="89">
        <f>IFERROR(ROUND(G.9b!E68,2),0)</f>
        <v>0</v>
      </c>
      <c r="F68" s="89">
        <f>IFERROR(ROUND(G.9b!F68,2),0)</f>
        <v>0</v>
      </c>
      <c r="G68" s="89">
        <f>IFERROR(ROUND(G.9b!G68,2),0)</f>
        <v>0</v>
      </c>
      <c r="H68" s="91">
        <f t="shared" si="0"/>
        <v>0</v>
      </c>
      <c r="I68" s="89">
        <f>IFERROR(ROUND(G.9b!I68,2),0)</f>
        <v>0</v>
      </c>
      <c r="J68" s="96" t="str">
        <f>IF(OR(ISTEXT(G.9b!J68),ISNUMBER(G.9b!J68))=TRUE,G.9b!J68,"")</f>
        <v/>
      </c>
    </row>
    <row r="69" spans="1:10" ht="20.100000000000001" customHeight="1" thickBot="1" x14ac:dyDescent="0.3">
      <c r="A69" s="96" t="str">
        <f>IF(OR(ISTEXT(G.9b!A69),ISNUMBER(G.9b!A69))=TRUE,G.9b!A69,"")</f>
        <v/>
      </c>
      <c r="B69" s="96" t="str">
        <f>IF(OR(ISTEXT(G.9b!B69),ISNUMBER(G.9b!B69))=TRUE,G.9b!B69,"")</f>
        <v/>
      </c>
      <c r="C69" s="89">
        <f>IFERROR(ROUND(G.9b!C69,2),0)</f>
        <v>0</v>
      </c>
      <c r="D69" s="89">
        <f>IFERROR(ROUND(G.9b!D69,2),0)</f>
        <v>0</v>
      </c>
      <c r="E69" s="89">
        <f>IFERROR(ROUND(G.9b!E69,2),0)</f>
        <v>0</v>
      </c>
      <c r="F69" s="89">
        <f>IFERROR(ROUND(G.9b!F69,2),0)</f>
        <v>0</v>
      </c>
      <c r="G69" s="89">
        <f>IFERROR(ROUND(G.9b!G69,2),0)</f>
        <v>0</v>
      </c>
      <c r="H69" s="91">
        <f t="shared" si="0"/>
        <v>0</v>
      </c>
      <c r="I69" s="89">
        <f>IFERROR(ROUND(G.9b!I69,2),0)</f>
        <v>0</v>
      </c>
      <c r="J69" s="96" t="str">
        <f>IF(OR(ISTEXT(G.9b!J69),ISNUMBER(G.9b!J69))=TRUE,G.9b!J69,"")</f>
        <v/>
      </c>
    </row>
    <row r="70" spans="1:10" ht="20.100000000000001" customHeight="1" thickBot="1" x14ac:dyDescent="0.3">
      <c r="A70" s="96" t="str">
        <f>IF(OR(ISTEXT(G.9b!A70),ISNUMBER(G.9b!A70))=TRUE,G.9b!A70,"")</f>
        <v/>
      </c>
      <c r="B70" s="96" t="str">
        <f>IF(OR(ISTEXT(G.9b!B70),ISNUMBER(G.9b!B70))=TRUE,G.9b!B70,"")</f>
        <v/>
      </c>
      <c r="C70" s="89">
        <f>IFERROR(ROUND(G.9b!C70,2),0)</f>
        <v>0</v>
      </c>
      <c r="D70" s="89">
        <f>IFERROR(ROUND(G.9b!D70,2),0)</f>
        <v>0</v>
      </c>
      <c r="E70" s="89">
        <f>IFERROR(ROUND(G.9b!E70,2),0)</f>
        <v>0</v>
      </c>
      <c r="F70" s="89">
        <f>IFERROR(ROUND(G.9b!F70,2),0)</f>
        <v>0</v>
      </c>
      <c r="G70" s="89">
        <f>IFERROR(ROUND(G.9b!G70,2),0)</f>
        <v>0</v>
      </c>
      <c r="H70" s="91">
        <f t="shared" si="0"/>
        <v>0</v>
      </c>
      <c r="I70" s="89">
        <f>IFERROR(ROUND(G.9b!I70,2),0)</f>
        <v>0</v>
      </c>
      <c r="J70" s="96" t="str">
        <f>IF(OR(ISTEXT(G.9b!J70),ISNUMBER(G.9b!J70))=TRUE,G.9b!J70,"")</f>
        <v/>
      </c>
    </row>
    <row r="71" spans="1:10" ht="20.100000000000001" customHeight="1" thickBot="1" x14ac:dyDescent="0.3">
      <c r="A71" s="96" t="str">
        <f>IF(OR(ISTEXT(G.9b!A71),ISNUMBER(G.9b!A71))=TRUE,G.9b!A71,"")</f>
        <v/>
      </c>
      <c r="B71" s="96" t="str">
        <f>IF(OR(ISTEXT(G.9b!B71),ISNUMBER(G.9b!B71))=TRUE,G.9b!B71,"")</f>
        <v/>
      </c>
      <c r="C71" s="89">
        <f>IFERROR(ROUND(G.9b!C71,2),0)</f>
        <v>0</v>
      </c>
      <c r="D71" s="89">
        <f>IFERROR(ROUND(G.9b!D71,2),0)</f>
        <v>0</v>
      </c>
      <c r="E71" s="89">
        <f>IFERROR(ROUND(G.9b!E71,2),0)</f>
        <v>0</v>
      </c>
      <c r="F71" s="89">
        <f>IFERROR(ROUND(G.9b!F71,2),0)</f>
        <v>0</v>
      </c>
      <c r="G71" s="89">
        <f>IFERROR(ROUND(G.9b!G71,2),0)</f>
        <v>0</v>
      </c>
      <c r="H71" s="91">
        <f t="shared" ref="H71:H134" si="1">ROUND(SUM(C71,(-D71),(-E71),F71,(-G71)),2)</f>
        <v>0</v>
      </c>
      <c r="I71" s="89">
        <f>IFERROR(ROUND(G.9b!I71,2),0)</f>
        <v>0</v>
      </c>
      <c r="J71" s="96" t="str">
        <f>IF(OR(ISTEXT(G.9b!J71),ISNUMBER(G.9b!J71))=TRUE,G.9b!J71,"")</f>
        <v/>
      </c>
    </row>
    <row r="72" spans="1:10" ht="20.100000000000001" customHeight="1" thickBot="1" x14ac:dyDescent="0.3">
      <c r="A72" s="96" t="str">
        <f>IF(OR(ISTEXT(G.9b!A72),ISNUMBER(G.9b!A72))=TRUE,G.9b!A72,"")</f>
        <v/>
      </c>
      <c r="B72" s="96" t="str">
        <f>IF(OR(ISTEXT(G.9b!B72),ISNUMBER(G.9b!B72))=TRUE,G.9b!B72,"")</f>
        <v/>
      </c>
      <c r="C72" s="89">
        <f>IFERROR(ROUND(G.9b!C72,2),0)</f>
        <v>0</v>
      </c>
      <c r="D72" s="89">
        <f>IFERROR(ROUND(G.9b!D72,2),0)</f>
        <v>0</v>
      </c>
      <c r="E72" s="89">
        <f>IFERROR(ROUND(G.9b!E72,2),0)</f>
        <v>0</v>
      </c>
      <c r="F72" s="89">
        <f>IFERROR(ROUND(G.9b!F72,2),0)</f>
        <v>0</v>
      </c>
      <c r="G72" s="89">
        <f>IFERROR(ROUND(G.9b!G72,2),0)</f>
        <v>0</v>
      </c>
      <c r="H72" s="91">
        <f t="shared" si="1"/>
        <v>0</v>
      </c>
      <c r="I72" s="89">
        <f>IFERROR(ROUND(G.9b!I72,2),0)</f>
        <v>0</v>
      </c>
      <c r="J72" s="96" t="str">
        <f>IF(OR(ISTEXT(G.9b!J72),ISNUMBER(G.9b!J72))=TRUE,G.9b!J72,"")</f>
        <v/>
      </c>
    </row>
    <row r="73" spans="1:10" ht="20.100000000000001" customHeight="1" thickBot="1" x14ac:dyDescent="0.3">
      <c r="A73" s="96" t="str">
        <f>IF(OR(ISTEXT(G.9b!A73),ISNUMBER(G.9b!A73))=TRUE,G.9b!A73,"")</f>
        <v/>
      </c>
      <c r="B73" s="96" t="str">
        <f>IF(OR(ISTEXT(G.9b!B73),ISNUMBER(G.9b!B73))=TRUE,G.9b!B73,"")</f>
        <v/>
      </c>
      <c r="C73" s="89">
        <f>IFERROR(ROUND(G.9b!C73,2),0)</f>
        <v>0</v>
      </c>
      <c r="D73" s="89">
        <f>IFERROR(ROUND(G.9b!D73,2),0)</f>
        <v>0</v>
      </c>
      <c r="E73" s="89">
        <f>IFERROR(ROUND(G.9b!E73,2),0)</f>
        <v>0</v>
      </c>
      <c r="F73" s="89">
        <f>IFERROR(ROUND(G.9b!F73,2),0)</f>
        <v>0</v>
      </c>
      <c r="G73" s="89">
        <f>IFERROR(ROUND(G.9b!G73,2),0)</f>
        <v>0</v>
      </c>
      <c r="H73" s="91">
        <f t="shared" si="1"/>
        <v>0</v>
      </c>
      <c r="I73" s="89">
        <f>IFERROR(ROUND(G.9b!I73,2),0)</f>
        <v>0</v>
      </c>
      <c r="J73" s="96" t="str">
        <f>IF(OR(ISTEXT(G.9b!J73),ISNUMBER(G.9b!J73))=TRUE,G.9b!J73,"")</f>
        <v/>
      </c>
    </row>
    <row r="74" spans="1:10" ht="20.100000000000001" customHeight="1" thickBot="1" x14ac:dyDescent="0.3">
      <c r="A74" s="96" t="str">
        <f>IF(OR(ISTEXT(G.9b!A74),ISNUMBER(G.9b!A74))=TRUE,G.9b!A74,"")</f>
        <v/>
      </c>
      <c r="B74" s="96" t="str">
        <f>IF(OR(ISTEXT(G.9b!B74),ISNUMBER(G.9b!B74))=TRUE,G.9b!B74,"")</f>
        <v/>
      </c>
      <c r="C74" s="89">
        <f>IFERROR(ROUND(G.9b!C74,2),0)</f>
        <v>0</v>
      </c>
      <c r="D74" s="89">
        <f>IFERROR(ROUND(G.9b!D74,2),0)</f>
        <v>0</v>
      </c>
      <c r="E74" s="89">
        <f>IFERROR(ROUND(G.9b!E74,2),0)</f>
        <v>0</v>
      </c>
      <c r="F74" s="89">
        <f>IFERROR(ROUND(G.9b!F74,2),0)</f>
        <v>0</v>
      </c>
      <c r="G74" s="89">
        <f>IFERROR(ROUND(G.9b!G74,2),0)</f>
        <v>0</v>
      </c>
      <c r="H74" s="91">
        <f t="shared" si="1"/>
        <v>0</v>
      </c>
      <c r="I74" s="89">
        <f>IFERROR(ROUND(G.9b!I74,2),0)</f>
        <v>0</v>
      </c>
      <c r="J74" s="96" t="str">
        <f>IF(OR(ISTEXT(G.9b!J74),ISNUMBER(G.9b!J74))=TRUE,G.9b!J74,"")</f>
        <v/>
      </c>
    </row>
    <row r="75" spans="1:10" ht="20.100000000000001" customHeight="1" thickBot="1" x14ac:dyDescent="0.3">
      <c r="A75" s="96" t="str">
        <f>IF(OR(ISTEXT(G.9b!A75),ISNUMBER(G.9b!A75))=TRUE,G.9b!A75,"")</f>
        <v/>
      </c>
      <c r="B75" s="96" t="str">
        <f>IF(OR(ISTEXT(G.9b!B75),ISNUMBER(G.9b!B75))=TRUE,G.9b!B75,"")</f>
        <v/>
      </c>
      <c r="C75" s="89">
        <f>IFERROR(ROUND(G.9b!C75,2),0)</f>
        <v>0</v>
      </c>
      <c r="D75" s="89">
        <f>IFERROR(ROUND(G.9b!D75,2),0)</f>
        <v>0</v>
      </c>
      <c r="E75" s="89">
        <f>IFERROR(ROUND(G.9b!E75,2),0)</f>
        <v>0</v>
      </c>
      <c r="F75" s="89">
        <f>IFERROR(ROUND(G.9b!F75,2),0)</f>
        <v>0</v>
      </c>
      <c r="G75" s="89">
        <f>IFERROR(ROUND(G.9b!G75,2),0)</f>
        <v>0</v>
      </c>
      <c r="H75" s="91">
        <f t="shared" si="1"/>
        <v>0</v>
      </c>
      <c r="I75" s="89">
        <f>IFERROR(ROUND(G.9b!I75,2),0)</f>
        <v>0</v>
      </c>
      <c r="J75" s="96" t="str">
        <f>IF(OR(ISTEXT(G.9b!J75),ISNUMBER(G.9b!J75))=TRUE,G.9b!J75,"")</f>
        <v/>
      </c>
    </row>
    <row r="76" spans="1:10" ht="20.100000000000001" customHeight="1" thickBot="1" x14ac:dyDescent="0.3">
      <c r="A76" s="96" t="str">
        <f>IF(OR(ISTEXT(G.9b!A76),ISNUMBER(G.9b!A76))=TRUE,G.9b!A76,"")</f>
        <v/>
      </c>
      <c r="B76" s="96" t="str">
        <f>IF(OR(ISTEXT(G.9b!B76),ISNUMBER(G.9b!B76))=TRUE,G.9b!B76,"")</f>
        <v/>
      </c>
      <c r="C76" s="89">
        <f>IFERROR(ROUND(G.9b!C76,2),0)</f>
        <v>0</v>
      </c>
      <c r="D76" s="89">
        <f>IFERROR(ROUND(G.9b!D76,2),0)</f>
        <v>0</v>
      </c>
      <c r="E76" s="89">
        <f>IFERROR(ROUND(G.9b!E76,2),0)</f>
        <v>0</v>
      </c>
      <c r="F76" s="89">
        <f>IFERROR(ROUND(G.9b!F76,2),0)</f>
        <v>0</v>
      </c>
      <c r="G76" s="89">
        <f>IFERROR(ROUND(G.9b!G76,2),0)</f>
        <v>0</v>
      </c>
      <c r="H76" s="91">
        <f t="shared" si="1"/>
        <v>0</v>
      </c>
      <c r="I76" s="89">
        <f>IFERROR(ROUND(G.9b!I76,2),0)</f>
        <v>0</v>
      </c>
      <c r="J76" s="96" t="str">
        <f>IF(OR(ISTEXT(G.9b!J76),ISNUMBER(G.9b!J76))=TRUE,G.9b!J76,"")</f>
        <v/>
      </c>
    </row>
    <row r="77" spans="1:10" ht="20.100000000000001" customHeight="1" thickBot="1" x14ac:dyDescent="0.3">
      <c r="A77" s="96" t="str">
        <f>IF(OR(ISTEXT(G.9b!A77),ISNUMBER(G.9b!A77))=TRUE,G.9b!A77,"")</f>
        <v/>
      </c>
      <c r="B77" s="96" t="str">
        <f>IF(OR(ISTEXT(G.9b!B77),ISNUMBER(G.9b!B77))=TRUE,G.9b!B77,"")</f>
        <v/>
      </c>
      <c r="C77" s="89">
        <f>IFERROR(ROUND(G.9b!C77,2),0)</f>
        <v>0</v>
      </c>
      <c r="D77" s="89">
        <f>IFERROR(ROUND(G.9b!D77,2),0)</f>
        <v>0</v>
      </c>
      <c r="E77" s="89">
        <f>IFERROR(ROUND(G.9b!E77,2),0)</f>
        <v>0</v>
      </c>
      <c r="F77" s="89">
        <f>IFERROR(ROUND(G.9b!F77,2),0)</f>
        <v>0</v>
      </c>
      <c r="G77" s="89">
        <f>IFERROR(ROUND(G.9b!G77,2),0)</f>
        <v>0</v>
      </c>
      <c r="H77" s="91">
        <f t="shared" si="1"/>
        <v>0</v>
      </c>
      <c r="I77" s="89">
        <f>IFERROR(ROUND(G.9b!I77,2),0)</f>
        <v>0</v>
      </c>
      <c r="J77" s="96" t="str">
        <f>IF(OR(ISTEXT(G.9b!J77),ISNUMBER(G.9b!J77))=TRUE,G.9b!J77,"")</f>
        <v/>
      </c>
    </row>
    <row r="78" spans="1:10" ht="20.100000000000001" customHeight="1" thickBot="1" x14ac:dyDescent="0.3">
      <c r="A78" s="96" t="str">
        <f>IF(OR(ISTEXT(G.9b!A78),ISNUMBER(G.9b!A78))=TRUE,G.9b!A78,"")</f>
        <v/>
      </c>
      <c r="B78" s="96" t="str">
        <f>IF(OR(ISTEXT(G.9b!B78),ISNUMBER(G.9b!B78))=TRUE,G.9b!B78,"")</f>
        <v/>
      </c>
      <c r="C78" s="89">
        <f>IFERROR(ROUND(G.9b!C78,2),0)</f>
        <v>0</v>
      </c>
      <c r="D78" s="89">
        <f>IFERROR(ROUND(G.9b!D78,2),0)</f>
        <v>0</v>
      </c>
      <c r="E78" s="89">
        <f>IFERROR(ROUND(G.9b!E78,2),0)</f>
        <v>0</v>
      </c>
      <c r="F78" s="89">
        <f>IFERROR(ROUND(G.9b!F78,2),0)</f>
        <v>0</v>
      </c>
      <c r="G78" s="89">
        <f>IFERROR(ROUND(G.9b!G78,2),0)</f>
        <v>0</v>
      </c>
      <c r="H78" s="91">
        <f t="shared" si="1"/>
        <v>0</v>
      </c>
      <c r="I78" s="89">
        <f>IFERROR(ROUND(G.9b!I78,2),0)</f>
        <v>0</v>
      </c>
      <c r="J78" s="96" t="str">
        <f>IF(OR(ISTEXT(G.9b!J78),ISNUMBER(G.9b!J78))=TRUE,G.9b!J78,"")</f>
        <v/>
      </c>
    </row>
    <row r="79" spans="1:10" ht="20.100000000000001" customHeight="1" thickBot="1" x14ac:dyDescent="0.3">
      <c r="A79" s="96" t="str">
        <f>IF(OR(ISTEXT(G.9b!A79),ISNUMBER(G.9b!A79))=TRUE,G.9b!A79,"")</f>
        <v/>
      </c>
      <c r="B79" s="96" t="str">
        <f>IF(OR(ISTEXT(G.9b!B79),ISNUMBER(G.9b!B79))=TRUE,G.9b!B79,"")</f>
        <v/>
      </c>
      <c r="C79" s="89">
        <f>IFERROR(ROUND(G.9b!C79,2),0)</f>
        <v>0</v>
      </c>
      <c r="D79" s="89">
        <f>IFERROR(ROUND(G.9b!D79,2),0)</f>
        <v>0</v>
      </c>
      <c r="E79" s="89">
        <f>IFERROR(ROUND(G.9b!E79,2),0)</f>
        <v>0</v>
      </c>
      <c r="F79" s="89">
        <f>IFERROR(ROUND(G.9b!F79,2),0)</f>
        <v>0</v>
      </c>
      <c r="G79" s="89">
        <f>IFERROR(ROUND(G.9b!G79,2),0)</f>
        <v>0</v>
      </c>
      <c r="H79" s="91">
        <f t="shared" si="1"/>
        <v>0</v>
      </c>
      <c r="I79" s="89">
        <f>IFERROR(ROUND(G.9b!I79,2),0)</f>
        <v>0</v>
      </c>
      <c r="J79" s="96" t="str">
        <f>IF(OR(ISTEXT(G.9b!J79),ISNUMBER(G.9b!J79))=TRUE,G.9b!J79,"")</f>
        <v/>
      </c>
    </row>
    <row r="80" spans="1:10" ht="20.100000000000001" customHeight="1" thickBot="1" x14ac:dyDescent="0.3">
      <c r="A80" s="96" t="str">
        <f>IF(OR(ISTEXT(G.9b!A80),ISNUMBER(G.9b!A80))=TRUE,G.9b!A80,"")</f>
        <v/>
      </c>
      <c r="B80" s="96" t="str">
        <f>IF(OR(ISTEXT(G.9b!B80),ISNUMBER(G.9b!B80))=TRUE,G.9b!B80,"")</f>
        <v/>
      </c>
      <c r="C80" s="89">
        <f>IFERROR(ROUND(G.9b!C80,2),0)</f>
        <v>0</v>
      </c>
      <c r="D80" s="89">
        <f>IFERROR(ROUND(G.9b!D80,2),0)</f>
        <v>0</v>
      </c>
      <c r="E80" s="89">
        <f>IFERROR(ROUND(G.9b!E80,2),0)</f>
        <v>0</v>
      </c>
      <c r="F80" s="89">
        <f>IFERROR(ROUND(G.9b!F80,2),0)</f>
        <v>0</v>
      </c>
      <c r="G80" s="89">
        <f>IFERROR(ROUND(G.9b!G80,2),0)</f>
        <v>0</v>
      </c>
      <c r="H80" s="91">
        <f t="shared" si="1"/>
        <v>0</v>
      </c>
      <c r="I80" s="89">
        <f>IFERROR(ROUND(G.9b!I80,2),0)</f>
        <v>0</v>
      </c>
      <c r="J80" s="96" t="str">
        <f>IF(OR(ISTEXT(G.9b!J80),ISNUMBER(G.9b!J80))=TRUE,G.9b!J80,"")</f>
        <v/>
      </c>
    </row>
    <row r="81" spans="1:10" ht="20.100000000000001" customHeight="1" thickBot="1" x14ac:dyDescent="0.3">
      <c r="A81" s="96" t="str">
        <f>IF(OR(ISTEXT(G.9b!A81),ISNUMBER(G.9b!A81))=TRUE,G.9b!A81,"")</f>
        <v/>
      </c>
      <c r="B81" s="96" t="str">
        <f>IF(OR(ISTEXT(G.9b!B81),ISNUMBER(G.9b!B81))=TRUE,G.9b!B81,"")</f>
        <v/>
      </c>
      <c r="C81" s="89">
        <f>IFERROR(ROUND(G.9b!C81,2),0)</f>
        <v>0</v>
      </c>
      <c r="D81" s="89">
        <f>IFERROR(ROUND(G.9b!D81,2),0)</f>
        <v>0</v>
      </c>
      <c r="E81" s="89">
        <f>IFERROR(ROUND(G.9b!E81,2),0)</f>
        <v>0</v>
      </c>
      <c r="F81" s="89">
        <f>IFERROR(ROUND(G.9b!F81,2),0)</f>
        <v>0</v>
      </c>
      <c r="G81" s="89">
        <f>IFERROR(ROUND(G.9b!G81,2),0)</f>
        <v>0</v>
      </c>
      <c r="H81" s="91">
        <f t="shared" si="1"/>
        <v>0</v>
      </c>
      <c r="I81" s="89">
        <f>IFERROR(ROUND(G.9b!I81,2),0)</f>
        <v>0</v>
      </c>
      <c r="J81" s="96" t="str">
        <f>IF(OR(ISTEXT(G.9b!J81),ISNUMBER(G.9b!J81))=TRUE,G.9b!J81,"")</f>
        <v/>
      </c>
    </row>
    <row r="82" spans="1:10" ht="20.100000000000001" customHeight="1" thickBot="1" x14ac:dyDescent="0.3">
      <c r="A82" s="96" t="str">
        <f>IF(OR(ISTEXT(G.9b!A82),ISNUMBER(G.9b!A82))=TRUE,G.9b!A82,"")</f>
        <v/>
      </c>
      <c r="B82" s="96" t="str">
        <f>IF(OR(ISTEXT(G.9b!B82),ISNUMBER(G.9b!B82))=TRUE,G.9b!B82,"")</f>
        <v/>
      </c>
      <c r="C82" s="89">
        <f>IFERROR(ROUND(G.9b!C82,2),0)</f>
        <v>0</v>
      </c>
      <c r="D82" s="89">
        <f>IFERROR(ROUND(G.9b!D82,2),0)</f>
        <v>0</v>
      </c>
      <c r="E82" s="89">
        <f>IFERROR(ROUND(G.9b!E82,2),0)</f>
        <v>0</v>
      </c>
      <c r="F82" s="89">
        <f>IFERROR(ROUND(G.9b!F82,2),0)</f>
        <v>0</v>
      </c>
      <c r="G82" s="89">
        <f>IFERROR(ROUND(G.9b!G82,2),0)</f>
        <v>0</v>
      </c>
      <c r="H82" s="91">
        <f t="shared" si="1"/>
        <v>0</v>
      </c>
      <c r="I82" s="89">
        <f>IFERROR(ROUND(G.9b!I82,2),0)</f>
        <v>0</v>
      </c>
      <c r="J82" s="96" t="str">
        <f>IF(OR(ISTEXT(G.9b!J82),ISNUMBER(G.9b!J82))=TRUE,G.9b!J82,"")</f>
        <v/>
      </c>
    </row>
    <row r="83" spans="1:10" ht="20.100000000000001" customHeight="1" thickBot="1" x14ac:dyDescent="0.3">
      <c r="A83" s="96" t="str">
        <f>IF(OR(ISTEXT(G.9b!A83),ISNUMBER(G.9b!A83))=TRUE,G.9b!A83,"")</f>
        <v/>
      </c>
      <c r="B83" s="96" t="str">
        <f>IF(OR(ISTEXT(G.9b!B83),ISNUMBER(G.9b!B83))=TRUE,G.9b!B83,"")</f>
        <v/>
      </c>
      <c r="C83" s="89">
        <f>IFERROR(ROUND(G.9b!C83,2),0)</f>
        <v>0</v>
      </c>
      <c r="D83" s="89">
        <f>IFERROR(ROUND(G.9b!D83,2),0)</f>
        <v>0</v>
      </c>
      <c r="E83" s="89">
        <f>IFERROR(ROUND(G.9b!E83,2),0)</f>
        <v>0</v>
      </c>
      <c r="F83" s="89">
        <f>IFERROR(ROUND(G.9b!F83,2),0)</f>
        <v>0</v>
      </c>
      <c r="G83" s="89">
        <f>IFERROR(ROUND(G.9b!G83,2),0)</f>
        <v>0</v>
      </c>
      <c r="H83" s="91">
        <f t="shared" si="1"/>
        <v>0</v>
      </c>
      <c r="I83" s="89">
        <f>IFERROR(ROUND(G.9b!I83,2),0)</f>
        <v>0</v>
      </c>
      <c r="J83" s="96" t="str">
        <f>IF(OR(ISTEXT(G.9b!J83),ISNUMBER(G.9b!J83))=TRUE,G.9b!J83,"")</f>
        <v/>
      </c>
    </row>
    <row r="84" spans="1:10" ht="20.100000000000001" customHeight="1" thickBot="1" x14ac:dyDescent="0.3">
      <c r="A84" s="96" t="str">
        <f>IF(OR(ISTEXT(G.9b!A84),ISNUMBER(G.9b!A84))=TRUE,G.9b!A84,"")</f>
        <v/>
      </c>
      <c r="B84" s="96" t="str">
        <f>IF(OR(ISTEXT(G.9b!B84),ISNUMBER(G.9b!B84))=TRUE,G.9b!B84,"")</f>
        <v/>
      </c>
      <c r="C84" s="89">
        <f>IFERROR(ROUND(G.9b!C84,2),0)</f>
        <v>0</v>
      </c>
      <c r="D84" s="89">
        <f>IFERROR(ROUND(G.9b!D84,2),0)</f>
        <v>0</v>
      </c>
      <c r="E84" s="89">
        <f>IFERROR(ROUND(G.9b!E84,2),0)</f>
        <v>0</v>
      </c>
      <c r="F84" s="89">
        <f>IFERROR(ROUND(G.9b!F84,2),0)</f>
        <v>0</v>
      </c>
      <c r="G84" s="89">
        <f>IFERROR(ROUND(G.9b!G84,2),0)</f>
        <v>0</v>
      </c>
      <c r="H84" s="91">
        <f t="shared" si="1"/>
        <v>0</v>
      </c>
      <c r="I84" s="89">
        <f>IFERROR(ROUND(G.9b!I84,2),0)</f>
        <v>0</v>
      </c>
      <c r="J84" s="96" t="str">
        <f>IF(OR(ISTEXT(G.9b!J84),ISNUMBER(G.9b!J84))=TRUE,G.9b!J84,"")</f>
        <v/>
      </c>
    </row>
    <row r="85" spans="1:10" ht="20.100000000000001" customHeight="1" thickBot="1" x14ac:dyDescent="0.3">
      <c r="A85" s="96" t="str">
        <f>IF(OR(ISTEXT(G.9b!A85),ISNUMBER(G.9b!A85))=TRUE,G.9b!A85,"")</f>
        <v/>
      </c>
      <c r="B85" s="96" t="str">
        <f>IF(OR(ISTEXT(G.9b!B85),ISNUMBER(G.9b!B85))=TRUE,G.9b!B85,"")</f>
        <v/>
      </c>
      <c r="C85" s="89">
        <f>IFERROR(ROUND(G.9b!C85,2),0)</f>
        <v>0</v>
      </c>
      <c r="D85" s="89">
        <f>IFERROR(ROUND(G.9b!D85,2),0)</f>
        <v>0</v>
      </c>
      <c r="E85" s="89">
        <f>IFERROR(ROUND(G.9b!E85,2),0)</f>
        <v>0</v>
      </c>
      <c r="F85" s="89">
        <f>IFERROR(ROUND(G.9b!F85,2),0)</f>
        <v>0</v>
      </c>
      <c r="G85" s="89">
        <f>IFERROR(ROUND(G.9b!G85,2),0)</f>
        <v>0</v>
      </c>
      <c r="H85" s="91">
        <f t="shared" si="1"/>
        <v>0</v>
      </c>
      <c r="I85" s="89">
        <f>IFERROR(ROUND(G.9b!I85,2),0)</f>
        <v>0</v>
      </c>
      <c r="J85" s="96" t="str">
        <f>IF(OR(ISTEXT(G.9b!J85),ISNUMBER(G.9b!J85))=TRUE,G.9b!J85,"")</f>
        <v/>
      </c>
    </row>
    <row r="86" spans="1:10" ht="20.100000000000001" customHeight="1" thickBot="1" x14ac:dyDescent="0.3">
      <c r="A86" s="96" t="str">
        <f>IF(OR(ISTEXT(G.9b!A86),ISNUMBER(G.9b!A86))=TRUE,G.9b!A86,"")</f>
        <v/>
      </c>
      <c r="B86" s="96" t="str">
        <f>IF(OR(ISTEXT(G.9b!B86),ISNUMBER(G.9b!B86))=TRUE,G.9b!B86,"")</f>
        <v/>
      </c>
      <c r="C86" s="89">
        <f>IFERROR(ROUND(G.9b!C86,2),0)</f>
        <v>0</v>
      </c>
      <c r="D86" s="89">
        <f>IFERROR(ROUND(G.9b!D86,2),0)</f>
        <v>0</v>
      </c>
      <c r="E86" s="89">
        <f>IFERROR(ROUND(G.9b!E86,2),0)</f>
        <v>0</v>
      </c>
      <c r="F86" s="89">
        <f>IFERROR(ROUND(G.9b!F86,2),0)</f>
        <v>0</v>
      </c>
      <c r="G86" s="89">
        <f>IFERROR(ROUND(G.9b!G86,2),0)</f>
        <v>0</v>
      </c>
      <c r="H86" s="91">
        <f t="shared" si="1"/>
        <v>0</v>
      </c>
      <c r="I86" s="89">
        <f>IFERROR(ROUND(G.9b!I86,2),0)</f>
        <v>0</v>
      </c>
      <c r="J86" s="96" t="str">
        <f>IF(OR(ISTEXT(G.9b!J86),ISNUMBER(G.9b!J86))=TRUE,G.9b!J86,"")</f>
        <v/>
      </c>
    </row>
    <row r="87" spans="1:10" ht="20.100000000000001" customHeight="1" thickBot="1" x14ac:dyDescent="0.3">
      <c r="A87" s="96" t="str">
        <f>IF(OR(ISTEXT(G.9b!A87),ISNUMBER(G.9b!A87))=TRUE,G.9b!A87,"")</f>
        <v/>
      </c>
      <c r="B87" s="96" t="str">
        <f>IF(OR(ISTEXT(G.9b!B87),ISNUMBER(G.9b!B87))=TRUE,G.9b!B87,"")</f>
        <v/>
      </c>
      <c r="C87" s="89">
        <f>IFERROR(ROUND(G.9b!C87,2),0)</f>
        <v>0</v>
      </c>
      <c r="D87" s="89">
        <f>IFERROR(ROUND(G.9b!D87,2),0)</f>
        <v>0</v>
      </c>
      <c r="E87" s="89">
        <f>IFERROR(ROUND(G.9b!E87,2),0)</f>
        <v>0</v>
      </c>
      <c r="F87" s="89">
        <f>IFERROR(ROUND(G.9b!F87,2),0)</f>
        <v>0</v>
      </c>
      <c r="G87" s="89">
        <f>IFERROR(ROUND(G.9b!G87,2),0)</f>
        <v>0</v>
      </c>
      <c r="H87" s="91">
        <f t="shared" si="1"/>
        <v>0</v>
      </c>
      <c r="I87" s="89">
        <f>IFERROR(ROUND(G.9b!I87,2),0)</f>
        <v>0</v>
      </c>
      <c r="J87" s="96" t="str">
        <f>IF(OR(ISTEXT(G.9b!J87),ISNUMBER(G.9b!J87))=TRUE,G.9b!J87,"")</f>
        <v/>
      </c>
    </row>
    <row r="88" spans="1:10" ht="20.100000000000001" customHeight="1" thickBot="1" x14ac:dyDescent="0.3">
      <c r="A88" s="96" t="str">
        <f>IF(OR(ISTEXT(G.9b!A88),ISNUMBER(G.9b!A88))=TRUE,G.9b!A88,"")</f>
        <v/>
      </c>
      <c r="B88" s="96" t="str">
        <f>IF(OR(ISTEXT(G.9b!B88),ISNUMBER(G.9b!B88))=TRUE,G.9b!B88,"")</f>
        <v/>
      </c>
      <c r="C88" s="89">
        <f>IFERROR(ROUND(G.9b!C88,2),0)</f>
        <v>0</v>
      </c>
      <c r="D88" s="89">
        <f>IFERROR(ROUND(G.9b!D88,2),0)</f>
        <v>0</v>
      </c>
      <c r="E88" s="89">
        <f>IFERROR(ROUND(G.9b!E88,2),0)</f>
        <v>0</v>
      </c>
      <c r="F88" s="89">
        <f>IFERROR(ROUND(G.9b!F88,2),0)</f>
        <v>0</v>
      </c>
      <c r="G88" s="89">
        <f>IFERROR(ROUND(G.9b!G88,2),0)</f>
        <v>0</v>
      </c>
      <c r="H88" s="91">
        <f t="shared" si="1"/>
        <v>0</v>
      </c>
      <c r="I88" s="89">
        <f>IFERROR(ROUND(G.9b!I88,2),0)</f>
        <v>0</v>
      </c>
      <c r="J88" s="96" t="str">
        <f>IF(OR(ISTEXT(G.9b!J88),ISNUMBER(G.9b!J88))=TRUE,G.9b!J88,"")</f>
        <v/>
      </c>
    </row>
    <row r="89" spans="1:10" ht="20.100000000000001" customHeight="1" thickBot="1" x14ac:dyDescent="0.3">
      <c r="A89" s="96" t="str">
        <f>IF(OR(ISTEXT(G.9b!A89),ISNUMBER(G.9b!A89))=TRUE,G.9b!A89,"")</f>
        <v/>
      </c>
      <c r="B89" s="96" t="str">
        <f>IF(OR(ISTEXT(G.9b!B89),ISNUMBER(G.9b!B89))=TRUE,G.9b!B89,"")</f>
        <v/>
      </c>
      <c r="C89" s="89">
        <f>IFERROR(ROUND(G.9b!C89,2),0)</f>
        <v>0</v>
      </c>
      <c r="D89" s="89">
        <f>IFERROR(ROUND(G.9b!D89,2),0)</f>
        <v>0</v>
      </c>
      <c r="E89" s="89">
        <f>IFERROR(ROUND(G.9b!E89,2),0)</f>
        <v>0</v>
      </c>
      <c r="F89" s="89">
        <f>IFERROR(ROUND(G.9b!F89,2),0)</f>
        <v>0</v>
      </c>
      <c r="G89" s="89">
        <f>IFERROR(ROUND(G.9b!G89,2),0)</f>
        <v>0</v>
      </c>
      <c r="H89" s="91">
        <f t="shared" si="1"/>
        <v>0</v>
      </c>
      <c r="I89" s="89">
        <f>IFERROR(ROUND(G.9b!I89,2),0)</f>
        <v>0</v>
      </c>
      <c r="J89" s="96" t="str">
        <f>IF(OR(ISTEXT(G.9b!J89),ISNUMBER(G.9b!J89))=TRUE,G.9b!J89,"")</f>
        <v/>
      </c>
    </row>
    <row r="90" spans="1:10" ht="20.100000000000001" customHeight="1" thickBot="1" x14ac:dyDescent="0.3">
      <c r="A90" s="96" t="str">
        <f>IF(OR(ISTEXT(G.9b!A90),ISNUMBER(G.9b!A90))=TRUE,G.9b!A90,"")</f>
        <v/>
      </c>
      <c r="B90" s="96" t="str">
        <f>IF(OR(ISTEXT(G.9b!B90),ISNUMBER(G.9b!B90))=TRUE,G.9b!B90,"")</f>
        <v/>
      </c>
      <c r="C90" s="89">
        <f>IFERROR(ROUND(G.9b!C90,2),0)</f>
        <v>0</v>
      </c>
      <c r="D90" s="89">
        <f>IFERROR(ROUND(G.9b!D90,2),0)</f>
        <v>0</v>
      </c>
      <c r="E90" s="89">
        <f>IFERROR(ROUND(G.9b!E90,2),0)</f>
        <v>0</v>
      </c>
      <c r="F90" s="89">
        <f>IFERROR(ROUND(G.9b!F90,2),0)</f>
        <v>0</v>
      </c>
      <c r="G90" s="89">
        <f>IFERROR(ROUND(G.9b!G90,2),0)</f>
        <v>0</v>
      </c>
      <c r="H90" s="91">
        <f t="shared" si="1"/>
        <v>0</v>
      </c>
      <c r="I90" s="89">
        <f>IFERROR(ROUND(G.9b!I90,2),0)</f>
        <v>0</v>
      </c>
      <c r="J90" s="96" t="str">
        <f>IF(OR(ISTEXT(G.9b!J90),ISNUMBER(G.9b!J90))=TRUE,G.9b!J90,"")</f>
        <v/>
      </c>
    </row>
    <row r="91" spans="1:10" ht="20.100000000000001" customHeight="1" thickBot="1" x14ac:dyDescent="0.3">
      <c r="A91" s="96" t="str">
        <f>IF(OR(ISTEXT(G.9b!A91),ISNUMBER(G.9b!A91))=TRUE,G.9b!A91,"")</f>
        <v/>
      </c>
      <c r="B91" s="96" t="str">
        <f>IF(OR(ISTEXT(G.9b!B91),ISNUMBER(G.9b!B91))=TRUE,G.9b!B91,"")</f>
        <v/>
      </c>
      <c r="C91" s="89">
        <f>IFERROR(ROUND(G.9b!C91,2),0)</f>
        <v>0</v>
      </c>
      <c r="D91" s="89">
        <f>IFERROR(ROUND(G.9b!D91,2),0)</f>
        <v>0</v>
      </c>
      <c r="E91" s="89">
        <f>IFERROR(ROUND(G.9b!E91,2),0)</f>
        <v>0</v>
      </c>
      <c r="F91" s="89">
        <f>IFERROR(ROUND(G.9b!F91,2),0)</f>
        <v>0</v>
      </c>
      <c r="G91" s="89">
        <f>IFERROR(ROUND(G.9b!G91,2),0)</f>
        <v>0</v>
      </c>
      <c r="H91" s="91">
        <f t="shared" si="1"/>
        <v>0</v>
      </c>
      <c r="I91" s="89">
        <f>IFERROR(ROUND(G.9b!I91,2),0)</f>
        <v>0</v>
      </c>
      <c r="J91" s="96" t="str">
        <f>IF(OR(ISTEXT(G.9b!J91),ISNUMBER(G.9b!J91))=TRUE,G.9b!J91,"")</f>
        <v/>
      </c>
    </row>
    <row r="92" spans="1:10" ht="20.100000000000001" customHeight="1" thickBot="1" x14ac:dyDescent="0.3">
      <c r="A92" s="96" t="str">
        <f>IF(OR(ISTEXT(G.9b!A92),ISNUMBER(G.9b!A92))=TRUE,G.9b!A92,"")</f>
        <v/>
      </c>
      <c r="B92" s="96" t="str">
        <f>IF(OR(ISTEXT(G.9b!B92),ISNUMBER(G.9b!B92))=TRUE,G.9b!B92,"")</f>
        <v/>
      </c>
      <c r="C92" s="89">
        <f>IFERROR(ROUND(G.9b!C92,2),0)</f>
        <v>0</v>
      </c>
      <c r="D92" s="89">
        <f>IFERROR(ROUND(G.9b!D92,2),0)</f>
        <v>0</v>
      </c>
      <c r="E92" s="89">
        <f>IFERROR(ROUND(G.9b!E92,2),0)</f>
        <v>0</v>
      </c>
      <c r="F92" s="89">
        <f>IFERROR(ROUND(G.9b!F92,2),0)</f>
        <v>0</v>
      </c>
      <c r="G92" s="89">
        <f>IFERROR(ROUND(G.9b!G92,2),0)</f>
        <v>0</v>
      </c>
      <c r="H92" s="91">
        <f t="shared" si="1"/>
        <v>0</v>
      </c>
      <c r="I92" s="89">
        <f>IFERROR(ROUND(G.9b!I92,2),0)</f>
        <v>0</v>
      </c>
      <c r="J92" s="96" t="str">
        <f>IF(OR(ISTEXT(G.9b!J92),ISNUMBER(G.9b!J92))=TRUE,G.9b!J92,"")</f>
        <v/>
      </c>
    </row>
    <row r="93" spans="1:10" ht="20.100000000000001" customHeight="1" thickBot="1" x14ac:dyDescent="0.3">
      <c r="A93" s="96" t="str">
        <f>IF(OR(ISTEXT(G.9b!A93),ISNUMBER(G.9b!A93))=TRUE,G.9b!A93,"")</f>
        <v/>
      </c>
      <c r="B93" s="96" t="str">
        <f>IF(OR(ISTEXT(G.9b!B93),ISNUMBER(G.9b!B93))=TRUE,G.9b!B93,"")</f>
        <v/>
      </c>
      <c r="C93" s="89">
        <f>IFERROR(ROUND(G.9b!C93,2),0)</f>
        <v>0</v>
      </c>
      <c r="D93" s="89">
        <f>IFERROR(ROUND(G.9b!D93,2),0)</f>
        <v>0</v>
      </c>
      <c r="E93" s="89">
        <f>IFERROR(ROUND(G.9b!E93,2),0)</f>
        <v>0</v>
      </c>
      <c r="F93" s="89">
        <f>IFERROR(ROUND(G.9b!F93,2),0)</f>
        <v>0</v>
      </c>
      <c r="G93" s="89">
        <f>IFERROR(ROUND(G.9b!G93,2),0)</f>
        <v>0</v>
      </c>
      <c r="H93" s="91">
        <f t="shared" si="1"/>
        <v>0</v>
      </c>
      <c r="I93" s="89">
        <f>IFERROR(ROUND(G.9b!I93,2),0)</f>
        <v>0</v>
      </c>
      <c r="J93" s="96" t="str">
        <f>IF(OR(ISTEXT(G.9b!J93),ISNUMBER(G.9b!J93))=TRUE,G.9b!J93,"")</f>
        <v/>
      </c>
    </row>
    <row r="94" spans="1:10" ht="20.100000000000001" customHeight="1" thickBot="1" x14ac:dyDescent="0.3">
      <c r="A94" s="96" t="str">
        <f>IF(OR(ISTEXT(G.9b!A94),ISNUMBER(G.9b!A94))=TRUE,G.9b!A94,"")</f>
        <v/>
      </c>
      <c r="B94" s="96" t="str">
        <f>IF(OR(ISTEXT(G.9b!B94),ISNUMBER(G.9b!B94))=TRUE,G.9b!B94,"")</f>
        <v/>
      </c>
      <c r="C94" s="89">
        <f>IFERROR(ROUND(G.9b!C94,2),0)</f>
        <v>0</v>
      </c>
      <c r="D94" s="89">
        <f>IFERROR(ROUND(G.9b!D94,2),0)</f>
        <v>0</v>
      </c>
      <c r="E94" s="89">
        <f>IFERROR(ROUND(G.9b!E94,2),0)</f>
        <v>0</v>
      </c>
      <c r="F94" s="89">
        <f>IFERROR(ROUND(G.9b!F94,2),0)</f>
        <v>0</v>
      </c>
      <c r="G94" s="89">
        <f>IFERROR(ROUND(G.9b!G94,2),0)</f>
        <v>0</v>
      </c>
      <c r="H94" s="91">
        <f t="shared" si="1"/>
        <v>0</v>
      </c>
      <c r="I94" s="89">
        <f>IFERROR(ROUND(G.9b!I94,2),0)</f>
        <v>0</v>
      </c>
      <c r="J94" s="96" t="str">
        <f>IF(OR(ISTEXT(G.9b!J94),ISNUMBER(G.9b!J94))=TRUE,G.9b!J94,"")</f>
        <v/>
      </c>
    </row>
    <row r="95" spans="1:10" ht="20.100000000000001" customHeight="1" thickBot="1" x14ac:dyDescent="0.3">
      <c r="A95" s="96" t="str">
        <f>IF(OR(ISTEXT(G.9b!A95),ISNUMBER(G.9b!A95))=TRUE,G.9b!A95,"")</f>
        <v/>
      </c>
      <c r="B95" s="96" t="str">
        <f>IF(OR(ISTEXT(G.9b!B95),ISNUMBER(G.9b!B95))=TRUE,G.9b!B95,"")</f>
        <v/>
      </c>
      <c r="C95" s="89">
        <f>IFERROR(ROUND(G.9b!C95,2),0)</f>
        <v>0</v>
      </c>
      <c r="D95" s="89">
        <f>IFERROR(ROUND(G.9b!D95,2),0)</f>
        <v>0</v>
      </c>
      <c r="E95" s="89">
        <f>IFERROR(ROUND(G.9b!E95,2),0)</f>
        <v>0</v>
      </c>
      <c r="F95" s="89">
        <f>IFERROR(ROUND(G.9b!F95,2),0)</f>
        <v>0</v>
      </c>
      <c r="G95" s="89">
        <f>IFERROR(ROUND(G.9b!G95,2),0)</f>
        <v>0</v>
      </c>
      <c r="H95" s="91">
        <f t="shared" si="1"/>
        <v>0</v>
      </c>
      <c r="I95" s="89">
        <f>IFERROR(ROUND(G.9b!I95,2),0)</f>
        <v>0</v>
      </c>
      <c r="J95" s="96" t="str">
        <f>IF(OR(ISTEXT(G.9b!J95),ISNUMBER(G.9b!J95))=TRUE,G.9b!J95,"")</f>
        <v/>
      </c>
    </row>
    <row r="96" spans="1:10" ht="20.100000000000001" customHeight="1" thickBot="1" x14ac:dyDescent="0.3">
      <c r="A96" s="96" t="str">
        <f>IF(OR(ISTEXT(G.9b!A96),ISNUMBER(G.9b!A96))=TRUE,G.9b!A96,"")</f>
        <v/>
      </c>
      <c r="B96" s="96" t="str">
        <f>IF(OR(ISTEXT(G.9b!B96),ISNUMBER(G.9b!B96))=TRUE,G.9b!B96,"")</f>
        <v/>
      </c>
      <c r="C96" s="89">
        <f>IFERROR(ROUND(G.9b!C96,2),0)</f>
        <v>0</v>
      </c>
      <c r="D96" s="89">
        <f>IFERROR(ROUND(G.9b!D96,2),0)</f>
        <v>0</v>
      </c>
      <c r="E96" s="89">
        <f>IFERROR(ROUND(G.9b!E96,2),0)</f>
        <v>0</v>
      </c>
      <c r="F96" s="89">
        <f>IFERROR(ROUND(G.9b!F96,2),0)</f>
        <v>0</v>
      </c>
      <c r="G96" s="89">
        <f>IFERROR(ROUND(G.9b!G96,2),0)</f>
        <v>0</v>
      </c>
      <c r="H96" s="91">
        <f t="shared" si="1"/>
        <v>0</v>
      </c>
      <c r="I96" s="89">
        <f>IFERROR(ROUND(G.9b!I96,2),0)</f>
        <v>0</v>
      </c>
      <c r="J96" s="96" t="str">
        <f>IF(OR(ISTEXT(G.9b!J96),ISNUMBER(G.9b!J96))=TRUE,G.9b!J96,"")</f>
        <v/>
      </c>
    </row>
    <row r="97" spans="1:10" ht="20.100000000000001" customHeight="1" thickBot="1" x14ac:dyDescent="0.3">
      <c r="A97" s="96" t="str">
        <f>IF(OR(ISTEXT(G.9b!A97),ISNUMBER(G.9b!A97))=TRUE,G.9b!A97,"")</f>
        <v/>
      </c>
      <c r="B97" s="96" t="str">
        <f>IF(OR(ISTEXT(G.9b!B97),ISNUMBER(G.9b!B97))=TRUE,G.9b!B97,"")</f>
        <v/>
      </c>
      <c r="C97" s="89">
        <f>IFERROR(ROUND(G.9b!C97,2),0)</f>
        <v>0</v>
      </c>
      <c r="D97" s="89">
        <f>IFERROR(ROUND(G.9b!D97,2),0)</f>
        <v>0</v>
      </c>
      <c r="E97" s="89">
        <f>IFERROR(ROUND(G.9b!E97,2),0)</f>
        <v>0</v>
      </c>
      <c r="F97" s="89">
        <f>IFERROR(ROUND(G.9b!F97,2),0)</f>
        <v>0</v>
      </c>
      <c r="G97" s="89">
        <f>IFERROR(ROUND(G.9b!G97,2),0)</f>
        <v>0</v>
      </c>
      <c r="H97" s="91">
        <f t="shared" si="1"/>
        <v>0</v>
      </c>
      <c r="I97" s="89">
        <f>IFERROR(ROUND(G.9b!I97,2),0)</f>
        <v>0</v>
      </c>
      <c r="J97" s="96" t="str">
        <f>IF(OR(ISTEXT(G.9b!J97),ISNUMBER(G.9b!J97))=TRUE,G.9b!J97,"")</f>
        <v/>
      </c>
    </row>
    <row r="98" spans="1:10" ht="20.100000000000001" customHeight="1" thickBot="1" x14ac:dyDescent="0.3">
      <c r="A98" s="96" t="str">
        <f>IF(OR(ISTEXT(G.9b!A98),ISNUMBER(G.9b!A98))=TRUE,G.9b!A98,"")</f>
        <v/>
      </c>
      <c r="B98" s="96" t="str">
        <f>IF(OR(ISTEXT(G.9b!B98),ISNUMBER(G.9b!B98))=TRUE,G.9b!B98,"")</f>
        <v/>
      </c>
      <c r="C98" s="89">
        <f>IFERROR(ROUND(G.9b!C98,2),0)</f>
        <v>0</v>
      </c>
      <c r="D98" s="89">
        <f>IFERROR(ROUND(G.9b!D98,2),0)</f>
        <v>0</v>
      </c>
      <c r="E98" s="89">
        <f>IFERROR(ROUND(G.9b!E98,2),0)</f>
        <v>0</v>
      </c>
      <c r="F98" s="89">
        <f>IFERROR(ROUND(G.9b!F98,2),0)</f>
        <v>0</v>
      </c>
      <c r="G98" s="89">
        <f>IFERROR(ROUND(G.9b!G98,2),0)</f>
        <v>0</v>
      </c>
      <c r="H98" s="91">
        <f t="shared" si="1"/>
        <v>0</v>
      </c>
      <c r="I98" s="89">
        <f>IFERROR(ROUND(G.9b!I98,2),0)</f>
        <v>0</v>
      </c>
      <c r="J98" s="96" t="str">
        <f>IF(OR(ISTEXT(G.9b!J98),ISNUMBER(G.9b!J98))=TRUE,G.9b!J98,"")</f>
        <v/>
      </c>
    </row>
    <row r="99" spans="1:10" ht="20.100000000000001" customHeight="1" thickBot="1" x14ac:dyDescent="0.3">
      <c r="A99" s="96" t="str">
        <f>IF(OR(ISTEXT(G.9b!A99),ISNUMBER(G.9b!A99))=TRUE,G.9b!A99,"")</f>
        <v/>
      </c>
      <c r="B99" s="96" t="str">
        <f>IF(OR(ISTEXT(G.9b!B99),ISNUMBER(G.9b!B99))=TRUE,G.9b!B99,"")</f>
        <v/>
      </c>
      <c r="C99" s="89">
        <f>IFERROR(ROUND(G.9b!C99,2),0)</f>
        <v>0</v>
      </c>
      <c r="D99" s="89">
        <f>IFERROR(ROUND(G.9b!D99,2),0)</f>
        <v>0</v>
      </c>
      <c r="E99" s="89">
        <f>IFERROR(ROUND(G.9b!E99,2),0)</f>
        <v>0</v>
      </c>
      <c r="F99" s="89">
        <f>IFERROR(ROUND(G.9b!F99,2),0)</f>
        <v>0</v>
      </c>
      <c r="G99" s="89">
        <f>IFERROR(ROUND(G.9b!G99,2),0)</f>
        <v>0</v>
      </c>
      <c r="H99" s="91">
        <f t="shared" si="1"/>
        <v>0</v>
      </c>
      <c r="I99" s="89">
        <f>IFERROR(ROUND(G.9b!I99,2),0)</f>
        <v>0</v>
      </c>
      <c r="J99" s="96" t="str">
        <f>IF(OR(ISTEXT(G.9b!J99),ISNUMBER(G.9b!J99))=TRUE,G.9b!J99,"")</f>
        <v/>
      </c>
    </row>
    <row r="100" spans="1:10" ht="20.100000000000001" customHeight="1" thickBot="1" x14ac:dyDescent="0.3">
      <c r="A100" s="96" t="str">
        <f>IF(OR(ISTEXT(G.9b!A100),ISNUMBER(G.9b!A100))=TRUE,G.9b!A100,"")</f>
        <v/>
      </c>
      <c r="B100" s="96" t="str">
        <f>IF(OR(ISTEXT(G.9b!B100),ISNUMBER(G.9b!B100))=TRUE,G.9b!B100,"")</f>
        <v/>
      </c>
      <c r="C100" s="89">
        <f>IFERROR(ROUND(G.9b!C100,2),0)</f>
        <v>0</v>
      </c>
      <c r="D100" s="89">
        <f>IFERROR(ROUND(G.9b!D100,2),0)</f>
        <v>0</v>
      </c>
      <c r="E100" s="89">
        <f>IFERROR(ROUND(G.9b!E100,2),0)</f>
        <v>0</v>
      </c>
      <c r="F100" s="89">
        <f>IFERROR(ROUND(G.9b!F100,2),0)</f>
        <v>0</v>
      </c>
      <c r="G100" s="89">
        <f>IFERROR(ROUND(G.9b!G100,2),0)</f>
        <v>0</v>
      </c>
      <c r="H100" s="91">
        <f t="shared" si="1"/>
        <v>0</v>
      </c>
      <c r="I100" s="89">
        <f>IFERROR(ROUND(G.9b!I100,2),0)</f>
        <v>0</v>
      </c>
      <c r="J100" s="96" t="str">
        <f>IF(OR(ISTEXT(G.9b!J100),ISNUMBER(G.9b!J100))=TRUE,G.9b!J100,"")</f>
        <v/>
      </c>
    </row>
    <row r="101" spans="1:10" ht="20.100000000000001" customHeight="1" thickBot="1" x14ac:dyDescent="0.3">
      <c r="A101" s="96" t="str">
        <f>IF(OR(ISTEXT(G.9b!A101),ISNUMBER(G.9b!A101))=TRUE,G.9b!A101,"")</f>
        <v/>
      </c>
      <c r="B101" s="96" t="str">
        <f>IF(OR(ISTEXT(G.9b!B101),ISNUMBER(G.9b!B101))=TRUE,G.9b!B101,"")</f>
        <v/>
      </c>
      <c r="C101" s="89">
        <f>IFERROR(ROUND(G.9b!C101,2),0)</f>
        <v>0</v>
      </c>
      <c r="D101" s="89">
        <f>IFERROR(ROUND(G.9b!D101,2),0)</f>
        <v>0</v>
      </c>
      <c r="E101" s="89">
        <f>IFERROR(ROUND(G.9b!E101,2),0)</f>
        <v>0</v>
      </c>
      <c r="F101" s="89">
        <f>IFERROR(ROUND(G.9b!F101,2),0)</f>
        <v>0</v>
      </c>
      <c r="G101" s="89">
        <f>IFERROR(ROUND(G.9b!G101,2),0)</f>
        <v>0</v>
      </c>
      <c r="H101" s="91">
        <f t="shared" si="1"/>
        <v>0</v>
      </c>
      <c r="I101" s="89">
        <f>IFERROR(ROUND(G.9b!I101,2),0)</f>
        <v>0</v>
      </c>
      <c r="J101" s="96" t="str">
        <f>IF(OR(ISTEXT(G.9b!J101),ISNUMBER(G.9b!J101))=TRUE,G.9b!J101,"")</f>
        <v/>
      </c>
    </row>
    <row r="102" spans="1:10" ht="20.100000000000001" customHeight="1" thickBot="1" x14ac:dyDescent="0.3">
      <c r="A102" s="96" t="str">
        <f>IF(OR(ISTEXT(G.9b!A102),ISNUMBER(G.9b!A102))=TRUE,G.9b!A102,"")</f>
        <v/>
      </c>
      <c r="B102" s="96" t="str">
        <f>IF(OR(ISTEXT(G.9b!B102),ISNUMBER(G.9b!B102))=TRUE,G.9b!B102,"")</f>
        <v/>
      </c>
      <c r="C102" s="89">
        <f>IFERROR(ROUND(G.9b!C102,2),0)</f>
        <v>0</v>
      </c>
      <c r="D102" s="89">
        <f>IFERROR(ROUND(G.9b!D102,2),0)</f>
        <v>0</v>
      </c>
      <c r="E102" s="89">
        <f>IFERROR(ROUND(G.9b!E102,2),0)</f>
        <v>0</v>
      </c>
      <c r="F102" s="89">
        <f>IFERROR(ROUND(G.9b!F102,2),0)</f>
        <v>0</v>
      </c>
      <c r="G102" s="89">
        <f>IFERROR(ROUND(G.9b!G102,2),0)</f>
        <v>0</v>
      </c>
      <c r="H102" s="91">
        <f t="shared" si="1"/>
        <v>0</v>
      </c>
      <c r="I102" s="89">
        <f>IFERROR(ROUND(G.9b!I102,2),0)</f>
        <v>0</v>
      </c>
      <c r="J102" s="96" t="str">
        <f>IF(OR(ISTEXT(G.9b!J102),ISNUMBER(G.9b!J102))=TRUE,G.9b!J102,"")</f>
        <v/>
      </c>
    </row>
    <row r="103" spans="1:10" ht="20.100000000000001" customHeight="1" thickBot="1" x14ac:dyDescent="0.3">
      <c r="A103" s="96" t="str">
        <f>IF(OR(ISTEXT(G.9b!A103),ISNUMBER(G.9b!A103))=TRUE,G.9b!A103,"")</f>
        <v/>
      </c>
      <c r="B103" s="96" t="str">
        <f>IF(OR(ISTEXT(G.9b!B103),ISNUMBER(G.9b!B103))=TRUE,G.9b!B103,"")</f>
        <v/>
      </c>
      <c r="C103" s="89">
        <f>IFERROR(ROUND(G.9b!C103,2),0)</f>
        <v>0</v>
      </c>
      <c r="D103" s="89">
        <f>IFERROR(ROUND(G.9b!D103,2),0)</f>
        <v>0</v>
      </c>
      <c r="E103" s="89">
        <f>IFERROR(ROUND(G.9b!E103,2),0)</f>
        <v>0</v>
      </c>
      <c r="F103" s="89">
        <f>IFERROR(ROUND(G.9b!F103,2),0)</f>
        <v>0</v>
      </c>
      <c r="G103" s="89">
        <f>IFERROR(ROUND(G.9b!G103,2),0)</f>
        <v>0</v>
      </c>
      <c r="H103" s="91">
        <f t="shared" si="1"/>
        <v>0</v>
      </c>
      <c r="I103" s="89">
        <f>IFERROR(ROUND(G.9b!I103,2),0)</f>
        <v>0</v>
      </c>
      <c r="J103" s="96" t="str">
        <f>IF(OR(ISTEXT(G.9b!J103),ISNUMBER(G.9b!J103))=TRUE,G.9b!J103,"")</f>
        <v/>
      </c>
    </row>
    <row r="104" spans="1:10" ht="20.100000000000001" customHeight="1" thickBot="1" x14ac:dyDescent="0.3">
      <c r="A104" s="96" t="str">
        <f>IF(OR(ISTEXT(G.9b!A104),ISNUMBER(G.9b!A104))=TRUE,G.9b!A104,"")</f>
        <v/>
      </c>
      <c r="B104" s="96" t="str">
        <f>IF(OR(ISTEXT(G.9b!B104),ISNUMBER(G.9b!B104))=TRUE,G.9b!B104,"")</f>
        <v/>
      </c>
      <c r="C104" s="89">
        <f>IFERROR(ROUND(G.9b!C104,2),0)</f>
        <v>0</v>
      </c>
      <c r="D104" s="89">
        <f>IFERROR(ROUND(G.9b!D104,2),0)</f>
        <v>0</v>
      </c>
      <c r="E104" s="89">
        <f>IFERROR(ROUND(G.9b!E104,2),0)</f>
        <v>0</v>
      </c>
      <c r="F104" s="89">
        <f>IFERROR(ROUND(G.9b!F104,2),0)</f>
        <v>0</v>
      </c>
      <c r="G104" s="89">
        <f>IFERROR(ROUND(G.9b!G104,2),0)</f>
        <v>0</v>
      </c>
      <c r="H104" s="91">
        <f t="shared" si="1"/>
        <v>0</v>
      </c>
      <c r="I104" s="89">
        <f>IFERROR(ROUND(G.9b!I104,2),0)</f>
        <v>0</v>
      </c>
      <c r="J104" s="96" t="str">
        <f>IF(OR(ISTEXT(G.9b!J104),ISNUMBER(G.9b!J104))=TRUE,G.9b!J104,"")</f>
        <v/>
      </c>
    </row>
    <row r="105" spans="1:10" ht="20.100000000000001" customHeight="1" thickBot="1" x14ac:dyDescent="0.3">
      <c r="A105" s="96" t="str">
        <f>IF(OR(ISTEXT(G.9b!A105),ISNUMBER(G.9b!A105))=TRUE,G.9b!A105,"")</f>
        <v/>
      </c>
      <c r="B105" s="96" t="str">
        <f>IF(OR(ISTEXT(G.9b!B105),ISNUMBER(G.9b!B105))=TRUE,G.9b!B105,"")</f>
        <v/>
      </c>
      <c r="C105" s="89">
        <f>IFERROR(ROUND(G.9b!C105,2),0)</f>
        <v>0</v>
      </c>
      <c r="D105" s="89">
        <f>IFERROR(ROUND(G.9b!D105,2),0)</f>
        <v>0</v>
      </c>
      <c r="E105" s="89">
        <f>IFERROR(ROUND(G.9b!E105,2),0)</f>
        <v>0</v>
      </c>
      <c r="F105" s="89">
        <f>IFERROR(ROUND(G.9b!F105,2),0)</f>
        <v>0</v>
      </c>
      <c r="G105" s="89">
        <f>IFERROR(ROUND(G.9b!G105,2),0)</f>
        <v>0</v>
      </c>
      <c r="H105" s="91">
        <f t="shared" si="1"/>
        <v>0</v>
      </c>
      <c r="I105" s="89">
        <f>IFERROR(ROUND(G.9b!I105,2),0)</f>
        <v>0</v>
      </c>
      <c r="J105" s="96" t="str">
        <f>IF(OR(ISTEXT(G.9b!J105),ISNUMBER(G.9b!J105))=TRUE,G.9b!J105,"")</f>
        <v/>
      </c>
    </row>
    <row r="106" spans="1:10" ht="20.100000000000001" customHeight="1" thickBot="1" x14ac:dyDescent="0.3">
      <c r="A106" s="96" t="str">
        <f>IF(OR(ISTEXT(G.9b!A106),ISNUMBER(G.9b!A106))=TRUE,G.9b!A106,"")</f>
        <v/>
      </c>
      <c r="B106" s="96" t="str">
        <f>IF(OR(ISTEXT(G.9b!B106),ISNUMBER(G.9b!B106))=TRUE,G.9b!B106,"")</f>
        <v/>
      </c>
      <c r="C106" s="89">
        <f>IFERROR(ROUND(G.9b!C106,2),0)</f>
        <v>0</v>
      </c>
      <c r="D106" s="89">
        <f>IFERROR(ROUND(G.9b!D106,2),0)</f>
        <v>0</v>
      </c>
      <c r="E106" s="89">
        <f>IFERROR(ROUND(G.9b!E106,2),0)</f>
        <v>0</v>
      </c>
      <c r="F106" s="89">
        <f>IFERROR(ROUND(G.9b!F106,2),0)</f>
        <v>0</v>
      </c>
      <c r="G106" s="89">
        <f>IFERROR(ROUND(G.9b!G106,2),0)</f>
        <v>0</v>
      </c>
      <c r="H106" s="91">
        <f t="shared" si="1"/>
        <v>0</v>
      </c>
      <c r="I106" s="89">
        <f>IFERROR(ROUND(G.9b!I106,2),0)</f>
        <v>0</v>
      </c>
      <c r="J106" s="96" t="str">
        <f>IF(OR(ISTEXT(G.9b!J106),ISNUMBER(G.9b!J106))=TRUE,G.9b!J106,"")</f>
        <v/>
      </c>
    </row>
    <row r="107" spans="1:10" ht="20.100000000000001" customHeight="1" thickBot="1" x14ac:dyDescent="0.3">
      <c r="A107" s="96" t="str">
        <f>IF(OR(ISTEXT(G.9b!A107),ISNUMBER(G.9b!A107))=TRUE,G.9b!A107,"")</f>
        <v/>
      </c>
      <c r="B107" s="96" t="str">
        <f>IF(OR(ISTEXT(G.9b!B107),ISNUMBER(G.9b!B107))=TRUE,G.9b!B107,"")</f>
        <v/>
      </c>
      <c r="C107" s="89">
        <f>IFERROR(ROUND(G.9b!C107,2),0)</f>
        <v>0</v>
      </c>
      <c r="D107" s="89">
        <f>IFERROR(ROUND(G.9b!D107,2),0)</f>
        <v>0</v>
      </c>
      <c r="E107" s="89">
        <f>IFERROR(ROUND(G.9b!E107,2),0)</f>
        <v>0</v>
      </c>
      <c r="F107" s="89">
        <f>IFERROR(ROUND(G.9b!F107,2),0)</f>
        <v>0</v>
      </c>
      <c r="G107" s="89">
        <f>IFERROR(ROUND(G.9b!G107,2),0)</f>
        <v>0</v>
      </c>
      <c r="H107" s="91">
        <f t="shared" si="1"/>
        <v>0</v>
      </c>
      <c r="I107" s="89">
        <f>IFERROR(ROUND(G.9b!I107,2),0)</f>
        <v>0</v>
      </c>
      <c r="J107" s="96" t="str">
        <f>IF(OR(ISTEXT(G.9b!J107),ISNUMBER(G.9b!J107))=TRUE,G.9b!J107,"")</f>
        <v/>
      </c>
    </row>
    <row r="108" spans="1:10" ht="20.100000000000001" customHeight="1" thickBot="1" x14ac:dyDescent="0.3">
      <c r="A108" s="96" t="str">
        <f>IF(OR(ISTEXT(G.9b!A108),ISNUMBER(G.9b!A108))=TRUE,G.9b!A108,"")</f>
        <v/>
      </c>
      <c r="B108" s="96" t="str">
        <f>IF(OR(ISTEXT(G.9b!B108),ISNUMBER(G.9b!B108))=TRUE,G.9b!B108,"")</f>
        <v/>
      </c>
      <c r="C108" s="89">
        <f>IFERROR(ROUND(G.9b!C108,2),0)</f>
        <v>0</v>
      </c>
      <c r="D108" s="89">
        <f>IFERROR(ROUND(G.9b!D108,2),0)</f>
        <v>0</v>
      </c>
      <c r="E108" s="89">
        <f>IFERROR(ROUND(G.9b!E108,2),0)</f>
        <v>0</v>
      </c>
      <c r="F108" s="89">
        <f>IFERROR(ROUND(G.9b!F108,2),0)</f>
        <v>0</v>
      </c>
      <c r="G108" s="89">
        <f>IFERROR(ROUND(G.9b!G108,2),0)</f>
        <v>0</v>
      </c>
      <c r="H108" s="91">
        <f t="shared" si="1"/>
        <v>0</v>
      </c>
      <c r="I108" s="89">
        <f>IFERROR(ROUND(G.9b!I108,2),0)</f>
        <v>0</v>
      </c>
      <c r="J108" s="96" t="str">
        <f>IF(OR(ISTEXT(G.9b!J108),ISNUMBER(G.9b!J108))=TRUE,G.9b!J108,"")</f>
        <v/>
      </c>
    </row>
    <row r="109" spans="1:10" ht="20.100000000000001" customHeight="1" thickBot="1" x14ac:dyDescent="0.3">
      <c r="A109" s="96" t="str">
        <f>IF(OR(ISTEXT(G.9b!A109),ISNUMBER(G.9b!A109))=TRUE,G.9b!A109,"")</f>
        <v/>
      </c>
      <c r="B109" s="96" t="str">
        <f>IF(OR(ISTEXT(G.9b!B109),ISNUMBER(G.9b!B109))=TRUE,G.9b!B109,"")</f>
        <v/>
      </c>
      <c r="C109" s="89">
        <f>IFERROR(ROUND(G.9b!C109,2),0)</f>
        <v>0</v>
      </c>
      <c r="D109" s="89">
        <f>IFERROR(ROUND(G.9b!D109,2),0)</f>
        <v>0</v>
      </c>
      <c r="E109" s="89">
        <f>IFERROR(ROUND(G.9b!E109,2),0)</f>
        <v>0</v>
      </c>
      <c r="F109" s="89">
        <f>IFERROR(ROUND(G.9b!F109,2),0)</f>
        <v>0</v>
      </c>
      <c r="G109" s="89">
        <f>IFERROR(ROUND(G.9b!G109,2),0)</f>
        <v>0</v>
      </c>
      <c r="H109" s="91">
        <f t="shared" si="1"/>
        <v>0</v>
      </c>
      <c r="I109" s="89">
        <f>IFERROR(ROUND(G.9b!I109,2),0)</f>
        <v>0</v>
      </c>
      <c r="J109" s="96" t="str">
        <f>IF(OR(ISTEXT(G.9b!J109),ISNUMBER(G.9b!J109))=TRUE,G.9b!J109,"")</f>
        <v/>
      </c>
    </row>
    <row r="110" spans="1:10" ht="20.100000000000001" customHeight="1" thickBot="1" x14ac:dyDescent="0.3">
      <c r="A110" s="96" t="str">
        <f>IF(OR(ISTEXT(G.9b!A110),ISNUMBER(G.9b!A110))=TRUE,G.9b!A110,"")</f>
        <v/>
      </c>
      <c r="B110" s="96" t="str">
        <f>IF(OR(ISTEXT(G.9b!B110),ISNUMBER(G.9b!B110))=TRUE,G.9b!B110,"")</f>
        <v/>
      </c>
      <c r="C110" s="89">
        <f>IFERROR(ROUND(G.9b!C110,2),0)</f>
        <v>0</v>
      </c>
      <c r="D110" s="89">
        <f>IFERROR(ROUND(G.9b!D110,2),0)</f>
        <v>0</v>
      </c>
      <c r="E110" s="89">
        <f>IFERROR(ROUND(G.9b!E110,2),0)</f>
        <v>0</v>
      </c>
      <c r="F110" s="89">
        <f>IFERROR(ROUND(G.9b!F110,2),0)</f>
        <v>0</v>
      </c>
      <c r="G110" s="89">
        <f>IFERROR(ROUND(G.9b!G110,2),0)</f>
        <v>0</v>
      </c>
      <c r="H110" s="91">
        <f t="shared" si="1"/>
        <v>0</v>
      </c>
      <c r="I110" s="89">
        <f>IFERROR(ROUND(G.9b!I110,2),0)</f>
        <v>0</v>
      </c>
      <c r="J110" s="96" t="str">
        <f>IF(OR(ISTEXT(G.9b!J110),ISNUMBER(G.9b!J110))=TRUE,G.9b!J110,"")</f>
        <v/>
      </c>
    </row>
    <row r="111" spans="1:10" ht="20.100000000000001" customHeight="1" thickBot="1" x14ac:dyDescent="0.3">
      <c r="A111" s="96" t="str">
        <f>IF(OR(ISTEXT(G.9b!A111),ISNUMBER(G.9b!A111))=TRUE,G.9b!A111,"")</f>
        <v/>
      </c>
      <c r="B111" s="96" t="str">
        <f>IF(OR(ISTEXT(G.9b!B111),ISNUMBER(G.9b!B111))=TRUE,G.9b!B111,"")</f>
        <v/>
      </c>
      <c r="C111" s="89">
        <f>IFERROR(ROUND(G.9b!C111,2),0)</f>
        <v>0</v>
      </c>
      <c r="D111" s="89">
        <f>IFERROR(ROUND(G.9b!D111,2),0)</f>
        <v>0</v>
      </c>
      <c r="E111" s="89">
        <f>IFERROR(ROUND(G.9b!E111,2),0)</f>
        <v>0</v>
      </c>
      <c r="F111" s="89">
        <f>IFERROR(ROUND(G.9b!F111,2),0)</f>
        <v>0</v>
      </c>
      <c r="G111" s="89">
        <f>IFERROR(ROUND(G.9b!G111,2),0)</f>
        <v>0</v>
      </c>
      <c r="H111" s="91">
        <f t="shared" si="1"/>
        <v>0</v>
      </c>
      <c r="I111" s="89">
        <f>IFERROR(ROUND(G.9b!I111,2),0)</f>
        <v>0</v>
      </c>
      <c r="J111" s="96" t="str">
        <f>IF(OR(ISTEXT(G.9b!J111),ISNUMBER(G.9b!J111))=TRUE,G.9b!J111,"")</f>
        <v/>
      </c>
    </row>
    <row r="112" spans="1:10" ht="20.100000000000001" customHeight="1" thickBot="1" x14ac:dyDescent="0.3">
      <c r="A112" s="96" t="str">
        <f>IF(OR(ISTEXT(G.9b!A112),ISNUMBER(G.9b!A112))=TRUE,G.9b!A112,"")</f>
        <v/>
      </c>
      <c r="B112" s="96" t="str">
        <f>IF(OR(ISTEXT(G.9b!B112),ISNUMBER(G.9b!B112))=TRUE,G.9b!B112,"")</f>
        <v/>
      </c>
      <c r="C112" s="89">
        <f>IFERROR(ROUND(G.9b!C112,2),0)</f>
        <v>0</v>
      </c>
      <c r="D112" s="89">
        <f>IFERROR(ROUND(G.9b!D112,2),0)</f>
        <v>0</v>
      </c>
      <c r="E112" s="89">
        <f>IFERROR(ROUND(G.9b!E112,2),0)</f>
        <v>0</v>
      </c>
      <c r="F112" s="89">
        <f>IFERROR(ROUND(G.9b!F112,2),0)</f>
        <v>0</v>
      </c>
      <c r="G112" s="89">
        <f>IFERROR(ROUND(G.9b!G112,2),0)</f>
        <v>0</v>
      </c>
      <c r="H112" s="91">
        <f t="shared" si="1"/>
        <v>0</v>
      </c>
      <c r="I112" s="89">
        <f>IFERROR(ROUND(G.9b!I112,2),0)</f>
        <v>0</v>
      </c>
      <c r="J112" s="96" t="str">
        <f>IF(OR(ISTEXT(G.9b!J112),ISNUMBER(G.9b!J112))=TRUE,G.9b!J112,"")</f>
        <v/>
      </c>
    </row>
    <row r="113" spans="1:10" ht="20.100000000000001" customHeight="1" thickBot="1" x14ac:dyDescent="0.3">
      <c r="A113" s="96" t="str">
        <f>IF(OR(ISTEXT(G.9b!A113),ISNUMBER(G.9b!A113))=TRUE,G.9b!A113,"")</f>
        <v/>
      </c>
      <c r="B113" s="96" t="str">
        <f>IF(OR(ISTEXT(G.9b!B113),ISNUMBER(G.9b!B113))=TRUE,G.9b!B113,"")</f>
        <v/>
      </c>
      <c r="C113" s="89">
        <f>IFERROR(ROUND(G.9b!C113,2),0)</f>
        <v>0</v>
      </c>
      <c r="D113" s="89">
        <f>IFERROR(ROUND(G.9b!D113,2),0)</f>
        <v>0</v>
      </c>
      <c r="E113" s="89">
        <f>IFERROR(ROUND(G.9b!E113,2),0)</f>
        <v>0</v>
      </c>
      <c r="F113" s="89">
        <f>IFERROR(ROUND(G.9b!F113,2),0)</f>
        <v>0</v>
      </c>
      <c r="G113" s="89">
        <f>IFERROR(ROUND(G.9b!G113,2),0)</f>
        <v>0</v>
      </c>
      <c r="H113" s="91">
        <f t="shared" si="1"/>
        <v>0</v>
      </c>
      <c r="I113" s="89">
        <f>IFERROR(ROUND(G.9b!I113,2),0)</f>
        <v>0</v>
      </c>
      <c r="J113" s="96" t="str">
        <f>IF(OR(ISTEXT(G.9b!J113),ISNUMBER(G.9b!J113))=TRUE,G.9b!J113,"")</f>
        <v/>
      </c>
    </row>
    <row r="114" spans="1:10" ht="20.100000000000001" customHeight="1" thickBot="1" x14ac:dyDescent="0.3">
      <c r="A114" s="96" t="str">
        <f>IF(OR(ISTEXT(G.9b!A114),ISNUMBER(G.9b!A114))=TRUE,G.9b!A114,"")</f>
        <v/>
      </c>
      <c r="B114" s="96" t="str">
        <f>IF(OR(ISTEXT(G.9b!B114),ISNUMBER(G.9b!B114))=TRUE,G.9b!B114,"")</f>
        <v/>
      </c>
      <c r="C114" s="89">
        <f>IFERROR(ROUND(G.9b!C114,2),0)</f>
        <v>0</v>
      </c>
      <c r="D114" s="89">
        <f>IFERROR(ROUND(G.9b!D114,2),0)</f>
        <v>0</v>
      </c>
      <c r="E114" s="89">
        <f>IFERROR(ROUND(G.9b!E114,2),0)</f>
        <v>0</v>
      </c>
      <c r="F114" s="89">
        <f>IFERROR(ROUND(G.9b!F114,2),0)</f>
        <v>0</v>
      </c>
      <c r="G114" s="89">
        <f>IFERROR(ROUND(G.9b!G114,2),0)</f>
        <v>0</v>
      </c>
      <c r="H114" s="91">
        <f t="shared" si="1"/>
        <v>0</v>
      </c>
      <c r="I114" s="89">
        <f>IFERROR(ROUND(G.9b!I114,2),0)</f>
        <v>0</v>
      </c>
      <c r="J114" s="96" t="str">
        <f>IF(OR(ISTEXT(G.9b!J114),ISNUMBER(G.9b!J114))=TRUE,G.9b!J114,"")</f>
        <v/>
      </c>
    </row>
    <row r="115" spans="1:10" ht="20.100000000000001" customHeight="1" thickBot="1" x14ac:dyDescent="0.3">
      <c r="A115" s="96" t="str">
        <f>IF(OR(ISTEXT(G.9b!A115),ISNUMBER(G.9b!A115))=TRUE,G.9b!A115,"")</f>
        <v/>
      </c>
      <c r="B115" s="96" t="str">
        <f>IF(OR(ISTEXT(G.9b!B115),ISNUMBER(G.9b!B115))=TRUE,G.9b!B115,"")</f>
        <v/>
      </c>
      <c r="C115" s="89">
        <f>IFERROR(ROUND(G.9b!C115,2),0)</f>
        <v>0</v>
      </c>
      <c r="D115" s="89">
        <f>IFERROR(ROUND(G.9b!D115,2),0)</f>
        <v>0</v>
      </c>
      <c r="E115" s="89">
        <f>IFERROR(ROUND(G.9b!E115,2),0)</f>
        <v>0</v>
      </c>
      <c r="F115" s="89">
        <f>IFERROR(ROUND(G.9b!F115,2),0)</f>
        <v>0</v>
      </c>
      <c r="G115" s="89">
        <f>IFERROR(ROUND(G.9b!G115,2),0)</f>
        <v>0</v>
      </c>
      <c r="H115" s="91">
        <f t="shared" si="1"/>
        <v>0</v>
      </c>
      <c r="I115" s="89">
        <f>IFERROR(ROUND(G.9b!I115,2),0)</f>
        <v>0</v>
      </c>
      <c r="J115" s="96" t="str">
        <f>IF(OR(ISTEXT(G.9b!J115),ISNUMBER(G.9b!J115))=TRUE,G.9b!J115,"")</f>
        <v/>
      </c>
    </row>
    <row r="116" spans="1:10" ht="20.100000000000001" customHeight="1" thickBot="1" x14ac:dyDescent="0.3">
      <c r="A116" s="96" t="str">
        <f>IF(OR(ISTEXT(G.9b!A116),ISNUMBER(G.9b!A116))=TRUE,G.9b!A116,"")</f>
        <v/>
      </c>
      <c r="B116" s="96" t="str">
        <f>IF(OR(ISTEXT(G.9b!B116),ISNUMBER(G.9b!B116))=TRUE,G.9b!B116,"")</f>
        <v/>
      </c>
      <c r="C116" s="89">
        <f>IFERROR(ROUND(G.9b!C116,2),0)</f>
        <v>0</v>
      </c>
      <c r="D116" s="89">
        <f>IFERROR(ROUND(G.9b!D116,2),0)</f>
        <v>0</v>
      </c>
      <c r="E116" s="89">
        <f>IFERROR(ROUND(G.9b!E116,2),0)</f>
        <v>0</v>
      </c>
      <c r="F116" s="89">
        <f>IFERROR(ROUND(G.9b!F116,2),0)</f>
        <v>0</v>
      </c>
      <c r="G116" s="89">
        <f>IFERROR(ROUND(G.9b!G116,2),0)</f>
        <v>0</v>
      </c>
      <c r="H116" s="91">
        <f t="shared" si="1"/>
        <v>0</v>
      </c>
      <c r="I116" s="89">
        <f>IFERROR(ROUND(G.9b!I116,2),0)</f>
        <v>0</v>
      </c>
      <c r="J116" s="96" t="str">
        <f>IF(OR(ISTEXT(G.9b!J116),ISNUMBER(G.9b!J116))=TRUE,G.9b!J116,"")</f>
        <v/>
      </c>
    </row>
    <row r="117" spans="1:10" ht="20.100000000000001" customHeight="1" thickBot="1" x14ac:dyDescent="0.3">
      <c r="A117" s="96" t="str">
        <f>IF(OR(ISTEXT(G.9b!A117),ISNUMBER(G.9b!A117))=TRUE,G.9b!A117,"")</f>
        <v/>
      </c>
      <c r="B117" s="96" t="str">
        <f>IF(OR(ISTEXT(G.9b!B117),ISNUMBER(G.9b!B117))=TRUE,G.9b!B117,"")</f>
        <v/>
      </c>
      <c r="C117" s="89">
        <f>IFERROR(ROUND(G.9b!C117,2),0)</f>
        <v>0</v>
      </c>
      <c r="D117" s="89">
        <f>IFERROR(ROUND(G.9b!D117,2),0)</f>
        <v>0</v>
      </c>
      <c r="E117" s="89">
        <f>IFERROR(ROUND(G.9b!E117,2),0)</f>
        <v>0</v>
      </c>
      <c r="F117" s="89">
        <f>IFERROR(ROUND(G.9b!F117,2),0)</f>
        <v>0</v>
      </c>
      <c r="G117" s="89">
        <f>IFERROR(ROUND(G.9b!G117,2),0)</f>
        <v>0</v>
      </c>
      <c r="H117" s="91">
        <f t="shared" si="1"/>
        <v>0</v>
      </c>
      <c r="I117" s="89">
        <f>IFERROR(ROUND(G.9b!I117,2),0)</f>
        <v>0</v>
      </c>
      <c r="J117" s="96" t="str">
        <f>IF(OR(ISTEXT(G.9b!J117),ISNUMBER(G.9b!J117))=TRUE,G.9b!J117,"")</f>
        <v/>
      </c>
    </row>
    <row r="118" spans="1:10" ht="20.100000000000001" customHeight="1" thickBot="1" x14ac:dyDescent="0.3">
      <c r="A118" s="96" t="str">
        <f>IF(OR(ISTEXT(G.9b!A118),ISNUMBER(G.9b!A118))=TRUE,G.9b!A118,"")</f>
        <v/>
      </c>
      <c r="B118" s="96" t="str">
        <f>IF(OR(ISTEXT(G.9b!B118),ISNUMBER(G.9b!B118))=TRUE,G.9b!B118,"")</f>
        <v/>
      </c>
      <c r="C118" s="89">
        <f>IFERROR(ROUND(G.9b!C118,2),0)</f>
        <v>0</v>
      </c>
      <c r="D118" s="89">
        <f>IFERROR(ROUND(G.9b!D118,2),0)</f>
        <v>0</v>
      </c>
      <c r="E118" s="89">
        <f>IFERROR(ROUND(G.9b!E118,2),0)</f>
        <v>0</v>
      </c>
      <c r="F118" s="89">
        <f>IFERROR(ROUND(G.9b!F118,2),0)</f>
        <v>0</v>
      </c>
      <c r="G118" s="89">
        <f>IFERROR(ROUND(G.9b!G118,2),0)</f>
        <v>0</v>
      </c>
      <c r="H118" s="91">
        <f t="shared" si="1"/>
        <v>0</v>
      </c>
      <c r="I118" s="89">
        <f>IFERROR(ROUND(G.9b!I118,2),0)</f>
        <v>0</v>
      </c>
      <c r="J118" s="96" t="str">
        <f>IF(OR(ISTEXT(G.9b!J118),ISNUMBER(G.9b!J118))=TRUE,G.9b!J118,"")</f>
        <v/>
      </c>
    </row>
    <row r="119" spans="1:10" ht="20.100000000000001" customHeight="1" thickBot="1" x14ac:dyDescent="0.3">
      <c r="A119" s="96" t="str">
        <f>IF(OR(ISTEXT(G.9b!A119),ISNUMBER(G.9b!A119))=TRUE,G.9b!A119,"")</f>
        <v/>
      </c>
      <c r="B119" s="96" t="str">
        <f>IF(OR(ISTEXT(G.9b!B119),ISNUMBER(G.9b!B119))=TRUE,G.9b!B119,"")</f>
        <v/>
      </c>
      <c r="C119" s="89">
        <f>IFERROR(ROUND(G.9b!C119,2),0)</f>
        <v>0</v>
      </c>
      <c r="D119" s="89">
        <f>IFERROR(ROUND(G.9b!D119,2),0)</f>
        <v>0</v>
      </c>
      <c r="E119" s="89">
        <f>IFERROR(ROUND(G.9b!E119,2),0)</f>
        <v>0</v>
      </c>
      <c r="F119" s="89">
        <f>IFERROR(ROUND(G.9b!F119,2),0)</f>
        <v>0</v>
      </c>
      <c r="G119" s="89">
        <f>IFERROR(ROUND(G.9b!G119,2),0)</f>
        <v>0</v>
      </c>
      <c r="H119" s="91">
        <f t="shared" si="1"/>
        <v>0</v>
      </c>
      <c r="I119" s="89">
        <f>IFERROR(ROUND(G.9b!I119,2),0)</f>
        <v>0</v>
      </c>
      <c r="J119" s="96" t="str">
        <f>IF(OR(ISTEXT(G.9b!J119),ISNUMBER(G.9b!J119))=TRUE,G.9b!J119,"")</f>
        <v/>
      </c>
    </row>
    <row r="120" spans="1:10" ht="20.100000000000001" customHeight="1" thickBot="1" x14ac:dyDescent="0.3">
      <c r="A120" s="96" t="str">
        <f>IF(OR(ISTEXT(G.9b!A120),ISNUMBER(G.9b!A120))=TRUE,G.9b!A120,"")</f>
        <v/>
      </c>
      <c r="B120" s="96" t="str">
        <f>IF(OR(ISTEXT(G.9b!B120),ISNUMBER(G.9b!B120))=TRUE,G.9b!B120,"")</f>
        <v/>
      </c>
      <c r="C120" s="89">
        <f>IFERROR(ROUND(G.9b!C120,2),0)</f>
        <v>0</v>
      </c>
      <c r="D120" s="89">
        <f>IFERROR(ROUND(G.9b!D120,2),0)</f>
        <v>0</v>
      </c>
      <c r="E120" s="89">
        <f>IFERROR(ROUND(G.9b!E120,2),0)</f>
        <v>0</v>
      </c>
      <c r="F120" s="89">
        <f>IFERROR(ROUND(G.9b!F120,2),0)</f>
        <v>0</v>
      </c>
      <c r="G120" s="89">
        <f>IFERROR(ROUND(G.9b!G120,2),0)</f>
        <v>0</v>
      </c>
      <c r="H120" s="91">
        <f t="shared" si="1"/>
        <v>0</v>
      </c>
      <c r="I120" s="89">
        <f>IFERROR(ROUND(G.9b!I120,2),0)</f>
        <v>0</v>
      </c>
      <c r="J120" s="96" t="str">
        <f>IF(OR(ISTEXT(G.9b!J120),ISNUMBER(G.9b!J120))=TRUE,G.9b!J120,"")</f>
        <v/>
      </c>
    </row>
    <row r="121" spans="1:10" ht="20.100000000000001" customHeight="1" thickBot="1" x14ac:dyDescent="0.3">
      <c r="A121" s="96" t="str">
        <f>IF(OR(ISTEXT(G.9b!A121),ISNUMBER(G.9b!A121))=TRUE,G.9b!A121,"")</f>
        <v/>
      </c>
      <c r="B121" s="96" t="str">
        <f>IF(OR(ISTEXT(G.9b!B121),ISNUMBER(G.9b!B121))=TRUE,G.9b!B121,"")</f>
        <v/>
      </c>
      <c r="C121" s="89">
        <f>IFERROR(ROUND(G.9b!C121,2),0)</f>
        <v>0</v>
      </c>
      <c r="D121" s="89">
        <f>IFERROR(ROUND(G.9b!D121,2),0)</f>
        <v>0</v>
      </c>
      <c r="E121" s="89">
        <f>IFERROR(ROUND(G.9b!E121,2),0)</f>
        <v>0</v>
      </c>
      <c r="F121" s="89">
        <f>IFERROR(ROUND(G.9b!F121,2),0)</f>
        <v>0</v>
      </c>
      <c r="G121" s="89">
        <f>IFERROR(ROUND(G.9b!G121,2),0)</f>
        <v>0</v>
      </c>
      <c r="H121" s="91">
        <f t="shared" si="1"/>
        <v>0</v>
      </c>
      <c r="I121" s="89">
        <f>IFERROR(ROUND(G.9b!I121,2),0)</f>
        <v>0</v>
      </c>
      <c r="J121" s="96" t="str">
        <f>IF(OR(ISTEXT(G.9b!J121),ISNUMBER(G.9b!J121))=TRUE,G.9b!J121,"")</f>
        <v/>
      </c>
    </row>
    <row r="122" spans="1:10" ht="20.100000000000001" customHeight="1" thickBot="1" x14ac:dyDescent="0.3">
      <c r="A122" s="96" t="str">
        <f>IF(OR(ISTEXT(G.9b!A122),ISNUMBER(G.9b!A122))=TRUE,G.9b!A122,"")</f>
        <v/>
      </c>
      <c r="B122" s="96" t="str">
        <f>IF(OR(ISTEXT(G.9b!B122),ISNUMBER(G.9b!B122))=TRUE,G.9b!B122,"")</f>
        <v/>
      </c>
      <c r="C122" s="89">
        <f>IFERROR(ROUND(G.9b!C122,2),0)</f>
        <v>0</v>
      </c>
      <c r="D122" s="89">
        <f>IFERROR(ROUND(G.9b!D122,2),0)</f>
        <v>0</v>
      </c>
      <c r="E122" s="89">
        <f>IFERROR(ROUND(G.9b!E122,2),0)</f>
        <v>0</v>
      </c>
      <c r="F122" s="89">
        <f>IFERROR(ROUND(G.9b!F122,2),0)</f>
        <v>0</v>
      </c>
      <c r="G122" s="89">
        <f>IFERROR(ROUND(G.9b!G122,2),0)</f>
        <v>0</v>
      </c>
      <c r="H122" s="91">
        <f t="shared" si="1"/>
        <v>0</v>
      </c>
      <c r="I122" s="89">
        <f>IFERROR(ROUND(G.9b!I122,2),0)</f>
        <v>0</v>
      </c>
      <c r="J122" s="96" t="str">
        <f>IF(OR(ISTEXT(G.9b!J122),ISNUMBER(G.9b!J122))=TRUE,G.9b!J122,"")</f>
        <v/>
      </c>
    </row>
    <row r="123" spans="1:10" ht="20.100000000000001" customHeight="1" thickBot="1" x14ac:dyDescent="0.3">
      <c r="A123" s="96" t="str">
        <f>IF(OR(ISTEXT(G.9b!A123),ISNUMBER(G.9b!A123))=TRUE,G.9b!A123,"")</f>
        <v/>
      </c>
      <c r="B123" s="96" t="str">
        <f>IF(OR(ISTEXT(G.9b!B123),ISNUMBER(G.9b!B123))=TRUE,G.9b!B123,"")</f>
        <v/>
      </c>
      <c r="C123" s="89">
        <f>IFERROR(ROUND(G.9b!C123,2),0)</f>
        <v>0</v>
      </c>
      <c r="D123" s="89">
        <f>IFERROR(ROUND(G.9b!D123,2),0)</f>
        <v>0</v>
      </c>
      <c r="E123" s="89">
        <f>IFERROR(ROUND(G.9b!E123,2),0)</f>
        <v>0</v>
      </c>
      <c r="F123" s="89">
        <f>IFERROR(ROUND(G.9b!F123,2),0)</f>
        <v>0</v>
      </c>
      <c r="G123" s="89">
        <f>IFERROR(ROUND(G.9b!G123,2),0)</f>
        <v>0</v>
      </c>
      <c r="H123" s="91">
        <f t="shared" si="1"/>
        <v>0</v>
      </c>
      <c r="I123" s="89">
        <f>IFERROR(ROUND(G.9b!I123,2),0)</f>
        <v>0</v>
      </c>
      <c r="J123" s="96" t="str">
        <f>IF(OR(ISTEXT(G.9b!J123),ISNUMBER(G.9b!J123))=TRUE,G.9b!J123,"")</f>
        <v/>
      </c>
    </row>
    <row r="124" spans="1:10" ht="20.100000000000001" customHeight="1" thickBot="1" x14ac:dyDescent="0.3">
      <c r="A124" s="96" t="str">
        <f>IF(OR(ISTEXT(G.9b!A124),ISNUMBER(G.9b!A124))=TRUE,G.9b!A124,"")</f>
        <v/>
      </c>
      <c r="B124" s="96" t="str">
        <f>IF(OR(ISTEXT(G.9b!B124),ISNUMBER(G.9b!B124))=TRUE,G.9b!B124,"")</f>
        <v/>
      </c>
      <c r="C124" s="89">
        <f>IFERROR(ROUND(G.9b!C124,2),0)</f>
        <v>0</v>
      </c>
      <c r="D124" s="89">
        <f>IFERROR(ROUND(G.9b!D124,2),0)</f>
        <v>0</v>
      </c>
      <c r="E124" s="89">
        <f>IFERROR(ROUND(G.9b!E124,2),0)</f>
        <v>0</v>
      </c>
      <c r="F124" s="89">
        <f>IFERROR(ROUND(G.9b!F124,2),0)</f>
        <v>0</v>
      </c>
      <c r="G124" s="89">
        <f>IFERROR(ROUND(G.9b!G124,2),0)</f>
        <v>0</v>
      </c>
      <c r="H124" s="91">
        <f t="shared" si="1"/>
        <v>0</v>
      </c>
      <c r="I124" s="89">
        <f>IFERROR(ROUND(G.9b!I124,2),0)</f>
        <v>0</v>
      </c>
      <c r="J124" s="96" t="str">
        <f>IF(OR(ISTEXT(G.9b!J124),ISNUMBER(G.9b!J124))=TRUE,G.9b!J124,"")</f>
        <v/>
      </c>
    </row>
    <row r="125" spans="1:10" ht="20.100000000000001" customHeight="1" thickBot="1" x14ac:dyDescent="0.3">
      <c r="A125" s="96" t="str">
        <f>IF(OR(ISTEXT(G.9b!A125),ISNUMBER(G.9b!A125))=TRUE,G.9b!A125,"")</f>
        <v/>
      </c>
      <c r="B125" s="96" t="str">
        <f>IF(OR(ISTEXT(G.9b!B125),ISNUMBER(G.9b!B125))=TRUE,G.9b!B125,"")</f>
        <v/>
      </c>
      <c r="C125" s="89">
        <f>IFERROR(ROUND(G.9b!C125,2),0)</f>
        <v>0</v>
      </c>
      <c r="D125" s="89">
        <f>IFERROR(ROUND(G.9b!D125,2),0)</f>
        <v>0</v>
      </c>
      <c r="E125" s="89">
        <f>IFERROR(ROUND(G.9b!E125,2),0)</f>
        <v>0</v>
      </c>
      <c r="F125" s="89">
        <f>IFERROR(ROUND(G.9b!F125,2),0)</f>
        <v>0</v>
      </c>
      <c r="G125" s="89">
        <f>IFERROR(ROUND(G.9b!G125,2),0)</f>
        <v>0</v>
      </c>
      <c r="H125" s="91">
        <f t="shared" si="1"/>
        <v>0</v>
      </c>
      <c r="I125" s="89">
        <f>IFERROR(ROUND(G.9b!I125,2),0)</f>
        <v>0</v>
      </c>
      <c r="J125" s="96" t="str">
        <f>IF(OR(ISTEXT(G.9b!J125),ISNUMBER(G.9b!J125))=TRUE,G.9b!J125,"")</f>
        <v/>
      </c>
    </row>
    <row r="126" spans="1:10" ht="20.100000000000001" customHeight="1" thickBot="1" x14ac:dyDescent="0.3">
      <c r="A126" s="96" t="str">
        <f>IF(OR(ISTEXT(G.9b!A126),ISNUMBER(G.9b!A126))=TRUE,G.9b!A126,"")</f>
        <v/>
      </c>
      <c r="B126" s="96" t="str">
        <f>IF(OR(ISTEXT(G.9b!B126),ISNUMBER(G.9b!B126))=TRUE,G.9b!B126,"")</f>
        <v/>
      </c>
      <c r="C126" s="89">
        <f>IFERROR(ROUND(G.9b!C126,2),0)</f>
        <v>0</v>
      </c>
      <c r="D126" s="89">
        <f>IFERROR(ROUND(G.9b!D126,2),0)</f>
        <v>0</v>
      </c>
      <c r="E126" s="89">
        <f>IFERROR(ROUND(G.9b!E126,2),0)</f>
        <v>0</v>
      </c>
      <c r="F126" s="89">
        <f>IFERROR(ROUND(G.9b!F126,2),0)</f>
        <v>0</v>
      </c>
      <c r="G126" s="89">
        <f>IFERROR(ROUND(G.9b!G126,2),0)</f>
        <v>0</v>
      </c>
      <c r="H126" s="91">
        <f t="shared" si="1"/>
        <v>0</v>
      </c>
      <c r="I126" s="89">
        <f>IFERROR(ROUND(G.9b!I126,2),0)</f>
        <v>0</v>
      </c>
      <c r="J126" s="96" t="str">
        <f>IF(OR(ISTEXT(G.9b!J126),ISNUMBER(G.9b!J126))=TRUE,G.9b!J126,"")</f>
        <v/>
      </c>
    </row>
    <row r="127" spans="1:10" ht="20.100000000000001" customHeight="1" thickBot="1" x14ac:dyDescent="0.3">
      <c r="A127" s="96" t="str">
        <f>IF(OR(ISTEXT(G.9b!A127),ISNUMBER(G.9b!A127))=TRUE,G.9b!A127,"")</f>
        <v/>
      </c>
      <c r="B127" s="96" t="str">
        <f>IF(OR(ISTEXT(G.9b!B127),ISNUMBER(G.9b!B127))=TRUE,G.9b!B127,"")</f>
        <v/>
      </c>
      <c r="C127" s="89">
        <f>IFERROR(ROUND(G.9b!C127,2),0)</f>
        <v>0</v>
      </c>
      <c r="D127" s="89">
        <f>IFERROR(ROUND(G.9b!D127,2),0)</f>
        <v>0</v>
      </c>
      <c r="E127" s="89">
        <f>IFERROR(ROUND(G.9b!E127,2),0)</f>
        <v>0</v>
      </c>
      <c r="F127" s="89">
        <f>IFERROR(ROUND(G.9b!F127,2),0)</f>
        <v>0</v>
      </c>
      <c r="G127" s="89">
        <f>IFERROR(ROUND(G.9b!G127,2),0)</f>
        <v>0</v>
      </c>
      <c r="H127" s="91">
        <f t="shared" si="1"/>
        <v>0</v>
      </c>
      <c r="I127" s="89">
        <f>IFERROR(ROUND(G.9b!I127,2),0)</f>
        <v>0</v>
      </c>
      <c r="J127" s="96" t="str">
        <f>IF(OR(ISTEXT(G.9b!J127),ISNUMBER(G.9b!J127))=TRUE,G.9b!J127,"")</f>
        <v/>
      </c>
    </row>
    <row r="128" spans="1:10" ht="20.100000000000001" customHeight="1" thickBot="1" x14ac:dyDescent="0.3">
      <c r="A128" s="96" t="str">
        <f>IF(OR(ISTEXT(G.9b!A128),ISNUMBER(G.9b!A128))=TRUE,G.9b!A128,"")</f>
        <v/>
      </c>
      <c r="B128" s="96" t="str">
        <f>IF(OR(ISTEXT(G.9b!B128),ISNUMBER(G.9b!B128))=TRUE,G.9b!B128,"")</f>
        <v/>
      </c>
      <c r="C128" s="89">
        <f>IFERROR(ROUND(G.9b!C128,2),0)</f>
        <v>0</v>
      </c>
      <c r="D128" s="89">
        <f>IFERROR(ROUND(G.9b!D128,2),0)</f>
        <v>0</v>
      </c>
      <c r="E128" s="89">
        <f>IFERROR(ROUND(G.9b!E128,2),0)</f>
        <v>0</v>
      </c>
      <c r="F128" s="89">
        <f>IFERROR(ROUND(G.9b!F128,2),0)</f>
        <v>0</v>
      </c>
      <c r="G128" s="89">
        <f>IFERROR(ROUND(G.9b!G128,2),0)</f>
        <v>0</v>
      </c>
      <c r="H128" s="91">
        <f t="shared" si="1"/>
        <v>0</v>
      </c>
      <c r="I128" s="89">
        <f>IFERROR(ROUND(G.9b!I128,2),0)</f>
        <v>0</v>
      </c>
      <c r="J128" s="96" t="str">
        <f>IF(OR(ISTEXT(G.9b!J128),ISNUMBER(G.9b!J128))=TRUE,G.9b!J128,"")</f>
        <v/>
      </c>
    </row>
    <row r="129" spans="1:10" ht="20.100000000000001" customHeight="1" thickBot="1" x14ac:dyDescent="0.3">
      <c r="A129" s="96" t="str">
        <f>IF(OR(ISTEXT(G.9b!A129),ISNUMBER(G.9b!A129))=TRUE,G.9b!A129,"")</f>
        <v/>
      </c>
      <c r="B129" s="96" t="str">
        <f>IF(OR(ISTEXT(G.9b!B129),ISNUMBER(G.9b!B129))=TRUE,G.9b!B129,"")</f>
        <v/>
      </c>
      <c r="C129" s="89">
        <f>IFERROR(ROUND(G.9b!C129,2),0)</f>
        <v>0</v>
      </c>
      <c r="D129" s="89">
        <f>IFERROR(ROUND(G.9b!D129,2),0)</f>
        <v>0</v>
      </c>
      <c r="E129" s="89">
        <f>IFERROR(ROUND(G.9b!E129,2),0)</f>
        <v>0</v>
      </c>
      <c r="F129" s="89">
        <f>IFERROR(ROUND(G.9b!F129,2),0)</f>
        <v>0</v>
      </c>
      <c r="G129" s="89">
        <f>IFERROR(ROUND(G.9b!G129,2),0)</f>
        <v>0</v>
      </c>
      <c r="H129" s="91">
        <f t="shared" si="1"/>
        <v>0</v>
      </c>
      <c r="I129" s="89">
        <f>IFERROR(ROUND(G.9b!I129,2),0)</f>
        <v>0</v>
      </c>
      <c r="J129" s="96" t="str">
        <f>IF(OR(ISTEXT(G.9b!J129),ISNUMBER(G.9b!J129))=TRUE,G.9b!J129,"")</f>
        <v/>
      </c>
    </row>
    <row r="130" spans="1:10" ht="20.100000000000001" customHeight="1" thickBot="1" x14ac:dyDescent="0.3">
      <c r="A130" s="96" t="str">
        <f>IF(OR(ISTEXT(G.9b!A130),ISNUMBER(G.9b!A130))=TRUE,G.9b!A130,"")</f>
        <v/>
      </c>
      <c r="B130" s="96" t="str">
        <f>IF(OR(ISTEXT(G.9b!B130),ISNUMBER(G.9b!B130))=TRUE,G.9b!B130,"")</f>
        <v/>
      </c>
      <c r="C130" s="89">
        <f>IFERROR(ROUND(G.9b!C130,2),0)</f>
        <v>0</v>
      </c>
      <c r="D130" s="89">
        <f>IFERROR(ROUND(G.9b!D130,2),0)</f>
        <v>0</v>
      </c>
      <c r="E130" s="89">
        <f>IFERROR(ROUND(G.9b!E130,2),0)</f>
        <v>0</v>
      </c>
      <c r="F130" s="89">
        <f>IFERROR(ROUND(G.9b!F130,2),0)</f>
        <v>0</v>
      </c>
      <c r="G130" s="89">
        <f>IFERROR(ROUND(G.9b!G130,2),0)</f>
        <v>0</v>
      </c>
      <c r="H130" s="91">
        <f t="shared" si="1"/>
        <v>0</v>
      </c>
      <c r="I130" s="89">
        <f>IFERROR(ROUND(G.9b!I130,2),0)</f>
        <v>0</v>
      </c>
      <c r="J130" s="96" t="str">
        <f>IF(OR(ISTEXT(G.9b!J130),ISNUMBER(G.9b!J130))=TRUE,G.9b!J130,"")</f>
        <v/>
      </c>
    </row>
    <row r="131" spans="1:10" ht="20.100000000000001" customHeight="1" thickBot="1" x14ac:dyDescent="0.3">
      <c r="A131" s="96" t="str">
        <f>IF(OR(ISTEXT(G.9b!A131),ISNUMBER(G.9b!A131))=TRUE,G.9b!A131,"")</f>
        <v/>
      </c>
      <c r="B131" s="96" t="str">
        <f>IF(OR(ISTEXT(G.9b!B131),ISNUMBER(G.9b!B131))=TRUE,G.9b!B131,"")</f>
        <v/>
      </c>
      <c r="C131" s="89">
        <f>IFERROR(ROUND(G.9b!C131,2),0)</f>
        <v>0</v>
      </c>
      <c r="D131" s="89">
        <f>IFERROR(ROUND(G.9b!D131,2),0)</f>
        <v>0</v>
      </c>
      <c r="E131" s="89">
        <f>IFERROR(ROUND(G.9b!E131,2),0)</f>
        <v>0</v>
      </c>
      <c r="F131" s="89">
        <f>IFERROR(ROUND(G.9b!F131,2),0)</f>
        <v>0</v>
      </c>
      <c r="G131" s="89">
        <f>IFERROR(ROUND(G.9b!G131,2),0)</f>
        <v>0</v>
      </c>
      <c r="H131" s="91">
        <f t="shared" si="1"/>
        <v>0</v>
      </c>
      <c r="I131" s="89">
        <f>IFERROR(ROUND(G.9b!I131,2),0)</f>
        <v>0</v>
      </c>
      <c r="J131" s="96" t="str">
        <f>IF(OR(ISTEXT(G.9b!J131),ISNUMBER(G.9b!J131))=TRUE,G.9b!J131,"")</f>
        <v/>
      </c>
    </row>
    <row r="132" spans="1:10" ht="20.100000000000001" customHeight="1" thickBot="1" x14ac:dyDescent="0.3">
      <c r="A132" s="96" t="str">
        <f>IF(OR(ISTEXT(G.9b!A132),ISNUMBER(G.9b!A132))=TRUE,G.9b!A132,"")</f>
        <v/>
      </c>
      <c r="B132" s="96" t="str">
        <f>IF(OR(ISTEXT(G.9b!B132),ISNUMBER(G.9b!B132))=TRUE,G.9b!B132,"")</f>
        <v/>
      </c>
      <c r="C132" s="89">
        <f>IFERROR(ROUND(G.9b!C132,2),0)</f>
        <v>0</v>
      </c>
      <c r="D132" s="89">
        <f>IFERROR(ROUND(G.9b!D132,2),0)</f>
        <v>0</v>
      </c>
      <c r="E132" s="89">
        <f>IFERROR(ROUND(G.9b!E132,2),0)</f>
        <v>0</v>
      </c>
      <c r="F132" s="89">
        <f>IFERROR(ROUND(G.9b!F132,2),0)</f>
        <v>0</v>
      </c>
      <c r="G132" s="89">
        <f>IFERROR(ROUND(G.9b!G132,2),0)</f>
        <v>0</v>
      </c>
      <c r="H132" s="91">
        <f t="shared" si="1"/>
        <v>0</v>
      </c>
      <c r="I132" s="89">
        <f>IFERROR(ROUND(G.9b!I132,2),0)</f>
        <v>0</v>
      </c>
      <c r="J132" s="96" t="str">
        <f>IF(OR(ISTEXT(G.9b!J132),ISNUMBER(G.9b!J132))=TRUE,G.9b!J132,"")</f>
        <v/>
      </c>
    </row>
    <row r="133" spans="1:10" ht="20.100000000000001" customHeight="1" thickBot="1" x14ac:dyDescent="0.3">
      <c r="A133" s="96" t="str">
        <f>IF(OR(ISTEXT(G.9b!A133),ISNUMBER(G.9b!A133))=TRUE,G.9b!A133,"")</f>
        <v/>
      </c>
      <c r="B133" s="96" t="str">
        <f>IF(OR(ISTEXT(G.9b!B133),ISNUMBER(G.9b!B133))=TRUE,G.9b!B133,"")</f>
        <v/>
      </c>
      <c r="C133" s="89">
        <f>IFERROR(ROUND(G.9b!C133,2),0)</f>
        <v>0</v>
      </c>
      <c r="D133" s="89">
        <f>IFERROR(ROUND(G.9b!D133,2),0)</f>
        <v>0</v>
      </c>
      <c r="E133" s="89">
        <f>IFERROR(ROUND(G.9b!E133,2),0)</f>
        <v>0</v>
      </c>
      <c r="F133" s="89">
        <f>IFERROR(ROUND(G.9b!F133,2),0)</f>
        <v>0</v>
      </c>
      <c r="G133" s="89">
        <f>IFERROR(ROUND(G.9b!G133,2),0)</f>
        <v>0</v>
      </c>
      <c r="H133" s="91">
        <f t="shared" si="1"/>
        <v>0</v>
      </c>
      <c r="I133" s="89">
        <f>IFERROR(ROUND(G.9b!I133,2),0)</f>
        <v>0</v>
      </c>
      <c r="J133" s="96" t="str">
        <f>IF(OR(ISTEXT(G.9b!J133),ISNUMBER(G.9b!J133))=TRUE,G.9b!J133,"")</f>
        <v/>
      </c>
    </row>
    <row r="134" spans="1:10" ht="20.100000000000001" customHeight="1" thickBot="1" x14ac:dyDescent="0.3">
      <c r="A134" s="96" t="str">
        <f>IF(OR(ISTEXT(G.9b!A134),ISNUMBER(G.9b!A134))=TRUE,G.9b!A134,"")</f>
        <v/>
      </c>
      <c r="B134" s="96" t="str">
        <f>IF(OR(ISTEXT(G.9b!B134),ISNUMBER(G.9b!B134))=TRUE,G.9b!B134,"")</f>
        <v/>
      </c>
      <c r="C134" s="89">
        <f>IFERROR(ROUND(G.9b!C134,2),0)</f>
        <v>0</v>
      </c>
      <c r="D134" s="89">
        <f>IFERROR(ROUND(G.9b!D134,2),0)</f>
        <v>0</v>
      </c>
      <c r="E134" s="89">
        <f>IFERROR(ROUND(G.9b!E134,2),0)</f>
        <v>0</v>
      </c>
      <c r="F134" s="89">
        <f>IFERROR(ROUND(G.9b!F134,2),0)</f>
        <v>0</v>
      </c>
      <c r="G134" s="89">
        <f>IFERROR(ROUND(G.9b!G134,2),0)</f>
        <v>0</v>
      </c>
      <c r="H134" s="91">
        <f t="shared" si="1"/>
        <v>0</v>
      </c>
      <c r="I134" s="89">
        <f>IFERROR(ROUND(G.9b!I134,2),0)</f>
        <v>0</v>
      </c>
      <c r="J134" s="96" t="str">
        <f>IF(OR(ISTEXT(G.9b!J134),ISNUMBER(G.9b!J134))=TRUE,G.9b!J134,"")</f>
        <v/>
      </c>
    </row>
    <row r="135" spans="1:10" ht="20.100000000000001" customHeight="1" thickBot="1" x14ac:dyDescent="0.3">
      <c r="A135" s="96" t="str">
        <f>IF(OR(ISTEXT(G.9b!A135),ISNUMBER(G.9b!A135))=TRUE,G.9b!A135,"")</f>
        <v/>
      </c>
      <c r="B135" s="96" t="str">
        <f>IF(OR(ISTEXT(G.9b!B135),ISNUMBER(G.9b!B135))=TRUE,G.9b!B135,"")</f>
        <v/>
      </c>
      <c r="C135" s="89">
        <f>IFERROR(ROUND(G.9b!C135,2),0)</f>
        <v>0</v>
      </c>
      <c r="D135" s="89">
        <f>IFERROR(ROUND(G.9b!D135,2),0)</f>
        <v>0</v>
      </c>
      <c r="E135" s="89">
        <f>IFERROR(ROUND(G.9b!E135,2),0)</f>
        <v>0</v>
      </c>
      <c r="F135" s="89">
        <f>IFERROR(ROUND(G.9b!F135,2),0)</f>
        <v>0</v>
      </c>
      <c r="G135" s="89">
        <f>IFERROR(ROUND(G.9b!G135,2),0)</f>
        <v>0</v>
      </c>
      <c r="H135" s="91">
        <f t="shared" ref="H135:H198" si="2">ROUND(SUM(C135,(-D135),(-E135),F135,(-G135)),2)</f>
        <v>0</v>
      </c>
      <c r="I135" s="89">
        <f>IFERROR(ROUND(G.9b!I135,2),0)</f>
        <v>0</v>
      </c>
      <c r="J135" s="96" t="str">
        <f>IF(OR(ISTEXT(G.9b!J135),ISNUMBER(G.9b!J135))=TRUE,G.9b!J135,"")</f>
        <v/>
      </c>
    </row>
    <row r="136" spans="1:10" ht="20.100000000000001" customHeight="1" thickBot="1" x14ac:dyDescent="0.3">
      <c r="A136" s="96" t="str">
        <f>IF(OR(ISTEXT(G.9b!A136),ISNUMBER(G.9b!A136))=TRUE,G.9b!A136,"")</f>
        <v/>
      </c>
      <c r="B136" s="96" t="str">
        <f>IF(OR(ISTEXT(G.9b!B136),ISNUMBER(G.9b!B136))=TRUE,G.9b!B136,"")</f>
        <v/>
      </c>
      <c r="C136" s="89">
        <f>IFERROR(ROUND(G.9b!C136,2),0)</f>
        <v>0</v>
      </c>
      <c r="D136" s="89">
        <f>IFERROR(ROUND(G.9b!D136,2),0)</f>
        <v>0</v>
      </c>
      <c r="E136" s="89">
        <f>IFERROR(ROUND(G.9b!E136,2),0)</f>
        <v>0</v>
      </c>
      <c r="F136" s="89">
        <f>IFERROR(ROUND(G.9b!F136,2),0)</f>
        <v>0</v>
      </c>
      <c r="G136" s="89">
        <f>IFERROR(ROUND(G.9b!G136,2),0)</f>
        <v>0</v>
      </c>
      <c r="H136" s="91">
        <f t="shared" si="2"/>
        <v>0</v>
      </c>
      <c r="I136" s="89">
        <f>IFERROR(ROUND(G.9b!I136,2),0)</f>
        <v>0</v>
      </c>
      <c r="J136" s="96" t="str">
        <f>IF(OR(ISTEXT(G.9b!J136),ISNUMBER(G.9b!J136))=TRUE,G.9b!J136,"")</f>
        <v/>
      </c>
    </row>
    <row r="137" spans="1:10" ht="20.100000000000001" customHeight="1" thickBot="1" x14ac:dyDescent="0.3">
      <c r="A137" s="96" t="str">
        <f>IF(OR(ISTEXT(G.9b!A137),ISNUMBER(G.9b!A137))=TRUE,G.9b!A137,"")</f>
        <v/>
      </c>
      <c r="B137" s="96" t="str">
        <f>IF(OR(ISTEXT(G.9b!B137),ISNUMBER(G.9b!B137))=TRUE,G.9b!B137,"")</f>
        <v/>
      </c>
      <c r="C137" s="89">
        <f>IFERROR(ROUND(G.9b!C137,2),0)</f>
        <v>0</v>
      </c>
      <c r="D137" s="89">
        <f>IFERROR(ROUND(G.9b!D137,2),0)</f>
        <v>0</v>
      </c>
      <c r="E137" s="89">
        <f>IFERROR(ROUND(G.9b!E137,2),0)</f>
        <v>0</v>
      </c>
      <c r="F137" s="89">
        <f>IFERROR(ROUND(G.9b!F137,2),0)</f>
        <v>0</v>
      </c>
      <c r="G137" s="89">
        <f>IFERROR(ROUND(G.9b!G137,2),0)</f>
        <v>0</v>
      </c>
      <c r="H137" s="91">
        <f t="shared" si="2"/>
        <v>0</v>
      </c>
      <c r="I137" s="89">
        <f>IFERROR(ROUND(G.9b!I137,2),0)</f>
        <v>0</v>
      </c>
      <c r="J137" s="96" t="str">
        <f>IF(OR(ISTEXT(G.9b!J137),ISNUMBER(G.9b!J137))=TRUE,G.9b!J137,"")</f>
        <v/>
      </c>
    </row>
    <row r="138" spans="1:10" ht="20.100000000000001" customHeight="1" thickBot="1" x14ac:dyDescent="0.3">
      <c r="A138" s="96" t="str">
        <f>IF(OR(ISTEXT(G.9b!A138),ISNUMBER(G.9b!A138))=TRUE,G.9b!A138,"")</f>
        <v/>
      </c>
      <c r="B138" s="96" t="str">
        <f>IF(OR(ISTEXT(G.9b!B138),ISNUMBER(G.9b!B138))=TRUE,G.9b!B138,"")</f>
        <v/>
      </c>
      <c r="C138" s="89">
        <f>IFERROR(ROUND(G.9b!C138,2),0)</f>
        <v>0</v>
      </c>
      <c r="D138" s="89">
        <f>IFERROR(ROUND(G.9b!D138,2),0)</f>
        <v>0</v>
      </c>
      <c r="E138" s="89">
        <f>IFERROR(ROUND(G.9b!E138,2),0)</f>
        <v>0</v>
      </c>
      <c r="F138" s="89">
        <f>IFERROR(ROUND(G.9b!F138,2),0)</f>
        <v>0</v>
      </c>
      <c r="G138" s="89">
        <f>IFERROR(ROUND(G.9b!G138,2),0)</f>
        <v>0</v>
      </c>
      <c r="H138" s="91">
        <f t="shared" si="2"/>
        <v>0</v>
      </c>
      <c r="I138" s="89">
        <f>IFERROR(ROUND(G.9b!I138,2),0)</f>
        <v>0</v>
      </c>
      <c r="J138" s="96" t="str">
        <f>IF(OR(ISTEXT(G.9b!J138),ISNUMBER(G.9b!J138))=TRUE,G.9b!J138,"")</f>
        <v/>
      </c>
    </row>
    <row r="139" spans="1:10" ht="20.100000000000001" customHeight="1" thickBot="1" x14ac:dyDescent="0.3">
      <c r="A139" s="96" t="str">
        <f>IF(OR(ISTEXT(G.9b!A139),ISNUMBER(G.9b!A139))=TRUE,G.9b!A139,"")</f>
        <v/>
      </c>
      <c r="B139" s="96" t="str">
        <f>IF(OR(ISTEXT(G.9b!B139),ISNUMBER(G.9b!B139))=TRUE,G.9b!B139,"")</f>
        <v/>
      </c>
      <c r="C139" s="89">
        <f>IFERROR(ROUND(G.9b!C139,2),0)</f>
        <v>0</v>
      </c>
      <c r="D139" s="89">
        <f>IFERROR(ROUND(G.9b!D139,2),0)</f>
        <v>0</v>
      </c>
      <c r="E139" s="89">
        <f>IFERROR(ROUND(G.9b!E139,2),0)</f>
        <v>0</v>
      </c>
      <c r="F139" s="89">
        <f>IFERROR(ROUND(G.9b!F139,2),0)</f>
        <v>0</v>
      </c>
      <c r="G139" s="89">
        <f>IFERROR(ROUND(G.9b!G139,2),0)</f>
        <v>0</v>
      </c>
      <c r="H139" s="91">
        <f t="shared" si="2"/>
        <v>0</v>
      </c>
      <c r="I139" s="89">
        <f>IFERROR(ROUND(G.9b!I139,2),0)</f>
        <v>0</v>
      </c>
      <c r="J139" s="96" t="str">
        <f>IF(OR(ISTEXT(G.9b!J139),ISNUMBER(G.9b!J139))=TRUE,G.9b!J139,"")</f>
        <v/>
      </c>
    </row>
    <row r="140" spans="1:10" ht="20.100000000000001" customHeight="1" thickBot="1" x14ac:dyDescent="0.3">
      <c r="A140" s="96" t="str">
        <f>IF(OR(ISTEXT(G.9b!A140),ISNUMBER(G.9b!A140))=TRUE,G.9b!A140,"")</f>
        <v/>
      </c>
      <c r="B140" s="96" t="str">
        <f>IF(OR(ISTEXT(G.9b!B140),ISNUMBER(G.9b!B140))=TRUE,G.9b!B140,"")</f>
        <v/>
      </c>
      <c r="C140" s="89">
        <f>IFERROR(ROUND(G.9b!C140,2),0)</f>
        <v>0</v>
      </c>
      <c r="D140" s="89">
        <f>IFERROR(ROUND(G.9b!D140,2),0)</f>
        <v>0</v>
      </c>
      <c r="E140" s="89">
        <f>IFERROR(ROUND(G.9b!E140,2),0)</f>
        <v>0</v>
      </c>
      <c r="F140" s="89">
        <f>IFERROR(ROUND(G.9b!F140,2),0)</f>
        <v>0</v>
      </c>
      <c r="G140" s="89">
        <f>IFERROR(ROUND(G.9b!G140,2),0)</f>
        <v>0</v>
      </c>
      <c r="H140" s="91">
        <f t="shared" si="2"/>
        <v>0</v>
      </c>
      <c r="I140" s="89">
        <f>IFERROR(ROUND(G.9b!I140,2),0)</f>
        <v>0</v>
      </c>
      <c r="J140" s="96" t="str">
        <f>IF(OR(ISTEXT(G.9b!J140),ISNUMBER(G.9b!J140))=TRUE,G.9b!J140,"")</f>
        <v/>
      </c>
    </row>
    <row r="141" spans="1:10" ht="20.100000000000001" customHeight="1" thickBot="1" x14ac:dyDescent="0.3">
      <c r="A141" s="96" t="str">
        <f>IF(OR(ISTEXT(G.9b!A141),ISNUMBER(G.9b!A141))=TRUE,G.9b!A141,"")</f>
        <v/>
      </c>
      <c r="B141" s="96" t="str">
        <f>IF(OR(ISTEXT(G.9b!B141),ISNUMBER(G.9b!B141))=TRUE,G.9b!B141,"")</f>
        <v/>
      </c>
      <c r="C141" s="89">
        <f>IFERROR(ROUND(G.9b!C141,2),0)</f>
        <v>0</v>
      </c>
      <c r="D141" s="89">
        <f>IFERROR(ROUND(G.9b!D141,2),0)</f>
        <v>0</v>
      </c>
      <c r="E141" s="89">
        <f>IFERROR(ROUND(G.9b!E141,2),0)</f>
        <v>0</v>
      </c>
      <c r="F141" s="89">
        <f>IFERROR(ROUND(G.9b!F141,2),0)</f>
        <v>0</v>
      </c>
      <c r="G141" s="89">
        <f>IFERROR(ROUND(G.9b!G141,2),0)</f>
        <v>0</v>
      </c>
      <c r="H141" s="91">
        <f t="shared" si="2"/>
        <v>0</v>
      </c>
      <c r="I141" s="89">
        <f>IFERROR(ROUND(G.9b!I141,2),0)</f>
        <v>0</v>
      </c>
      <c r="J141" s="96" t="str">
        <f>IF(OR(ISTEXT(G.9b!J141),ISNUMBER(G.9b!J141))=TRUE,G.9b!J141,"")</f>
        <v/>
      </c>
    </row>
    <row r="142" spans="1:10" ht="20.100000000000001" customHeight="1" thickBot="1" x14ac:dyDescent="0.3">
      <c r="A142" s="96" t="str">
        <f>IF(OR(ISTEXT(G.9b!A142),ISNUMBER(G.9b!A142))=TRUE,G.9b!A142,"")</f>
        <v/>
      </c>
      <c r="B142" s="96" t="str">
        <f>IF(OR(ISTEXT(G.9b!B142),ISNUMBER(G.9b!B142))=TRUE,G.9b!B142,"")</f>
        <v/>
      </c>
      <c r="C142" s="89">
        <f>IFERROR(ROUND(G.9b!C142,2),0)</f>
        <v>0</v>
      </c>
      <c r="D142" s="89">
        <f>IFERROR(ROUND(G.9b!D142,2),0)</f>
        <v>0</v>
      </c>
      <c r="E142" s="89">
        <f>IFERROR(ROUND(G.9b!E142,2),0)</f>
        <v>0</v>
      </c>
      <c r="F142" s="89">
        <f>IFERROR(ROUND(G.9b!F142,2),0)</f>
        <v>0</v>
      </c>
      <c r="G142" s="89">
        <f>IFERROR(ROUND(G.9b!G142,2),0)</f>
        <v>0</v>
      </c>
      <c r="H142" s="91">
        <f t="shared" si="2"/>
        <v>0</v>
      </c>
      <c r="I142" s="89">
        <f>IFERROR(ROUND(G.9b!I142,2),0)</f>
        <v>0</v>
      </c>
      <c r="J142" s="96" t="str">
        <f>IF(OR(ISTEXT(G.9b!J142),ISNUMBER(G.9b!J142))=TRUE,G.9b!J142,"")</f>
        <v/>
      </c>
    </row>
    <row r="143" spans="1:10" ht="20.100000000000001" customHeight="1" thickBot="1" x14ac:dyDescent="0.3">
      <c r="A143" s="96" t="str">
        <f>IF(OR(ISTEXT(G.9b!A143),ISNUMBER(G.9b!A143))=TRUE,G.9b!A143,"")</f>
        <v/>
      </c>
      <c r="B143" s="96" t="str">
        <f>IF(OR(ISTEXT(G.9b!B143),ISNUMBER(G.9b!B143))=TRUE,G.9b!B143,"")</f>
        <v/>
      </c>
      <c r="C143" s="89">
        <f>IFERROR(ROUND(G.9b!C143,2),0)</f>
        <v>0</v>
      </c>
      <c r="D143" s="89">
        <f>IFERROR(ROUND(G.9b!D143,2),0)</f>
        <v>0</v>
      </c>
      <c r="E143" s="89">
        <f>IFERROR(ROUND(G.9b!E143,2),0)</f>
        <v>0</v>
      </c>
      <c r="F143" s="89">
        <f>IFERROR(ROUND(G.9b!F143,2),0)</f>
        <v>0</v>
      </c>
      <c r="G143" s="89">
        <f>IFERROR(ROUND(G.9b!G143,2),0)</f>
        <v>0</v>
      </c>
      <c r="H143" s="91">
        <f t="shared" si="2"/>
        <v>0</v>
      </c>
      <c r="I143" s="89">
        <f>IFERROR(ROUND(G.9b!I143,2),0)</f>
        <v>0</v>
      </c>
      <c r="J143" s="96" t="str">
        <f>IF(OR(ISTEXT(G.9b!J143),ISNUMBER(G.9b!J143))=TRUE,G.9b!J143,"")</f>
        <v/>
      </c>
    </row>
    <row r="144" spans="1:10" ht="20.100000000000001" customHeight="1" thickBot="1" x14ac:dyDescent="0.3">
      <c r="A144" s="96" t="str">
        <f>IF(OR(ISTEXT(G.9b!A144),ISNUMBER(G.9b!A144))=TRUE,G.9b!A144,"")</f>
        <v/>
      </c>
      <c r="B144" s="96" t="str">
        <f>IF(OR(ISTEXT(G.9b!B144),ISNUMBER(G.9b!B144))=TRUE,G.9b!B144,"")</f>
        <v/>
      </c>
      <c r="C144" s="89">
        <f>IFERROR(ROUND(G.9b!C144,2),0)</f>
        <v>0</v>
      </c>
      <c r="D144" s="89">
        <f>IFERROR(ROUND(G.9b!D144,2),0)</f>
        <v>0</v>
      </c>
      <c r="E144" s="89">
        <f>IFERROR(ROUND(G.9b!E144,2),0)</f>
        <v>0</v>
      </c>
      <c r="F144" s="89">
        <f>IFERROR(ROUND(G.9b!F144,2),0)</f>
        <v>0</v>
      </c>
      <c r="G144" s="89">
        <f>IFERROR(ROUND(G.9b!G144,2),0)</f>
        <v>0</v>
      </c>
      <c r="H144" s="91">
        <f t="shared" si="2"/>
        <v>0</v>
      </c>
      <c r="I144" s="89">
        <f>IFERROR(ROUND(G.9b!I144,2),0)</f>
        <v>0</v>
      </c>
      <c r="J144" s="96" t="str">
        <f>IF(OR(ISTEXT(G.9b!J144),ISNUMBER(G.9b!J144))=TRUE,G.9b!J144,"")</f>
        <v/>
      </c>
    </row>
    <row r="145" spans="1:10" ht="20.100000000000001" customHeight="1" thickBot="1" x14ac:dyDescent="0.3">
      <c r="A145" s="96" t="str">
        <f>IF(OR(ISTEXT(G.9b!A145),ISNUMBER(G.9b!A145))=TRUE,G.9b!A145,"")</f>
        <v/>
      </c>
      <c r="B145" s="96" t="str">
        <f>IF(OR(ISTEXT(G.9b!B145),ISNUMBER(G.9b!B145))=TRUE,G.9b!B145,"")</f>
        <v/>
      </c>
      <c r="C145" s="89">
        <f>IFERROR(ROUND(G.9b!C145,2),0)</f>
        <v>0</v>
      </c>
      <c r="D145" s="89">
        <f>IFERROR(ROUND(G.9b!D145,2),0)</f>
        <v>0</v>
      </c>
      <c r="E145" s="89">
        <f>IFERROR(ROUND(G.9b!E145,2),0)</f>
        <v>0</v>
      </c>
      <c r="F145" s="89">
        <f>IFERROR(ROUND(G.9b!F145,2),0)</f>
        <v>0</v>
      </c>
      <c r="G145" s="89">
        <f>IFERROR(ROUND(G.9b!G145,2),0)</f>
        <v>0</v>
      </c>
      <c r="H145" s="91">
        <f t="shared" si="2"/>
        <v>0</v>
      </c>
      <c r="I145" s="89">
        <f>IFERROR(ROUND(G.9b!I145,2),0)</f>
        <v>0</v>
      </c>
      <c r="J145" s="96" t="str">
        <f>IF(OR(ISTEXT(G.9b!J145),ISNUMBER(G.9b!J145))=TRUE,G.9b!J145,"")</f>
        <v/>
      </c>
    </row>
    <row r="146" spans="1:10" ht="20.100000000000001" customHeight="1" thickBot="1" x14ac:dyDescent="0.3">
      <c r="A146" s="96" t="str">
        <f>IF(OR(ISTEXT(G.9b!A146),ISNUMBER(G.9b!A146))=TRUE,G.9b!A146,"")</f>
        <v/>
      </c>
      <c r="B146" s="96" t="str">
        <f>IF(OR(ISTEXT(G.9b!B146),ISNUMBER(G.9b!B146))=TRUE,G.9b!B146,"")</f>
        <v/>
      </c>
      <c r="C146" s="89">
        <f>IFERROR(ROUND(G.9b!C146,2),0)</f>
        <v>0</v>
      </c>
      <c r="D146" s="89">
        <f>IFERROR(ROUND(G.9b!D146,2),0)</f>
        <v>0</v>
      </c>
      <c r="E146" s="89">
        <f>IFERROR(ROUND(G.9b!E146,2),0)</f>
        <v>0</v>
      </c>
      <c r="F146" s="89">
        <f>IFERROR(ROUND(G.9b!F146,2),0)</f>
        <v>0</v>
      </c>
      <c r="G146" s="89">
        <f>IFERROR(ROUND(G.9b!G146,2),0)</f>
        <v>0</v>
      </c>
      <c r="H146" s="91">
        <f t="shared" si="2"/>
        <v>0</v>
      </c>
      <c r="I146" s="89">
        <f>IFERROR(ROUND(G.9b!I146,2),0)</f>
        <v>0</v>
      </c>
      <c r="J146" s="96" t="str">
        <f>IF(OR(ISTEXT(G.9b!J146),ISNUMBER(G.9b!J146))=TRUE,G.9b!J146,"")</f>
        <v/>
      </c>
    </row>
    <row r="147" spans="1:10" ht="20.100000000000001" customHeight="1" thickBot="1" x14ac:dyDescent="0.3">
      <c r="A147" s="96" t="str">
        <f>IF(OR(ISTEXT(G.9b!A147),ISNUMBER(G.9b!A147))=TRUE,G.9b!A147,"")</f>
        <v/>
      </c>
      <c r="B147" s="96" t="str">
        <f>IF(OR(ISTEXT(G.9b!B147),ISNUMBER(G.9b!B147))=TRUE,G.9b!B147,"")</f>
        <v/>
      </c>
      <c r="C147" s="89">
        <f>IFERROR(ROUND(G.9b!C147,2),0)</f>
        <v>0</v>
      </c>
      <c r="D147" s="89">
        <f>IFERROR(ROUND(G.9b!D147,2),0)</f>
        <v>0</v>
      </c>
      <c r="E147" s="89">
        <f>IFERROR(ROUND(G.9b!E147,2),0)</f>
        <v>0</v>
      </c>
      <c r="F147" s="89">
        <f>IFERROR(ROUND(G.9b!F147,2),0)</f>
        <v>0</v>
      </c>
      <c r="G147" s="89">
        <f>IFERROR(ROUND(G.9b!G147,2),0)</f>
        <v>0</v>
      </c>
      <c r="H147" s="91">
        <f t="shared" si="2"/>
        <v>0</v>
      </c>
      <c r="I147" s="89">
        <f>IFERROR(ROUND(G.9b!I147,2),0)</f>
        <v>0</v>
      </c>
      <c r="J147" s="96" t="str">
        <f>IF(OR(ISTEXT(G.9b!J147),ISNUMBER(G.9b!J147))=TRUE,G.9b!J147,"")</f>
        <v/>
      </c>
    </row>
    <row r="148" spans="1:10" ht="20.100000000000001" customHeight="1" thickBot="1" x14ac:dyDescent="0.3">
      <c r="A148" s="96" t="str">
        <f>IF(OR(ISTEXT(G.9b!A148),ISNUMBER(G.9b!A148))=TRUE,G.9b!A148,"")</f>
        <v/>
      </c>
      <c r="B148" s="96" t="str">
        <f>IF(OR(ISTEXT(G.9b!B148),ISNUMBER(G.9b!B148))=TRUE,G.9b!B148,"")</f>
        <v/>
      </c>
      <c r="C148" s="89">
        <f>IFERROR(ROUND(G.9b!C148,2),0)</f>
        <v>0</v>
      </c>
      <c r="D148" s="89">
        <f>IFERROR(ROUND(G.9b!D148,2),0)</f>
        <v>0</v>
      </c>
      <c r="E148" s="89">
        <f>IFERROR(ROUND(G.9b!E148,2),0)</f>
        <v>0</v>
      </c>
      <c r="F148" s="89">
        <f>IFERROR(ROUND(G.9b!F148,2),0)</f>
        <v>0</v>
      </c>
      <c r="G148" s="89">
        <f>IFERROR(ROUND(G.9b!G148,2),0)</f>
        <v>0</v>
      </c>
      <c r="H148" s="91">
        <f t="shared" si="2"/>
        <v>0</v>
      </c>
      <c r="I148" s="89">
        <f>IFERROR(ROUND(G.9b!I148,2),0)</f>
        <v>0</v>
      </c>
      <c r="J148" s="96" t="str">
        <f>IF(OR(ISTEXT(G.9b!J148),ISNUMBER(G.9b!J148))=TRUE,G.9b!J148,"")</f>
        <v/>
      </c>
    </row>
    <row r="149" spans="1:10" ht="20.100000000000001" customHeight="1" thickBot="1" x14ac:dyDescent="0.3">
      <c r="A149" s="96" t="str">
        <f>IF(OR(ISTEXT(G.9b!A149),ISNUMBER(G.9b!A149))=TRUE,G.9b!A149,"")</f>
        <v/>
      </c>
      <c r="B149" s="96" t="str">
        <f>IF(OR(ISTEXT(G.9b!B149),ISNUMBER(G.9b!B149))=TRUE,G.9b!B149,"")</f>
        <v/>
      </c>
      <c r="C149" s="89">
        <f>IFERROR(ROUND(G.9b!C149,2),0)</f>
        <v>0</v>
      </c>
      <c r="D149" s="89">
        <f>IFERROR(ROUND(G.9b!D149,2),0)</f>
        <v>0</v>
      </c>
      <c r="E149" s="89">
        <f>IFERROR(ROUND(G.9b!E149,2),0)</f>
        <v>0</v>
      </c>
      <c r="F149" s="89">
        <f>IFERROR(ROUND(G.9b!F149,2),0)</f>
        <v>0</v>
      </c>
      <c r="G149" s="89">
        <f>IFERROR(ROUND(G.9b!G149,2),0)</f>
        <v>0</v>
      </c>
      <c r="H149" s="91">
        <f t="shared" si="2"/>
        <v>0</v>
      </c>
      <c r="I149" s="89">
        <f>IFERROR(ROUND(G.9b!I149,2),0)</f>
        <v>0</v>
      </c>
      <c r="J149" s="96" t="str">
        <f>IF(OR(ISTEXT(G.9b!J149),ISNUMBER(G.9b!J149))=TRUE,G.9b!J149,"")</f>
        <v/>
      </c>
    </row>
    <row r="150" spans="1:10" ht="20.100000000000001" customHeight="1" thickBot="1" x14ac:dyDescent="0.3">
      <c r="A150" s="96" t="str">
        <f>IF(OR(ISTEXT(G.9b!A150),ISNUMBER(G.9b!A150))=TRUE,G.9b!A150,"")</f>
        <v/>
      </c>
      <c r="B150" s="96" t="str">
        <f>IF(OR(ISTEXT(G.9b!B150),ISNUMBER(G.9b!B150))=TRUE,G.9b!B150,"")</f>
        <v/>
      </c>
      <c r="C150" s="89">
        <f>IFERROR(ROUND(G.9b!C150,2),0)</f>
        <v>0</v>
      </c>
      <c r="D150" s="89">
        <f>IFERROR(ROUND(G.9b!D150,2),0)</f>
        <v>0</v>
      </c>
      <c r="E150" s="89">
        <f>IFERROR(ROUND(G.9b!E150,2),0)</f>
        <v>0</v>
      </c>
      <c r="F150" s="89">
        <f>IFERROR(ROUND(G.9b!F150,2),0)</f>
        <v>0</v>
      </c>
      <c r="G150" s="89">
        <f>IFERROR(ROUND(G.9b!G150,2),0)</f>
        <v>0</v>
      </c>
      <c r="H150" s="91">
        <f t="shared" si="2"/>
        <v>0</v>
      </c>
      <c r="I150" s="89">
        <f>IFERROR(ROUND(G.9b!I150,2),0)</f>
        <v>0</v>
      </c>
      <c r="J150" s="96" t="str">
        <f>IF(OR(ISTEXT(G.9b!J150),ISNUMBER(G.9b!J150))=TRUE,G.9b!J150,"")</f>
        <v/>
      </c>
    </row>
    <row r="151" spans="1:10" ht="20.100000000000001" customHeight="1" thickBot="1" x14ac:dyDescent="0.3">
      <c r="A151" s="96" t="str">
        <f>IF(OR(ISTEXT(G.9b!A151),ISNUMBER(G.9b!A151))=TRUE,G.9b!A151,"")</f>
        <v/>
      </c>
      <c r="B151" s="96" t="str">
        <f>IF(OR(ISTEXT(G.9b!B151),ISNUMBER(G.9b!B151))=TRUE,G.9b!B151,"")</f>
        <v/>
      </c>
      <c r="C151" s="89">
        <f>IFERROR(ROUND(G.9b!C151,2),0)</f>
        <v>0</v>
      </c>
      <c r="D151" s="89">
        <f>IFERROR(ROUND(G.9b!D151,2),0)</f>
        <v>0</v>
      </c>
      <c r="E151" s="89">
        <f>IFERROR(ROUND(G.9b!E151,2),0)</f>
        <v>0</v>
      </c>
      <c r="F151" s="89">
        <f>IFERROR(ROUND(G.9b!F151,2),0)</f>
        <v>0</v>
      </c>
      <c r="G151" s="89">
        <f>IFERROR(ROUND(G.9b!G151,2),0)</f>
        <v>0</v>
      </c>
      <c r="H151" s="91">
        <f t="shared" si="2"/>
        <v>0</v>
      </c>
      <c r="I151" s="89">
        <f>IFERROR(ROUND(G.9b!I151,2),0)</f>
        <v>0</v>
      </c>
      <c r="J151" s="96" t="str">
        <f>IF(OR(ISTEXT(G.9b!J151),ISNUMBER(G.9b!J151))=TRUE,G.9b!J151,"")</f>
        <v/>
      </c>
    </row>
    <row r="152" spans="1:10" ht="20.100000000000001" customHeight="1" thickBot="1" x14ac:dyDescent="0.3">
      <c r="A152" s="96" t="str">
        <f>IF(OR(ISTEXT(G.9b!A152),ISNUMBER(G.9b!A152))=TRUE,G.9b!A152,"")</f>
        <v/>
      </c>
      <c r="B152" s="96" t="str">
        <f>IF(OR(ISTEXT(G.9b!B152),ISNUMBER(G.9b!B152))=TRUE,G.9b!B152,"")</f>
        <v/>
      </c>
      <c r="C152" s="89">
        <f>IFERROR(ROUND(G.9b!C152,2),0)</f>
        <v>0</v>
      </c>
      <c r="D152" s="89">
        <f>IFERROR(ROUND(G.9b!D152,2),0)</f>
        <v>0</v>
      </c>
      <c r="E152" s="89">
        <f>IFERROR(ROUND(G.9b!E152,2),0)</f>
        <v>0</v>
      </c>
      <c r="F152" s="89">
        <f>IFERROR(ROUND(G.9b!F152,2),0)</f>
        <v>0</v>
      </c>
      <c r="G152" s="89">
        <f>IFERROR(ROUND(G.9b!G152,2),0)</f>
        <v>0</v>
      </c>
      <c r="H152" s="91">
        <f t="shared" si="2"/>
        <v>0</v>
      </c>
      <c r="I152" s="89">
        <f>IFERROR(ROUND(G.9b!I152,2),0)</f>
        <v>0</v>
      </c>
      <c r="J152" s="96" t="str">
        <f>IF(OR(ISTEXT(G.9b!J152),ISNUMBER(G.9b!J152))=TRUE,G.9b!J152,"")</f>
        <v/>
      </c>
    </row>
    <row r="153" spans="1:10" ht="20.100000000000001" customHeight="1" thickBot="1" x14ac:dyDescent="0.3">
      <c r="A153" s="96" t="str">
        <f>IF(OR(ISTEXT(G.9b!A153),ISNUMBER(G.9b!A153))=TRUE,G.9b!A153,"")</f>
        <v/>
      </c>
      <c r="B153" s="96" t="str">
        <f>IF(OR(ISTEXT(G.9b!B153),ISNUMBER(G.9b!B153))=TRUE,G.9b!B153,"")</f>
        <v/>
      </c>
      <c r="C153" s="89">
        <f>IFERROR(ROUND(G.9b!C153,2),0)</f>
        <v>0</v>
      </c>
      <c r="D153" s="89">
        <f>IFERROR(ROUND(G.9b!D153,2),0)</f>
        <v>0</v>
      </c>
      <c r="E153" s="89">
        <f>IFERROR(ROUND(G.9b!E153,2),0)</f>
        <v>0</v>
      </c>
      <c r="F153" s="89">
        <f>IFERROR(ROUND(G.9b!F153,2),0)</f>
        <v>0</v>
      </c>
      <c r="G153" s="89">
        <f>IFERROR(ROUND(G.9b!G153,2),0)</f>
        <v>0</v>
      </c>
      <c r="H153" s="91">
        <f t="shared" si="2"/>
        <v>0</v>
      </c>
      <c r="I153" s="89">
        <f>IFERROR(ROUND(G.9b!I153,2),0)</f>
        <v>0</v>
      </c>
      <c r="J153" s="96" t="str">
        <f>IF(OR(ISTEXT(G.9b!J153),ISNUMBER(G.9b!J153))=TRUE,G.9b!J153,"")</f>
        <v/>
      </c>
    </row>
    <row r="154" spans="1:10" ht="20.100000000000001" customHeight="1" thickBot="1" x14ac:dyDescent="0.3">
      <c r="A154" s="96" t="str">
        <f>IF(OR(ISTEXT(G.9b!A154),ISNUMBER(G.9b!A154))=TRUE,G.9b!A154,"")</f>
        <v/>
      </c>
      <c r="B154" s="96" t="str">
        <f>IF(OR(ISTEXT(G.9b!B154),ISNUMBER(G.9b!B154))=TRUE,G.9b!B154,"")</f>
        <v/>
      </c>
      <c r="C154" s="89">
        <f>IFERROR(ROUND(G.9b!C154,2),0)</f>
        <v>0</v>
      </c>
      <c r="D154" s="89">
        <f>IFERROR(ROUND(G.9b!D154,2),0)</f>
        <v>0</v>
      </c>
      <c r="E154" s="89">
        <f>IFERROR(ROUND(G.9b!E154,2),0)</f>
        <v>0</v>
      </c>
      <c r="F154" s="89">
        <f>IFERROR(ROUND(G.9b!F154,2),0)</f>
        <v>0</v>
      </c>
      <c r="G154" s="89">
        <f>IFERROR(ROUND(G.9b!G154,2),0)</f>
        <v>0</v>
      </c>
      <c r="H154" s="91">
        <f t="shared" si="2"/>
        <v>0</v>
      </c>
      <c r="I154" s="89">
        <f>IFERROR(ROUND(G.9b!I154,2),0)</f>
        <v>0</v>
      </c>
      <c r="J154" s="96" t="str">
        <f>IF(OR(ISTEXT(G.9b!J154),ISNUMBER(G.9b!J154))=TRUE,G.9b!J154,"")</f>
        <v/>
      </c>
    </row>
    <row r="155" spans="1:10" ht="20.100000000000001" customHeight="1" thickBot="1" x14ac:dyDescent="0.3">
      <c r="A155" s="96" t="str">
        <f>IF(OR(ISTEXT(G.9b!A155),ISNUMBER(G.9b!A155))=TRUE,G.9b!A155,"")</f>
        <v/>
      </c>
      <c r="B155" s="96" t="str">
        <f>IF(OR(ISTEXT(G.9b!B155),ISNUMBER(G.9b!B155))=TRUE,G.9b!B155,"")</f>
        <v/>
      </c>
      <c r="C155" s="89">
        <f>IFERROR(ROUND(G.9b!C155,2),0)</f>
        <v>0</v>
      </c>
      <c r="D155" s="89">
        <f>IFERROR(ROUND(G.9b!D155,2),0)</f>
        <v>0</v>
      </c>
      <c r="E155" s="89">
        <f>IFERROR(ROUND(G.9b!E155,2),0)</f>
        <v>0</v>
      </c>
      <c r="F155" s="89">
        <f>IFERROR(ROUND(G.9b!F155,2),0)</f>
        <v>0</v>
      </c>
      <c r="G155" s="89">
        <f>IFERROR(ROUND(G.9b!G155,2),0)</f>
        <v>0</v>
      </c>
      <c r="H155" s="91">
        <f t="shared" si="2"/>
        <v>0</v>
      </c>
      <c r="I155" s="89">
        <f>IFERROR(ROUND(G.9b!I155,2),0)</f>
        <v>0</v>
      </c>
      <c r="J155" s="96" t="str">
        <f>IF(OR(ISTEXT(G.9b!J155),ISNUMBER(G.9b!J155))=TRUE,G.9b!J155,"")</f>
        <v/>
      </c>
    </row>
    <row r="156" spans="1:10" ht="20.100000000000001" customHeight="1" thickBot="1" x14ac:dyDescent="0.3">
      <c r="A156" s="96" t="str">
        <f>IF(OR(ISTEXT(G.9b!A156),ISNUMBER(G.9b!A156))=TRUE,G.9b!A156,"")</f>
        <v/>
      </c>
      <c r="B156" s="96" t="str">
        <f>IF(OR(ISTEXT(G.9b!B156),ISNUMBER(G.9b!B156))=TRUE,G.9b!B156,"")</f>
        <v/>
      </c>
      <c r="C156" s="89">
        <f>IFERROR(ROUND(G.9b!C156,2),0)</f>
        <v>0</v>
      </c>
      <c r="D156" s="89">
        <f>IFERROR(ROUND(G.9b!D156,2),0)</f>
        <v>0</v>
      </c>
      <c r="E156" s="89">
        <f>IFERROR(ROUND(G.9b!E156,2),0)</f>
        <v>0</v>
      </c>
      <c r="F156" s="89">
        <f>IFERROR(ROUND(G.9b!F156,2),0)</f>
        <v>0</v>
      </c>
      <c r="G156" s="89">
        <f>IFERROR(ROUND(G.9b!G156,2),0)</f>
        <v>0</v>
      </c>
      <c r="H156" s="91">
        <f t="shared" si="2"/>
        <v>0</v>
      </c>
      <c r="I156" s="89">
        <f>IFERROR(ROUND(G.9b!I156,2),0)</f>
        <v>0</v>
      </c>
      <c r="J156" s="96" t="str">
        <f>IF(OR(ISTEXT(G.9b!J156),ISNUMBER(G.9b!J156))=TRUE,G.9b!J156,"")</f>
        <v/>
      </c>
    </row>
    <row r="157" spans="1:10" ht="20.100000000000001" customHeight="1" thickBot="1" x14ac:dyDescent="0.3">
      <c r="A157" s="96" t="str">
        <f>IF(OR(ISTEXT(G.9b!A157),ISNUMBER(G.9b!A157))=TRUE,G.9b!A157,"")</f>
        <v/>
      </c>
      <c r="B157" s="96" t="str">
        <f>IF(OR(ISTEXT(G.9b!B157),ISNUMBER(G.9b!B157))=TRUE,G.9b!B157,"")</f>
        <v/>
      </c>
      <c r="C157" s="89">
        <f>IFERROR(ROUND(G.9b!C157,2),0)</f>
        <v>0</v>
      </c>
      <c r="D157" s="89">
        <f>IFERROR(ROUND(G.9b!D157,2),0)</f>
        <v>0</v>
      </c>
      <c r="E157" s="89">
        <f>IFERROR(ROUND(G.9b!E157,2),0)</f>
        <v>0</v>
      </c>
      <c r="F157" s="89">
        <f>IFERROR(ROUND(G.9b!F157,2),0)</f>
        <v>0</v>
      </c>
      <c r="G157" s="89">
        <f>IFERROR(ROUND(G.9b!G157,2),0)</f>
        <v>0</v>
      </c>
      <c r="H157" s="91">
        <f t="shared" si="2"/>
        <v>0</v>
      </c>
      <c r="I157" s="89">
        <f>IFERROR(ROUND(G.9b!I157,2),0)</f>
        <v>0</v>
      </c>
      <c r="J157" s="96" t="str">
        <f>IF(OR(ISTEXT(G.9b!J157),ISNUMBER(G.9b!J157))=TRUE,G.9b!J157,"")</f>
        <v/>
      </c>
    </row>
    <row r="158" spans="1:10" ht="20.100000000000001" customHeight="1" thickBot="1" x14ac:dyDescent="0.3">
      <c r="A158" s="96" t="str">
        <f>IF(OR(ISTEXT(G.9b!A158),ISNUMBER(G.9b!A158))=TRUE,G.9b!A158,"")</f>
        <v/>
      </c>
      <c r="B158" s="96" t="str">
        <f>IF(OR(ISTEXT(G.9b!B158),ISNUMBER(G.9b!B158))=TRUE,G.9b!B158,"")</f>
        <v/>
      </c>
      <c r="C158" s="89">
        <f>IFERROR(ROUND(G.9b!C158,2),0)</f>
        <v>0</v>
      </c>
      <c r="D158" s="89">
        <f>IFERROR(ROUND(G.9b!D158,2),0)</f>
        <v>0</v>
      </c>
      <c r="E158" s="89">
        <f>IFERROR(ROUND(G.9b!E158,2),0)</f>
        <v>0</v>
      </c>
      <c r="F158" s="89">
        <f>IFERROR(ROUND(G.9b!F158,2),0)</f>
        <v>0</v>
      </c>
      <c r="G158" s="89">
        <f>IFERROR(ROUND(G.9b!G158,2),0)</f>
        <v>0</v>
      </c>
      <c r="H158" s="91">
        <f t="shared" si="2"/>
        <v>0</v>
      </c>
      <c r="I158" s="89">
        <f>IFERROR(ROUND(G.9b!I158,2),0)</f>
        <v>0</v>
      </c>
      <c r="J158" s="96" t="str">
        <f>IF(OR(ISTEXT(G.9b!J158),ISNUMBER(G.9b!J158))=TRUE,G.9b!J158,"")</f>
        <v/>
      </c>
    </row>
    <row r="159" spans="1:10" ht="20.100000000000001" customHeight="1" thickBot="1" x14ac:dyDescent="0.3">
      <c r="A159" s="96" t="str">
        <f>IF(OR(ISTEXT(G.9b!A159),ISNUMBER(G.9b!A159))=TRUE,G.9b!A159,"")</f>
        <v/>
      </c>
      <c r="B159" s="96" t="str">
        <f>IF(OR(ISTEXT(G.9b!B159),ISNUMBER(G.9b!B159))=TRUE,G.9b!B159,"")</f>
        <v/>
      </c>
      <c r="C159" s="89">
        <f>IFERROR(ROUND(G.9b!C159,2),0)</f>
        <v>0</v>
      </c>
      <c r="D159" s="89">
        <f>IFERROR(ROUND(G.9b!D159,2),0)</f>
        <v>0</v>
      </c>
      <c r="E159" s="89">
        <f>IFERROR(ROUND(G.9b!E159,2),0)</f>
        <v>0</v>
      </c>
      <c r="F159" s="89">
        <f>IFERROR(ROUND(G.9b!F159,2),0)</f>
        <v>0</v>
      </c>
      <c r="G159" s="89">
        <f>IFERROR(ROUND(G.9b!G159,2),0)</f>
        <v>0</v>
      </c>
      <c r="H159" s="91">
        <f t="shared" si="2"/>
        <v>0</v>
      </c>
      <c r="I159" s="89">
        <f>IFERROR(ROUND(G.9b!I159,2),0)</f>
        <v>0</v>
      </c>
      <c r="J159" s="96" t="str">
        <f>IF(OR(ISTEXT(G.9b!J159),ISNUMBER(G.9b!J159))=TRUE,G.9b!J159,"")</f>
        <v/>
      </c>
    </row>
    <row r="160" spans="1:10" ht="20.100000000000001" customHeight="1" thickBot="1" x14ac:dyDescent="0.3">
      <c r="A160" s="96" t="str">
        <f>IF(OR(ISTEXT(G.9b!A160),ISNUMBER(G.9b!A160))=TRUE,G.9b!A160,"")</f>
        <v/>
      </c>
      <c r="B160" s="96" t="str">
        <f>IF(OR(ISTEXT(G.9b!B160),ISNUMBER(G.9b!B160))=TRUE,G.9b!B160,"")</f>
        <v/>
      </c>
      <c r="C160" s="89">
        <f>IFERROR(ROUND(G.9b!C160,2),0)</f>
        <v>0</v>
      </c>
      <c r="D160" s="89">
        <f>IFERROR(ROUND(G.9b!D160,2),0)</f>
        <v>0</v>
      </c>
      <c r="E160" s="89">
        <f>IFERROR(ROUND(G.9b!E160,2),0)</f>
        <v>0</v>
      </c>
      <c r="F160" s="89">
        <f>IFERROR(ROUND(G.9b!F160,2),0)</f>
        <v>0</v>
      </c>
      <c r="G160" s="89">
        <f>IFERROR(ROUND(G.9b!G160,2),0)</f>
        <v>0</v>
      </c>
      <c r="H160" s="91">
        <f t="shared" si="2"/>
        <v>0</v>
      </c>
      <c r="I160" s="89">
        <f>IFERROR(ROUND(G.9b!I160,2),0)</f>
        <v>0</v>
      </c>
      <c r="J160" s="96" t="str">
        <f>IF(OR(ISTEXT(G.9b!J160),ISNUMBER(G.9b!J160))=TRUE,G.9b!J160,"")</f>
        <v/>
      </c>
    </row>
    <row r="161" spans="1:10" ht="20.100000000000001" customHeight="1" thickBot="1" x14ac:dyDescent="0.3">
      <c r="A161" s="96" t="str">
        <f>IF(OR(ISTEXT(G.9b!A161),ISNUMBER(G.9b!A161))=TRUE,G.9b!A161,"")</f>
        <v/>
      </c>
      <c r="B161" s="96" t="str">
        <f>IF(OR(ISTEXT(G.9b!B161),ISNUMBER(G.9b!B161))=TRUE,G.9b!B161,"")</f>
        <v/>
      </c>
      <c r="C161" s="89">
        <f>IFERROR(ROUND(G.9b!C161,2),0)</f>
        <v>0</v>
      </c>
      <c r="D161" s="89">
        <f>IFERROR(ROUND(G.9b!D161,2),0)</f>
        <v>0</v>
      </c>
      <c r="E161" s="89">
        <f>IFERROR(ROUND(G.9b!E161,2),0)</f>
        <v>0</v>
      </c>
      <c r="F161" s="89">
        <f>IFERROR(ROUND(G.9b!F161,2),0)</f>
        <v>0</v>
      </c>
      <c r="G161" s="89">
        <f>IFERROR(ROUND(G.9b!G161,2),0)</f>
        <v>0</v>
      </c>
      <c r="H161" s="91">
        <f t="shared" si="2"/>
        <v>0</v>
      </c>
      <c r="I161" s="89">
        <f>IFERROR(ROUND(G.9b!I161,2),0)</f>
        <v>0</v>
      </c>
      <c r="J161" s="96" t="str">
        <f>IF(OR(ISTEXT(G.9b!J161),ISNUMBER(G.9b!J161))=TRUE,G.9b!J161,"")</f>
        <v/>
      </c>
    </row>
    <row r="162" spans="1:10" ht="20.100000000000001" customHeight="1" thickBot="1" x14ac:dyDescent="0.3">
      <c r="A162" s="96" t="str">
        <f>IF(OR(ISTEXT(G.9b!A162),ISNUMBER(G.9b!A162))=TRUE,G.9b!A162,"")</f>
        <v/>
      </c>
      <c r="B162" s="96" t="str">
        <f>IF(OR(ISTEXT(G.9b!B162),ISNUMBER(G.9b!B162))=TRUE,G.9b!B162,"")</f>
        <v/>
      </c>
      <c r="C162" s="89">
        <f>IFERROR(ROUND(G.9b!C162,2),0)</f>
        <v>0</v>
      </c>
      <c r="D162" s="89">
        <f>IFERROR(ROUND(G.9b!D162,2),0)</f>
        <v>0</v>
      </c>
      <c r="E162" s="89">
        <f>IFERROR(ROUND(G.9b!E162,2),0)</f>
        <v>0</v>
      </c>
      <c r="F162" s="89">
        <f>IFERROR(ROUND(G.9b!F162,2),0)</f>
        <v>0</v>
      </c>
      <c r="G162" s="89">
        <f>IFERROR(ROUND(G.9b!G162,2),0)</f>
        <v>0</v>
      </c>
      <c r="H162" s="91">
        <f t="shared" si="2"/>
        <v>0</v>
      </c>
      <c r="I162" s="89">
        <f>IFERROR(ROUND(G.9b!I162,2),0)</f>
        <v>0</v>
      </c>
      <c r="J162" s="96" t="str">
        <f>IF(OR(ISTEXT(G.9b!J162),ISNUMBER(G.9b!J162))=TRUE,G.9b!J162,"")</f>
        <v/>
      </c>
    </row>
    <row r="163" spans="1:10" ht="20.100000000000001" customHeight="1" thickBot="1" x14ac:dyDescent="0.3">
      <c r="A163" s="96" t="str">
        <f>IF(OR(ISTEXT(G.9b!A163),ISNUMBER(G.9b!A163))=TRUE,G.9b!A163,"")</f>
        <v/>
      </c>
      <c r="B163" s="96" t="str">
        <f>IF(OR(ISTEXT(G.9b!B163),ISNUMBER(G.9b!B163))=TRUE,G.9b!B163,"")</f>
        <v/>
      </c>
      <c r="C163" s="89">
        <f>IFERROR(ROUND(G.9b!C163,2),0)</f>
        <v>0</v>
      </c>
      <c r="D163" s="89">
        <f>IFERROR(ROUND(G.9b!D163,2),0)</f>
        <v>0</v>
      </c>
      <c r="E163" s="89">
        <f>IFERROR(ROUND(G.9b!E163,2),0)</f>
        <v>0</v>
      </c>
      <c r="F163" s="89">
        <f>IFERROR(ROUND(G.9b!F163,2),0)</f>
        <v>0</v>
      </c>
      <c r="G163" s="89">
        <f>IFERROR(ROUND(G.9b!G163,2),0)</f>
        <v>0</v>
      </c>
      <c r="H163" s="91">
        <f t="shared" si="2"/>
        <v>0</v>
      </c>
      <c r="I163" s="89">
        <f>IFERROR(ROUND(G.9b!I163,2),0)</f>
        <v>0</v>
      </c>
      <c r="J163" s="96" t="str">
        <f>IF(OR(ISTEXT(G.9b!J163),ISNUMBER(G.9b!J163))=TRUE,G.9b!J163,"")</f>
        <v/>
      </c>
    </row>
    <row r="164" spans="1:10" ht="20.100000000000001" customHeight="1" thickBot="1" x14ac:dyDescent="0.3">
      <c r="A164" s="96" t="str">
        <f>IF(OR(ISTEXT(G.9b!A164),ISNUMBER(G.9b!A164))=TRUE,G.9b!A164,"")</f>
        <v/>
      </c>
      <c r="B164" s="96" t="str">
        <f>IF(OR(ISTEXT(G.9b!B164),ISNUMBER(G.9b!B164))=TRUE,G.9b!B164,"")</f>
        <v/>
      </c>
      <c r="C164" s="89">
        <f>IFERROR(ROUND(G.9b!C164,2),0)</f>
        <v>0</v>
      </c>
      <c r="D164" s="89">
        <f>IFERROR(ROUND(G.9b!D164,2),0)</f>
        <v>0</v>
      </c>
      <c r="E164" s="89">
        <f>IFERROR(ROUND(G.9b!E164,2),0)</f>
        <v>0</v>
      </c>
      <c r="F164" s="89">
        <f>IFERROR(ROUND(G.9b!F164,2),0)</f>
        <v>0</v>
      </c>
      <c r="G164" s="89">
        <f>IFERROR(ROUND(G.9b!G164,2),0)</f>
        <v>0</v>
      </c>
      <c r="H164" s="91">
        <f t="shared" si="2"/>
        <v>0</v>
      </c>
      <c r="I164" s="89">
        <f>IFERROR(ROUND(G.9b!I164,2),0)</f>
        <v>0</v>
      </c>
      <c r="J164" s="96" t="str">
        <f>IF(OR(ISTEXT(G.9b!J164),ISNUMBER(G.9b!J164))=TRUE,G.9b!J164,"")</f>
        <v/>
      </c>
    </row>
    <row r="165" spans="1:10" ht="20.100000000000001" customHeight="1" thickBot="1" x14ac:dyDescent="0.3">
      <c r="A165" s="96" t="str">
        <f>IF(OR(ISTEXT(G.9b!A165),ISNUMBER(G.9b!A165))=TRUE,G.9b!A165,"")</f>
        <v/>
      </c>
      <c r="B165" s="96" t="str">
        <f>IF(OR(ISTEXT(G.9b!B165),ISNUMBER(G.9b!B165))=TRUE,G.9b!B165,"")</f>
        <v/>
      </c>
      <c r="C165" s="89">
        <f>IFERROR(ROUND(G.9b!C165,2),0)</f>
        <v>0</v>
      </c>
      <c r="D165" s="89">
        <f>IFERROR(ROUND(G.9b!D165,2),0)</f>
        <v>0</v>
      </c>
      <c r="E165" s="89">
        <f>IFERROR(ROUND(G.9b!E165,2),0)</f>
        <v>0</v>
      </c>
      <c r="F165" s="89">
        <f>IFERROR(ROUND(G.9b!F165,2),0)</f>
        <v>0</v>
      </c>
      <c r="G165" s="89">
        <f>IFERROR(ROUND(G.9b!G165,2),0)</f>
        <v>0</v>
      </c>
      <c r="H165" s="91">
        <f t="shared" si="2"/>
        <v>0</v>
      </c>
      <c r="I165" s="89">
        <f>IFERROR(ROUND(G.9b!I165,2),0)</f>
        <v>0</v>
      </c>
      <c r="J165" s="96" t="str">
        <f>IF(OR(ISTEXT(G.9b!J165),ISNUMBER(G.9b!J165))=TRUE,G.9b!J165,"")</f>
        <v/>
      </c>
    </row>
    <row r="166" spans="1:10" ht="20.100000000000001" customHeight="1" thickBot="1" x14ac:dyDescent="0.3">
      <c r="A166" s="96" t="str">
        <f>IF(OR(ISTEXT(G.9b!A166),ISNUMBER(G.9b!A166))=TRUE,G.9b!A166,"")</f>
        <v/>
      </c>
      <c r="B166" s="96" t="str">
        <f>IF(OR(ISTEXT(G.9b!B166),ISNUMBER(G.9b!B166))=TRUE,G.9b!B166,"")</f>
        <v/>
      </c>
      <c r="C166" s="89">
        <f>IFERROR(ROUND(G.9b!C166,2),0)</f>
        <v>0</v>
      </c>
      <c r="D166" s="89">
        <f>IFERROR(ROUND(G.9b!D166,2),0)</f>
        <v>0</v>
      </c>
      <c r="E166" s="89">
        <f>IFERROR(ROUND(G.9b!E166,2),0)</f>
        <v>0</v>
      </c>
      <c r="F166" s="89">
        <f>IFERROR(ROUND(G.9b!F166,2),0)</f>
        <v>0</v>
      </c>
      <c r="G166" s="89">
        <f>IFERROR(ROUND(G.9b!G166,2),0)</f>
        <v>0</v>
      </c>
      <c r="H166" s="91">
        <f t="shared" si="2"/>
        <v>0</v>
      </c>
      <c r="I166" s="89">
        <f>IFERROR(ROUND(G.9b!I166,2),0)</f>
        <v>0</v>
      </c>
      <c r="J166" s="96" t="str">
        <f>IF(OR(ISTEXT(G.9b!J166),ISNUMBER(G.9b!J166))=TRUE,G.9b!J166,"")</f>
        <v/>
      </c>
    </row>
    <row r="167" spans="1:10" ht="20.100000000000001" customHeight="1" thickBot="1" x14ac:dyDescent="0.3">
      <c r="A167" s="96" t="str">
        <f>IF(OR(ISTEXT(G.9b!A167),ISNUMBER(G.9b!A167))=TRUE,G.9b!A167,"")</f>
        <v/>
      </c>
      <c r="B167" s="96" t="str">
        <f>IF(OR(ISTEXT(G.9b!B167),ISNUMBER(G.9b!B167))=TRUE,G.9b!B167,"")</f>
        <v/>
      </c>
      <c r="C167" s="89">
        <f>IFERROR(ROUND(G.9b!C167,2),0)</f>
        <v>0</v>
      </c>
      <c r="D167" s="89">
        <f>IFERROR(ROUND(G.9b!D167,2),0)</f>
        <v>0</v>
      </c>
      <c r="E167" s="89">
        <f>IFERROR(ROUND(G.9b!E167,2),0)</f>
        <v>0</v>
      </c>
      <c r="F167" s="89">
        <f>IFERROR(ROUND(G.9b!F167,2),0)</f>
        <v>0</v>
      </c>
      <c r="G167" s="89">
        <f>IFERROR(ROUND(G.9b!G167,2),0)</f>
        <v>0</v>
      </c>
      <c r="H167" s="91">
        <f t="shared" si="2"/>
        <v>0</v>
      </c>
      <c r="I167" s="89">
        <f>IFERROR(ROUND(G.9b!I167,2),0)</f>
        <v>0</v>
      </c>
      <c r="J167" s="96" t="str">
        <f>IF(OR(ISTEXT(G.9b!J167),ISNUMBER(G.9b!J167))=TRUE,G.9b!J167,"")</f>
        <v/>
      </c>
    </row>
    <row r="168" spans="1:10" ht="20.100000000000001" customHeight="1" thickBot="1" x14ac:dyDescent="0.3">
      <c r="A168" s="96" t="str">
        <f>IF(OR(ISTEXT(G.9b!A168),ISNUMBER(G.9b!A168))=TRUE,G.9b!A168,"")</f>
        <v/>
      </c>
      <c r="B168" s="96" t="str">
        <f>IF(OR(ISTEXT(G.9b!B168),ISNUMBER(G.9b!B168))=TRUE,G.9b!B168,"")</f>
        <v/>
      </c>
      <c r="C168" s="89">
        <f>IFERROR(ROUND(G.9b!C168,2),0)</f>
        <v>0</v>
      </c>
      <c r="D168" s="89">
        <f>IFERROR(ROUND(G.9b!D168,2),0)</f>
        <v>0</v>
      </c>
      <c r="E168" s="89">
        <f>IFERROR(ROUND(G.9b!E168,2),0)</f>
        <v>0</v>
      </c>
      <c r="F168" s="89">
        <f>IFERROR(ROUND(G.9b!F168,2),0)</f>
        <v>0</v>
      </c>
      <c r="G168" s="89">
        <f>IFERROR(ROUND(G.9b!G168,2),0)</f>
        <v>0</v>
      </c>
      <c r="H168" s="91">
        <f t="shared" si="2"/>
        <v>0</v>
      </c>
      <c r="I168" s="89">
        <f>IFERROR(ROUND(G.9b!I168,2),0)</f>
        <v>0</v>
      </c>
      <c r="J168" s="96" t="str">
        <f>IF(OR(ISTEXT(G.9b!J168),ISNUMBER(G.9b!J168))=TRUE,G.9b!J168,"")</f>
        <v/>
      </c>
    </row>
    <row r="169" spans="1:10" ht="20.100000000000001" customHeight="1" thickBot="1" x14ac:dyDescent="0.3">
      <c r="A169" s="96" t="str">
        <f>IF(OR(ISTEXT(G.9b!A169),ISNUMBER(G.9b!A169))=TRUE,G.9b!A169,"")</f>
        <v/>
      </c>
      <c r="B169" s="96" t="str">
        <f>IF(OR(ISTEXT(G.9b!B169),ISNUMBER(G.9b!B169))=TRUE,G.9b!B169,"")</f>
        <v/>
      </c>
      <c r="C169" s="89">
        <f>IFERROR(ROUND(G.9b!C169,2),0)</f>
        <v>0</v>
      </c>
      <c r="D169" s="89">
        <f>IFERROR(ROUND(G.9b!D169,2),0)</f>
        <v>0</v>
      </c>
      <c r="E169" s="89">
        <f>IFERROR(ROUND(G.9b!E169,2),0)</f>
        <v>0</v>
      </c>
      <c r="F169" s="89">
        <f>IFERROR(ROUND(G.9b!F169,2),0)</f>
        <v>0</v>
      </c>
      <c r="G169" s="89">
        <f>IFERROR(ROUND(G.9b!G169,2),0)</f>
        <v>0</v>
      </c>
      <c r="H169" s="91">
        <f t="shared" si="2"/>
        <v>0</v>
      </c>
      <c r="I169" s="89">
        <f>IFERROR(ROUND(G.9b!I169,2),0)</f>
        <v>0</v>
      </c>
      <c r="J169" s="96" t="str">
        <f>IF(OR(ISTEXT(G.9b!J169),ISNUMBER(G.9b!J169))=TRUE,G.9b!J169,"")</f>
        <v/>
      </c>
    </row>
    <row r="170" spans="1:10" ht="20.100000000000001" customHeight="1" thickBot="1" x14ac:dyDescent="0.3">
      <c r="A170" s="96" t="str">
        <f>IF(OR(ISTEXT(G.9b!A170),ISNUMBER(G.9b!A170))=TRUE,G.9b!A170,"")</f>
        <v/>
      </c>
      <c r="B170" s="96" t="str">
        <f>IF(OR(ISTEXT(G.9b!B170),ISNUMBER(G.9b!B170))=TRUE,G.9b!B170,"")</f>
        <v/>
      </c>
      <c r="C170" s="89">
        <f>IFERROR(ROUND(G.9b!C170,2),0)</f>
        <v>0</v>
      </c>
      <c r="D170" s="89">
        <f>IFERROR(ROUND(G.9b!D170,2),0)</f>
        <v>0</v>
      </c>
      <c r="E170" s="89">
        <f>IFERROR(ROUND(G.9b!E170,2),0)</f>
        <v>0</v>
      </c>
      <c r="F170" s="89">
        <f>IFERROR(ROUND(G.9b!F170,2),0)</f>
        <v>0</v>
      </c>
      <c r="G170" s="89">
        <f>IFERROR(ROUND(G.9b!G170,2),0)</f>
        <v>0</v>
      </c>
      <c r="H170" s="91">
        <f t="shared" si="2"/>
        <v>0</v>
      </c>
      <c r="I170" s="89">
        <f>IFERROR(ROUND(G.9b!I170,2),0)</f>
        <v>0</v>
      </c>
      <c r="J170" s="96" t="str">
        <f>IF(OR(ISTEXT(G.9b!J170),ISNUMBER(G.9b!J170))=TRUE,G.9b!J170,"")</f>
        <v/>
      </c>
    </row>
    <row r="171" spans="1:10" ht="20.100000000000001" customHeight="1" thickBot="1" x14ac:dyDescent="0.3">
      <c r="A171" s="96" t="str">
        <f>IF(OR(ISTEXT(G.9b!A171),ISNUMBER(G.9b!A171))=TRUE,G.9b!A171,"")</f>
        <v/>
      </c>
      <c r="B171" s="96" t="str">
        <f>IF(OR(ISTEXT(G.9b!B171),ISNUMBER(G.9b!B171))=TRUE,G.9b!B171,"")</f>
        <v/>
      </c>
      <c r="C171" s="89">
        <f>IFERROR(ROUND(G.9b!C171,2),0)</f>
        <v>0</v>
      </c>
      <c r="D171" s="89">
        <f>IFERROR(ROUND(G.9b!D171,2),0)</f>
        <v>0</v>
      </c>
      <c r="E171" s="89">
        <f>IFERROR(ROUND(G.9b!E171,2),0)</f>
        <v>0</v>
      </c>
      <c r="F171" s="89">
        <f>IFERROR(ROUND(G.9b!F171,2),0)</f>
        <v>0</v>
      </c>
      <c r="G171" s="89">
        <f>IFERROR(ROUND(G.9b!G171,2),0)</f>
        <v>0</v>
      </c>
      <c r="H171" s="91">
        <f t="shared" si="2"/>
        <v>0</v>
      </c>
      <c r="I171" s="89">
        <f>IFERROR(ROUND(G.9b!I171,2),0)</f>
        <v>0</v>
      </c>
      <c r="J171" s="96" t="str">
        <f>IF(OR(ISTEXT(G.9b!J171),ISNUMBER(G.9b!J171))=TRUE,G.9b!J171,"")</f>
        <v/>
      </c>
    </row>
    <row r="172" spans="1:10" ht="20.100000000000001" customHeight="1" thickBot="1" x14ac:dyDescent="0.3">
      <c r="A172" s="96" t="str">
        <f>IF(OR(ISTEXT(G.9b!A172),ISNUMBER(G.9b!A172))=TRUE,G.9b!A172,"")</f>
        <v/>
      </c>
      <c r="B172" s="96" t="str">
        <f>IF(OR(ISTEXT(G.9b!B172),ISNUMBER(G.9b!B172))=TRUE,G.9b!B172,"")</f>
        <v/>
      </c>
      <c r="C172" s="89">
        <f>IFERROR(ROUND(G.9b!C172,2),0)</f>
        <v>0</v>
      </c>
      <c r="D172" s="89">
        <f>IFERROR(ROUND(G.9b!D172,2),0)</f>
        <v>0</v>
      </c>
      <c r="E172" s="89">
        <f>IFERROR(ROUND(G.9b!E172,2),0)</f>
        <v>0</v>
      </c>
      <c r="F172" s="89">
        <f>IFERROR(ROUND(G.9b!F172,2),0)</f>
        <v>0</v>
      </c>
      <c r="G172" s="89">
        <f>IFERROR(ROUND(G.9b!G172,2),0)</f>
        <v>0</v>
      </c>
      <c r="H172" s="91">
        <f t="shared" si="2"/>
        <v>0</v>
      </c>
      <c r="I172" s="89">
        <f>IFERROR(ROUND(G.9b!I172,2),0)</f>
        <v>0</v>
      </c>
      <c r="J172" s="96" t="str">
        <f>IF(OR(ISTEXT(G.9b!J172),ISNUMBER(G.9b!J172))=TRUE,G.9b!J172,"")</f>
        <v/>
      </c>
    </row>
    <row r="173" spans="1:10" ht="20.100000000000001" customHeight="1" thickBot="1" x14ac:dyDescent="0.3">
      <c r="A173" s="96" t="str">
        <f>IF(OR(ISTEXT(G.9b!A173),ISNUMBER(G.9b!A173))=TRUE,G.9b!A173,"")</f>
        <v/>
      </c>
      <c r="B173" s="96" t="str">
        <f>IF(OR(ISTEXT(G.9b!B173),ISNUMBER(G.9b!B173))=TRUE,G.9b!B173,"")</f>
        <v/>
      </c>
      <c r="C173" s="89">
        <f>IFERROR(ROUND(G.9b!C173,2),0)</f>
        <v>0</v>
      </c>
      <c r="D173" s="89">
        <f>IFERROR(ROUND(G.9b!D173,2),0)</f>
        <v>0</v>
      </c>
      <c r="E173" s="89">
        <f>IFERROR(ROUND(G.9b!E173,2),0)</f>
        <v>0</v>
      </c>
      <c r="F173" s="89">
        <f>IFERROR(ROUND(G.9b!F173,2),0)</f>
        <v>0</v>
      </c>
      <c r="G173" s="89">
        <f>IFERROR(ROUND(G.9b!G173,2),0)</f>
        <v>0</v>
      </c>
      <c r="H173" s="91">
        <f t="shared" si="2"/>
        <v>0</v>
      </c>
      <c r="I173" s="89">
        <f>IFERROR(ROUND(G.9b!I173,2),0)</f>
        <v>0</v>
      </c>
      <c r="J173" s="96" t="str">
        <f>IF(OR(ISTEXT(G.9b!J173),ISNUMBER(G.9b!J173))=TRUE,G.9b!J173,"")</f>
        <v/>
      </c>
    </row>
    <row r="174" spans="1:10" ht="20.100000000000001" customHeight="1" thickBot="1" x14ac:dyDescent="0.3">
      <c r="A174" s="96" t="str">
        <f>IF(OR(ISTEXT(G.9b!A174),ISNUMBER(G.9b!A174))=TRUE,G.9b!A174,"")</f>
        <v/>
      </c>
      <c r="B174" s="96" t="str">
        <f>IF(OR(ISTEXT(G.9b!B174),ISNUMBER(G.9b!B174))=TRUE,G.9b!B174,"")</f>
        <v/>
      </c>
      <c r="C174" s="89">
        <f>IFERROR(ROUND(G.9b!C174,2),0)</f>
        <v>0</v>
      </c>
      <c r="D174" s="89">
        <f>IFERROR(ROUND(G.9b!D174,2),0)</f>
        <v>0</v>
      </c>
      <c r="E174" s="89">
        <f>IFERROR(ROUND(G.9b!E174,2),0)</f>
        <v>0</v>
      </c>
      <c r="F174" s="89">
        <f>IFERROR(ROUND(G.9b!F174,2),0)</f>
        <v>0</v>
      </c>
      <c r="G174" s="89">
        <f>IFERROR(ROUND(G.9b!G174,2),0)</f>
        <v>0</v>
      </c>
      <c r="H174" s="91">
        <f t="shared" si="2"/>
        <v>0</v>
      </c>
      <c r="I174" s="89">
        <f>IFERROR(ROUND(G.9b!I174,2),0)</f>
        <v>0</v>
      </c>
      <c r="J174" s="96" t="str">
        <f>IF(OR(ISTEXT(G.9b!J174),ISNUMBER(G.9b!J174))=TRUE,G.9b!J174,"")</f>
        <v/>
      </c>
    </row>
    <row r="175" spans="1:10" ht="20.100000000000001" customHeight="1" thickBot="1" x14ac:dyDescent="0.3">
      <c r="A175" s="96" t="str">
        <f>IF(OR(ISTEXT(G.9b!A175),ISNUMBER(G.9b!A175))=TRUE,G.9b!A175,"")</f>
        <v/>
      </c>
      <c r="B175" s="96" t="str">
        <f>IF(OR(ISTEXT(G.9b!B175),ISNUMBER(G.9b!B175))=TRUE,G.9b!B175,"")</f>
        <v/>
      </c>
      <c r="C175" s="89">
        <f>IFERROR(ROUND(G.9b!C175,2),0)</f>
        <v>0</v>
      </c>
      <c r="D175" s="89">
        <f>IFERROR(ROUND(G.9b!D175,2),0)</f>
        <v>0</v>
      </c>
      <c r="E175" s="89">
        <f>IFERROR(ROUND(G.9b!E175,2),0)</f>
        <v>0</v>
      </c>
      <c r="F175" s="89">
        <f>IFERROR(ROUND(G.9b!F175,2),0)</f>
        <v>0</v>
      </c>
      <c r="G175" s="89">
        <f>IFERROR(ROUND(G.9b!G175,2),0)</f>
        <v>0</v>
      </c>
      <c r="H175" s="91">
        <f t="shared" si="2"/>
        <v>0</v>
      </c>
      <c r="I175" s="89">
        <f>IFERROR(ROUND(G.9b!I175,2),0)</f>
        <v>0</v>
      </c>
      <c r="J175" s="96" t="str">
        <f>IF(OR(ISTEXT(G.9b!J175),ISNUMBER(G.9b!J175))=TRUE,G.9b!J175,"")</f>
        <v/>
      </c>
    </row>
    <row r="176" spans="1:10" ht="20.100000000000001" customHeight="1" thickBot="1" x14ac:dyDescent="0.3">
      <c r="A176" s="96" t="str">
        <f>IF(OR(ISTEXT(G.9b!A176),ISNUMBER(G.9b!A176))=TRUE,G.9b!A176,"")</f>
        <v/>
      </c>
      <c r="B176" s="96" t="str">
        <f>IF(OR(ISTEXT(G.9b!B176),ISNUMBER(G.9b!B176))=TRUE,G.9b!B176,"")</f>
        <v/>
      </c>
      <c r="C176" s="89">
        <f>IFERROR(ROUND(G.9b!C176,2),0)</f>
        <v>0</v>
      </c>
      <c r="D176" s="89">
        <f>IFERROR(ROUND(G.9b!D176,2),0)</f>
        <v>0</v>
      </c>
      <c r="E176" s="89">
        <f>IFERROR(ROUND(G.9b!E176,2),0)</f>
        <v>0</v>
      </c>
      <c r="F176" s="89">
        <f>IFERROR(ROUND(G.9b!F176,2),0)</f>
        <v>0</v>
      </c>
      <c r="G176" s="89">
        <f>IFERROR(ROUND(G.9b!G176,2),0)</f>
        <v>0</v>
      </c>
      <c r="H176" s="91">
        <f t="shared" si="2"/>
        <v>0</v>
      </c>
      <c r="I176" s="89">
        <f>IFERROR(ROUND(G.9b!I176,2),0)</f>
        <v>0</v>
      </c>
      <c r="J176" s="96" t="str">
        <f>IF(OR(ISTEXT(G.9b!J176),ISNUMBER(G.9b!J176))=TRUE,G.9b!J176,"")</f>
        <v/>
      </c>
    </row>
    <row r="177" spans="1:10" ht="20.100000000000001" customHeight="1" thickBot="1" x14ac:dyDescent="0.3">
      <c r="A177" s="96" t="str">
        <f>IF(OR(ISTEXT(G.9b!A177),ISNUMBER(G.9b!A177))=TRUE,G.9b!A177,"")</f>
        <v/>
      </c>
      <c r="B177" s="96" t="str">
        <f>IF(OR(ISTEXT(G.9b!B177),ISNUMBER(G.9b!B177))=TRUE,G.9b!B177,"")</f>
        <v/>
      </c>
      <c r="C177" s="89">
        <f>IFERROR(ROUND(G.9b!C177,2),0)</f>
        <v>0</v>
      </c>
      <c r="D177" s="89">
        <f>IFERROR(ROUND(G.9b!D177,2),0)</f>
        <v>0</v>
      </c>
      <c r="E177" s="89">
        <f>IFERROR(ROUND(G.9b!E177,2),0)</f>
        <v>0</v>
      </c>
      <c r="F177" s="89">
        <f>IFERROR(ROUND(G.9b!F177,2),0)</f>
        <v>0</v>
      </c>
      <c r="G177" s="89">
        <f>IFERROR(ROUND(G.9b!G177,2),0)</f>
        <v>0</v>
      </c>
      <c r="H177" s="91">
        <f t="shared" si="2"/>
        <v>0</v>
      </c>
      <c r="I177" s="89">
        <f>IFERROR(ROUND(G.9b!I177,2),0)</f>
        <v>0</v>
      </c>
      <c r="J177" s="96" t="str">
        <f>IF(OR(ISTEXT(G.9b!J177),ISNUMBER(G.9b!J177))=TRUE,G.9b!J177,"")</f>
        <v/>
      </c>
    </row>
    <row r="178" spans="1:10" ht="20.100000000000001" customHeight="1" thickBot="1" x14ac:dyDescent="0.3">
      <c r="A178" s="96" t="str">
        <f>IF(OR(ISTEXT(G.9b!A178),ISNUMBER(G.9b!A178))=TRUE,G.9b!A178,"")</f>
        <v/>
      </c>
      <c r="B178" s="96" t="str">
        <f>IF(OR(ISTEXT(G.9b!B178),ISNUMBER(G.9b!B178))=TRUE,G.9b!B178,"")</f>
        <v/>
      </c>
      <c r="C178" s="89">
        <f>IFERROR(ROUND(G.9b!C178,2),0)</f>
        <v>0</v>
      </c>
      <c r="D178" s="89">
        <f>IFERROR(ROUND(G.9b!D178,2),0)</f>
        <v>0</v>
      </c>
      <c r="E178" s="89">
        <f>IFERROR(ROUND(G.9b!E178,2),0)</f>
        <v>0</v>
      </c>
      <c r="F178" s="89">
        <f>IFERROR(ROUND(G.9b!F178,2),0)</f>
        <v>0</v>
      </c>
      <c r="G178" s="89">
        <f>IFERROR(ROUND(G.9b!G178,2),0)</f>
        <v>0</v>
      </c>
      <c r="H178" s="91">
        <f t="shared" si="2"/>
        <v>0</v>
      </c>
      <c r="I178" s="89">
        <f>IFERROR(ROUND(G.9b!I178,2),0)</f>
        <v>0</v>
      </c>
      <c r="J178" s="96" t="str">
        <f>IF(OR(ISTEXT(G.9b!J178),ISNUMBER(G.9b!J178))=TRUE,G.9b!J178,"")</f>
        <v/>
      </c>
    </row>
    <row r="179" spans="1:10" ht="20.100000000000001" customHeight="1" thickBot="1" x14ac:dyDescent="0.3">
      <c r="A179" s="96" t="str">
        <f>IF(OR(ISTEXT(G.9b!A179),ISNUMBER(G.9b!A179))=TRUE,G.9b!A179,"")</f>
        <v/>
      </c>
      <c r="B179" s="96" t="str">
        <f>IF(OR(ISTEXT(G.9b!B179),ISNUMBER(G.9b!B179))=TRUE,G.9b!B179,"")</f>
        <v/>
      </c>
      <c r="C179" s="89">
        <f>IFERROR(ROUND(G.9b!C179,2),0)</f>
        <v>0</v>
      </c>
      <c r="D179" s="89">
        <f>IFERROR(ROUND(G.9b!D179,2),0)</f>
        <v>0</v>
      </c>
      <c r="E179" s="89">
        <f>IFERROR(ROUND(G.9b!E179,2),0)</f>
        <v>0</v>
      </c>
      <c r="F179" s="89">
        <f>IFERROR(ROUND(G.9b!F179,2),0)</f>
        <v>0</v>
      </c>
      <c r="G179" s="89">
        <f>IFERROR(ROUND(G.9b!G179,2),0)</f>
        <v>0</v>
      </c>
      <c r="H179" s="91">
        <f t="shared" si="2"/>
        <v>0</v>
      </c>
      <c r="I179" s="89">
        <f>IFERROR(ROUND(G.9b!I179,2),0)</f>
        <v>0</v>
      </c>
      <c r="J179" s="96" t="str">
        <f>IF(OR(ISTEXT(G.9b!J179),ISNUMBER(G.9b!J179))=TRUE,G.9b!J179,"")</f>
        <v/>
      </c>
    </row>
    <row r="180" spans="1:10" ht="20.100000000000001" customHeight="1" thickBot="1" x14ac:dyDescent="0.3">
      <c r="A180" s="96" t="str">
        <f>IF(OR(ISTEXT(G.9b!A180),ISNUMBER(G.9b!A180))=TRUE,G.9b!A180,"")</f>
        <v/>
      </c>
      <c r="B180" s="96" t="str">
        <f>IF(OR(ISTEXT(G.9b!B180),ISNUMBER(G.9b!B180))=TRUE,G.9b!B180,"")</f>
        <v/>
      </c>
      <c r="C180" s="89">
        <f>IFERROR(ROUND(G.9b!C180,2),0)</f>
        <v>0</v>
      </c>
      <c r="D180" s="89">
        <f>IFERROR(ROUND(G.9b!D180,2),0)</f>
        <v>0</v>
      </c>
      <c r="E180" s="89">
        <f>IFERROR(ROUND(G.9b!E180,2),0)</f>
        <v>0</v>
      </c>
      <c r="F180" s="89">
        <f>IFERROR(ROUND(G.9b!F180,2),0)</f>
        <v>0</v>
      </c>
      <c r="G180" s="89">
        <f>IFERROR(ROUND(G.9b!G180,2),0)</f>
        <v>0</v>
      </c>
      <c r="H180" s="91">
        <f t="shared" si="2"/>
        <v>0</v>
      </c>
      <c r="I180" s="89">
        <f>IFERROR(ROUND(G.9b!I180,2),0)</f>
        <v>0</v>
      </c>
      <c r="J180" s="96" t="str">
        <f>IF(OR(ISTEXT(G.9b!J180),ISNUMBER(G.9b!J180))=TRUE,G.9b!J180,"")</f>
        <v/>
      </c>
    </row>
    <row r="181" spans="1:10" ht="20.100000000000001" customHeight="1" thickBot="1" x14ac:dyDescent="0.3">
      <c r="A181" s="96" t="str">
        <f>IF(OR(ISTEXT(G.9b!A181),ISNUMBER(G.9b!A181))=TRUE,G.9b!A181,"")</f>
        <v/>
      </c>
      <c r="B181" s="96" t="str">
        <f>IF(OR(ISTEXT(G.9b!B181),ISNUMBER(G.9b!B181))=TRUE,G.9b!B181,"")</f>
        <v/>
      </c>
      <c r="C181" s="89">
        <f>IFERROR(ROUND(G.9b!C181,2),0)</f>
        <v>0</v>
      </c>
      <c r="D181" s="89">
        <f>IFERROR(ROUND(G.9b!D181,2),0)</f>
        <v>0</v>
      </c>
      <c r="E181" s="89">
        <f>IFERROR(ROUND(G.9b!E181,2),0)</f>
        <v>0</v>
      </c>
      <c r="F181" s="89">
        <f>IFERROR(ROUND(G.9b!F181,2),0)</f>
        <v>0</v>
      </c>
      <c r="G181" s="89">
        <f>IFERROR(ROUND(G.9b!G181,2),0)</f>
        <v>0</v>
      </c>
      <c r="H181" s="91">
        <f t="shared" si="2"/>
        <v>0</v>
      </c>
      <c r="I181" s="89">
        <f>IFERROR(ROUND(G.9b!I181,2),0)</f>
        <v>0</v>
      </c>
      <c r="J181" s="96" t="str">
        <f>IF(OR(ISTEXT(G.9b!J181),ISNUMBER(G.9b!J181))=TRUE,G.9b!J181,"")</f>
        <v/>
      </c>
    </row>
    <row r="182" spans="1:10" ht="20.100000000000001" customHeight="1" thickBot="1" x14ac:dyDescent="0.3">
      <c r="A182" s="96" t="str">
        <f>IF(OR(ISTEXT(G.9b!A182),ISNUMBER(G.9b!A182))=TRUE,G.9b!A182,"")</f>
        <v/>
      </c>
      <c r="B182" s="96" t="str">
        <f>IF(OR(ISTEXT(G.9b!B182),ISNUMBER(G.9b!B182))=TRUE,G.9b!B182,"")</f>
        <v/>
      </c>
      <c r="C182" s="89">
        <f>IFERROR(ROUND(G.9b!C182,2),0)</f>
        <v>0</v>
      </c>
      <c r="D182" s="89">
        <f>IFERROR(ROUND(G.9b!D182,2),0)</f>
        <v>0</v>
      </c>
      <c r="E182" s="89">
        <f>IFERROR(ROUND(G.9b!E182,2),0)</f>
        <v>0</v>
      </c>
      <c r="F182" s="89">
        <f>IFERROR(ROUND(G.9b!F182,2),0)</f>
        <v>0</v>
      </c>
      <c r="G182" s="89">
        <f>IFERROR(ROUND(G.9b!G182,2),0)</f>
        <v>0</v>
      </c>
      <c r="H182" s="91">
        <f t="shared" si="2"/>
        <v>0</v>
      </c>
      <c r="I182" s="89">
        <f>IFERROR(ROUND(G.9b!I182,2),0)</f>
        <v>0</v>
      </c>
      <c r="J182" s="96" t="str">
        <f>IF(OR(ISTEXT(G.9b!J182),ISNUMBER(G.9b!J182))=TRUE,G.9b!J182,"")</f>
        <v/>
      </c>
    </row>
    <row r="183" spans="1:10" ht="20.100000000000001" customHeight="1" thickBot="1" x14ac:dyDescent="0.3">
      <c r="A183" s="96" t="str">
        <f>IF(OR(ISTEXT(G.9b!A183),ISNUMBER(G.9b!A183))=TRUE,G.9b!A183,"")</f>
        <v/>
      </c>
      <c r="B183" s="96" t="str">
        <f>IF(OR(ISTEXT(G.9b!B183),ISNUMBER(G.9b!B183))=TRUE,G.9b!B183,"")</f>
        <v/>
      </c>
      <c r="C183" s="89">
        <f>IFERROR(ROUND(G.9b!C183,2),0)</f>
        <v>0</v>
      </c>
      <c r="D183" s="89">
        <f>IFERROR(ROUND(G.9b!D183,2),0)</f>
        <v>0</v>
      </c>
      <c r="E183" s="89">
        <f>IFERROR(ROUND(G.9b!E183,2),0)</f>
        <v>0</v>
      </c>
      <c r="F183" s="89">
        <f>IFERROR(ROUND(G.9b!F183,2),0)</f>
        <v>0</v>
      </c>
      <c r="G183" s="89">
        <f>IFERROR(ROUND(G.9b!G183,2),0)</f>
        <v>0</v>
      </c>
      <c r="H183" s="91">
        <f t="shared" si="2"/>
        <v>0</v>
      </c>
      <c r="I183" s="89">
        <f>IFERROR(ROUND(G.9b!I183,2),0)</f>
        <v>0</v>
      </c>
      <c r="J183" s="96" t="str">
        <f>IF(OR(ISTEXT(G.9b!J183),ISNUMBER(G.9b!J183))=TRUE,G.9b!J183,"")</f>
        <v/>
      </c>
    </row>
    <row r="184" spans="1:10" ht="20.100000000000001" customHeight="1" thickBot="1" x14ac:dyDescent="0.3">
      <c r="A184" s="96" t="str">
        <f>IF(OR(ISTEXT(G.9b!A184),ISNUMBER(G.9b!A184))=TRUE,G.9b!A184,"")</f>
        <v/>
      </c>
      <c r="B184" s="96" t="str">
        <f>IF(OR(ISTEXT(G.9b!B184),ISNUMBER(G.9b!B184))=TRUE,G.9b!B184,"")</f>
        <v/>
      </c>
      <c r="C184" s="89">
        <f>IFERROR(ROUND(G.9b!C184,2),0)</f>
        <v>0</v>
      </c>
      <c r="D184" s="89">
        <f>IFERROR(ROUND(G.9b!D184,2),0)</f>
        <v>0</v>
      </c>
      <c r="E184" s="89">
        <f>IFERROR(ROUND(G.9b!E184,2),0)</f>
        <v>0</v>
      </c>
      <c r="F184" s="89">
        <f>IFERROR(ROUND(G.9b!F184,2),0)</f>
        <v>0</v>
      </c>
      <c r="G184" s="89">
        <f>IFERROR(ROUND(G.9b!G184,2),0)</f>
        <v>0</v>
      </c>
      <c r="H184" s="91">
        <f t="shared" si="2"/>
        <v>0</v>
      </c>
      <c r="I184" s="89">
        <f>IFERROR(ROUND(G.9b!I184,2),0)</f>
        <v>0</v>
      </c>
      <c r="J184" s="96" t="str">
        <f>IF(OR(ISTEXT(G.9b!J184),ISNUMBER(G.9b!J184))=TRUE,G.9b!J184,"")</f>
        <v/>
      </c>
    </row>
    <row r="185" spans="1:10" ht="20.100000000000001" customHeight="1" thickBot="1" x14ac:dyDescent="0.3">
      <c r="A185" s="96" t="str">
        <f>IF(OR(ISTEXT(G.9b!A185),ISNUMBER(G.9b!A185))=TRUE,G.9b!A185,"")</f>
        <v/>
      </c>
      <c r="B185" s="96" t="str">
        <f>IF(OR(ISTEXT(G.9b!B185),ISNUMBER(G.9b!B185))=TRUE,G.9b!B185,"")</f>
        <v/>
      </c>
      <c r="C185" s="89">
        <f>IFERROR(ROUND(G.9b!C185,2),0)</f>
        <v>0</v>
      </c>
      <c r="D185" s="89">
        <f>IFERROR(ROUND(G.9b!D185,2),0)</f>
        <v>0</v>
      </c>
      <c r="E185" s="89">
        <f>IFERROR(ROUND(G.9b!E185,2),0)</f>
        <v>0</v>
      </c>
      <c r="F185" s="89">
        <f>IFERROR(ROUND(G.9b!F185,2),0)</f>
        <v>0</v>
      </c>
      <c r="G185" s="89">
        <f>IFERROR(ROUND(G.9b!G185,2),0)</f>
        <v>0</v>
      </c>
      <c r="H185" s="91">
        <f t="shared" si="2"/>
        <v>0</v>
      </c>
      <c r="I185" s="89">
        <f>IFERROR(ROUND(G.9b!I185,2),0)</f>
        <v>0</v>
      </c>
      <c r="J185" s="96" t="str">
        <f>IF(OR(ISTEXT(G.9b!J185),ISNUMBER(G.9b!J185))=TRUE,G.9b!J185,"")</f>
        <v/>
      </c>
    </row>
    <row r="186" spans="1:10" ht="20.100000000000001" customHeight="1" thickBot="1" x14ac:dyDescent="0.3">
      <c r="A186" s="96" t="str">
        <f>IF(OR(ISTEXT(G.9b!A186),ISNUMBER(G.9b!A186))=TRUE,G.9b!A186,"")</f>
        <v/>
      </c>
      <c r="B186" s="96" t="str">
        <f>IF(OR(ISTEXT(G.9b!B186),ISNUMBER(G.9b!B186))=TRUE,G.9b!B186,"")</f>
        <v/>
      </c>
      <c r="C186" s="89">
        <f>IFERROR(ROUND(G.9b!C186,2),0)</f>
        <v>0</v>
      </c>
      <c r="D186" s="89">
        <f>IFERROR(ROUND(G.9b!D186,2),0)</f>
        <v>0</v>
      </c>
      <c r="E186" s="89">
        <f>IFERROR(ROUND(G.9b!E186,2),0)</f>
        <v>0</v>
      </c>
      <c r="F186" s="89">
        <f>IFERROR(ROUND(G.9b!F186,2),0)</f>
        <v>0</v>
      </c>
      <c r="G186" s="89">
        <f>IFERROR(ROUND(G.9b!G186,2),0)</f>
        <v>0</v>
      </c>
      <c r="H186" s="91">
        <f t="shared" si="2"/>
        <v>0</v>
      </c>
      <c r="I186" s="89">
        <f>IFERROR(ROUND(G.9b!I186,2),0)</f>
        <v>0</v>
      </c>
      <c r="J186" s="96" t="str">
        <f>IF(OR(ISTEXT(G.9b!J186),ISNUMBER(G.9b!J186))=TRUE,G.9b!J186,"")</f>
        <v/>
      </c>
    </row>
    <row r="187" spans="1:10" ht="20.100000000000001" customHeight="1" thickBot="1" x14ac:dyDescent="0.3">
      <c r="A187" s="96" t="str">
        <f>IF(OR(ISTEXT(G.9b!A187),ISNUMBER(G.9b!A187))=TRUE,G.9b!A187,"")</f>
        <v/>
      </c>
      <c r="B187" s="96" t="str">
        <f>IF(OR(ISTEXT(G.9b!B187),ISNUMBER(G.9b!B187))=TRUE,G.9b!B187,"")</f>
        <v/>
      </c>
      <c r="C187" s="89">
        <f>IFERROR(ROUND(G.9b!C187,2),0)</f>
        <v>0</v>
      </c>
      <c r="D187" s="89">
        <f>IFERROR(ROUND(G.9b!D187,2),0)</f>
        <v>0</v>
      </c>
      <c r="E187" s="89">
        <f>IFERROR(ROUND(G.9b!E187,2),0)</f>
        <v>0</v>
      </c>
      <c r="F187" s="89">
        <f>IFERROR(ROUND(G.9b!F187,2),0)</f>
        <v>0</v>
      </c>
      <c r="G187" s="89">
        <f>IFERROR(ROUND(G.9b!G187,2),0)</f>
        <v>0</v>
      </c>
      <c r="H187" s="91">
        <f t="shared" si="2"/>
        <v>0</v>
      </c>
      <c r="I187" s="89">
        <f>IFERROR(ROUND(G.9b!I187,2),0)</f>
        <v>0</v>
      </c>
      <c r="J187" s="96" t="str">
        <f>IF(OR(ISTEXT(G.9b!J187),ISNUMBER(G.9b!J187))=TRUE,G.9b!J187,"")</f>
        <v/>
      </c>
    </row>
    <row r="188" spans="1:10" ht="20.100000000000001" customHeight="1" thickBot="1" x14ac:dyDescent="0.3">
      <c r="A188" s="96" t="str">
        <f>IF(OR(ISTEXT(G.9b!A188),ISNUMBER(G.9b!A188))=TRUE,G.9b!A188,"")</f>
        <v/>
      </c>
      <c r="B188" s="96" t="str">
        <f>IF(OR(ISTEXT(G.9b!B188),ISNUMBER(G.9b!B188))=TRUE,G.9b!B188,"")</f>
        <v/>
      </c>
      <c r="C188" s="89">
        <f>IFERROR(ROUND(G.9b!C188,2),0)</f>
        <v>0</v>
      </c>
      <c r="D188" s="89">
        <f>IFERROR(ROUND(G.9b!D188,2),0)</f>
        <v>0</v>
      </c>
      <c r="E188" s="89">
        <f>IFERROR(ROUND(G.9b!E188,2),0)</f>
        <v>0</v>
      </c>
      <c r="F188" s="89">
        <f>IFERROR(ROUND(G.9b!F188,2),0)</f>
        <v>0</v>
      </c>
      <c r="G188" s="89">
        <f>IFERROR(ROUND(G.9b!G188,2),0)</f>
        <v>0</v>
      </c>
      <c r="H188" s="91">
        <f t="shared" si="2"/>
        <v>0</v>
      </c>
      <c r="I188" s="89">
        <f>IFERROR(ROUND(G.9b!I188,2),0)</f>
        <v>0</v>
      </c>
      <c r="J188" s="96" t="str">
        <f>IF(OR(ISTEXT(G.9b!J188),ISNUMBER(G.9b!J188))=TRUE,G.9b!J188,"")</f>
        <v/>
      </c>
    </row>
    <row r="189" spans="1:10" ht="20.100000000000001" customHeight="1" thickBot="1" x14ac:dyDescent="0.3">
      <c r="A189" s="96" t="str">
        <f>IF(OR(ISTEXT(G.9b!A189),ISNUMBER(G.9b!A189))=TRUE,G.9b!A189,"")</f>
        <v/>
      </c>
      <c r="B189" s="96" t="str">
        <f>IF(OR(ISTEXT(G.9b!B189),ISNUMBER(G.9b!B189))=TRUE,G.9b!B189,"")</f>
        <v/>
      </c>
      <c r="C189" s="89">
        <f>IFERROR(ROUND(G.9b!C189,2),0)</f>
        <v>0</v>
      </c>
      <c r="D189" s="89">
        <f>IFERROR(ROUND(G.9b!D189,2),0)</f>
        <v>0</v>
      </c>
      <c r="E189" s="89">
        <f>IFERROR(ROUND(G.9b!E189,2),0)</f>
        <v>0</v>
      </c>
      <c r="F189" s="89">
        <f>IFERROR(ROUND(G.9b!F189,2),0)</f>
        <v>0</v>
      </c>
      <c r="G189" s="89">
        <f>IFERROR(ROUND(G.9b!G189,2),0)</f>
        <v>0</v>
      </c>
      <c r="H189" s="91">
        <f t="shared" si="2"/>
        <v>0</v>
      </c>
      <c r="I189" s="89">
        <f>IFERROR(ROUND(G.9b!I189,2),0)</f>
        <v>0</v>
      </c>
      <c r="J189" s="96" t="str">
        <f>IF(OR(ISTEXT(G.9b!J189),ISNUMBER(G.9b!J189))=TRUE,G.9b!J189,"")</f>
        <v/>
      </c>
    </row>
    <row r="190" spans="1:10" ht="20.100000000000001" customHeight="1" thickBot="1" x14ac:dyDescent="0.3">
      <c r="A190" s="96" t="str">
        <f>IF(OR(ISTEXT(G.9b!A190),ISNUMBER(G.9b!A190))=TRUE,G.9b!A190,"")</f>
        <v/>
      </c>
      <c r="B190" s="96" t="str">
        <f>IF(OR(ISTEXT(G.9b!B190),ISNUMBER(G.9b!B190))=TRUE,G.9b!B190,"")</f>
        <v/>
      </c>
      <c r="C190" s="89">
        <f>IFERROR(ROUND(G.9b!C190,2),0)</f>
        <v>0</v>
      </c>
      <c r="D190" s="89">
        <f>IFERROR(ROUND(G.9b!D190,2),0)</f>
        <v>0</v>
      </c>
      <c r="E190" s="89">
        <f>IFERROR(ROUND(G.9b!E190,2),0)</f>
        <v>0</v>
      </c>
      <c r="F190" s="89">
        <f>IFERROR(ROUND(G.9b!F190,2),0)</f>
        <v>0</v>
      </c>
      <c r="G190" s="89">
        <f>IFERROR(ROUND(G.9b!G190,2),0)</f>
        <v>0</v>
      </c>
      <c r="H190" s="91">
        <f t="shared" si="2"/>
        <v>0</v>
      </c>
      <c r="I190" s="89">
        <f>IFERROR(ROUND(G.9b!I190,2),0)</f>
        <v>0</v>
      </c>
      <c r="J190" s="96" t="str">
        <f>IF(OR(ISTEXT(G.9b!J190),ISNUMBER(G.9b!J190))=TRUE,G.9b!J190,"")</f>
        <v/>
      </c>
    </row>
    <row r="191" spans="1:10" ht="20.100000000000001" customHeight="1" thickBot="1" x14ac:dyDescent="0.3">
      <c r="A191" s="96" t="str">
        <f>IF(OR(ISTEXT(G.9b!A191),ISNUMBER(G.9b!A191))=TRUE,G.9b!A191,"")</f>
        <v/>
      </c>
      <c r="B191" s="96" t="str">
        <f>IF(OR(ISTEXT(G.9b!B191),ISNUMBER(G.9b!B191))=TRUE,G.9b!B191,"")</f>
        <v/>
      </c>
      <c r="C191" s="89">
        <f>IFERROR(ROUND(G.9b!C191,2),0)</f>
        <v>0</v>
      </c>
      <c r="D191" s="89">
        <f>IFERROR(ROUND(G.9b!D191,2),0)</f>
        <v>0</v>
      </c>
      <c r="E191" s="89">
        <f>IFERROR(ROUND(G.9b!E191,2),0)</f>
        <v>0</v>
      </c>
      <c r="F191" s="89">
        <f>IFERROR(ROUND(G.9b!F191,2),0)</f>
        <v>0</v>
      </c>
      <c r="G191" s="89">
        <f>IFERROR(ROUND(G.9b!G191,2),0)</f>
        <v>0</v>
      </c>
      <c r="H191" s="91">
        <f t="shared" si="2"/>
        <v>0</v>
      </c>
      <c r="I191" s="89">
        <f>IFERROR(ROUND(G.9b!I191,2),0)</f>
        <v>0</v>
      </c>
      <c r="J191" s="96" t="str">
        <f>IF(OR(ISTEXT(G.9b!J191),ISNUMBER(G.9b!J191))=TRUE,G.9b!J191,"")</f>
        <v/>
      </c>
    </row>
    <row r="192" spans="1:10" ht="20.100000000000001" customHeight="1" thickBot="1" x14ac:dyDescent="0.3">
      <c r="A192" s="96" t="str">
        <f>IF(OR(ISTEXT(G.9b!A192),ISNUMBER(G.9b!A192))=TRUE,G.9b!A192,"")</f>
        <v/>
      </c>
      <c r="B192" s="96" t="str">
        <f>IF(OR(ISTEXT(G.9b!B192),ISNUMBER(G.9b!B192))=TRUE,G.9b!B192,"")</f>
        <v/>
      </c>
      <c r="C192" s="89">
        <f>IFERROR(ROUND(G.9b!C192,2),0)</f>
        <v>0</v>
      </c>
      <c r="D192" s="89">
        <f>IFERROR(ROUND(G.9b!D192,2),0)</f>
        <v>0</v>
      </c>
      <c r="E192" s="89">
        <f>IFERROR(ROUND(G.9b!E192,2),0)</f>
        <v>0</v>
      </c>
      <c r="F192" s="89">
        <f>IFERROR(ROUND(G.9b!F192,2),0)</f>
        <v>0</v>
      </c>
      <c r="G192" s="89">
        <f>IFERROR(ROUND(G.9b!G192,2),0)</f>
        <v>0</v>
      </c>
      <c r="H192" s="91">
        <f t="shared" si="2"/>
        <v>0</v>
      </c>
      <c r="I192" s="89">
        <f>IFERROR(ROUND(G.9b!I192,2),0)</f>
        <v>0</v>
      </c>
      <c r="J192" s="96" t="str">
        <f>IF(OR(ISTEXT(G.9b!J192),ISNUMBER(G.9b!J192))=TRUE,G.9b!J192,"")</f>
        <v/>
      </c>
    </row>
    <row r="193" spans="1:10" ht="20.100000000000001" customHeight="1" thickBot="1" x14ac:dyDescent="0.3">
      <c r="A193" s="96" t="str">
        <f>IF(OR(ISTEXT(G.9b!A193),ISNUMBER(G.9b!A193))=TRUE,G.9b!A193,"")</f>
        <v/>
      </c>
      <c r="B193" s="96" t="str">
        <f>IF(OR(ISTEXT(G.9b!B193),ISNUMBER(G.9b!B193))=TRUE,G.9b!B193,"")</f>
        <v/>
      </c>
      <c r="C193" s="89">
        <f>IFERROR(ROUND(G.9b!C193,2),0)</f>
        <v>0</v>
      </c>
      <c r="D193" s="89">
        <f>IFERROR(ROUND(G.9b!D193,2),0)</f>
        <v>0</v>
      </c>
      <c r="E193" s="89">
        <f>IFERROR(ROUND(G.9b!E193,2),0)</f>
        <v>0</v>
      </c>
      <c r="F193" s="89">
        <f>IFERROR(ROUND(G.9b!F193,2),0)</f>
        <v>0</v>
      </c>
      <c r="G193" s="89">
        <f>IFERROR(ROUND(G.9b!G193,2),0)</f>
        <v>0</v>
      </c>
      <c r="H193" s="91">
        <f t="shared" si="2"/>
        <v>0</v>
      </c>
      <c r="I193" s="89">
        <f>IFERROR(ROUND(G.9b!I193,2),0)</f>
        <v>0</v>
      </c>
      <c r="J193" s="96" t="str">
        <f>IF(OR(ISTEXT(G.9b!J193),ISNUMBER(G.9b!J193))=TRUE,G.9b!J193,"")</f>
        <v/>
      </c>
    </row>
    <row r="194" spans="1:10" ht="20.100000000000001" customHeight="1" thickBot="1" x14ac:dyDescent="0.3">
      <c r="A194" s="96" t="str">
        <f>IF(OR(ISTEXT(G.9b!A194),ISNUMBER(G.9b!A194))=TRUE,G.9b!A194,"")</f>
        <v/>
      </c>
      <c r="B194" s="96" t="str">
        <f>IF(OR(ISTEXT(G.9b!B194),ISNUMBER(G.9b!B194))=TRUE,G.9b!B194,"")</f>
        <v/>
      </c>
      <c r="C194" s="89">
        <f>IFERROR(ROUND(G.9b!C194,2),0)</f>
        <v>0</v>
      </c>
      <c r="D194" s="89">
        <f>IFERROR(ROUND(G.9b!D194,2),0)</f>
        <v>0</v>
      </c>
      <c r="E194" s="89">
        <f>IFERROR(ROUND(G.9b!E194,2),0)</f>
        <v>0</v>
      </c>
      <c r="F194" s="89">
        <f>IFERROR(ROUND(G.9b!F194,2),0)</f>
        <v>0</v>
      </c>
      <c r="G194" s="89">
        <f>IFERROR(ROUND(G.9b!G194,2),0)</f>
        <v>0</v>
      </c>
      <c r="H194" s="91">
        <f t="shared" si="2"/>
        <v>0</v>
      </c>
      <c r="I194" s="89">
        <f>IFERROR(ROUND(G.9b!I194,2),0)</f>
        <v>0</v>
      </c>
      <c r="J194" s="96" t="str">
        <f>IF(OR(ISTEXT(G.9b!J194),ISNUMBER(G.9b!J194))=TRUE,G.9b!J194,"")</f>
        <v/>
      </c>
    </row>
    <row r="195" spans="1:10" ht="20.100000000000001" customHeight="1" thickBot="1" x14ac:dyDescent="0.3">
      <c r="A195" s="96" t="str">
        <f>IF(OR(ISTEXT(G.9b!A195),ISNUMBER(G.9b!A195))=TRUE,G.9b!A195,"")</f>
        <v/>
      </c>
      <c r="B195" s="96" t="str">
        <f>IF(OR(ISTEXT(G.9b!B195),ISNUMBER(G.9b!B195))=TRUE,G.9b!B195,"")</f>
        <v/>
      </c>
      <c r="C195" s="89">
        <f>IFERROR(ROUND(G.9b!C195,2),0)</f>
        <v>0</v>
      </c>
      <c r="D195" s="89">
        <f>IFERROR(ROUND(G.9b!D195,2),0)</f>
        <v>0</v>
      </c>
      <c r="E195" s="89">
        <f>IFERROR(ROUND(G.9b!E195,2),0)</f>
        <v>0</v>
      </c>
      <c r="F195" s="89">
        <f>IFERROR(ROUND(G.9b!F195,2),0)</f>
        <v>0</v>
      </c>
      <c r="G195" s="89">
        <f>IFERROR(ROUND(G.9b!G195,2),0)</f>
        <v>0</v>
      </c>
      <c r="H195" s="91">
        <f t="shared" si="2"/>
        <v>0</v>
      </c>
      <c r="I195" s="89">
        <f>IFERROR(ROUND(G.9b!I195,2),0)</f>
        <v>0</v>
      </c>
      <c r="J195" s="96" t="str">
        <f>IF(OR(ISTEXT(G.9b!J195),ISNUMBER(G.9b!J195))=TRUE,G.9b!J195,"")</f>
        <v/>
      </c>
    </row>
    <row r="196" spans="1:10" ht="20.100000000000001" customHeight="1" thickBot="1" x14ac:dyDescent="0.3">
      <c r="A196" s="96" t="str">
        <f>IF(OR(ISTEXT(G.9b!A196),ISNUMBER(G.9b!A196))=TRUE,G.9b!A196,"")</f>
        <v/>
      </c>
      <c r="B196" s="96" t="str">
        <f>IF(OR(ISTEXT(G.9b!B196),ISNUMBER(G.9b!B196))=TRUE,G.9b!B196,"")</f>
        <v/>
      </c>
      <c r="C196" s="89">
        <f>IFERROR(ROUND(G.9b!C196,2),0)</f>
        <v>0</v>
      </c>
      <c r="D196" s="89">
        <f>IFERROR(ROUND(G.9b!D196,2),0)</f>
        <v>0</v>
      </c>
      <c r="E196" s="89">
        <f>IFERROR(ROUND(G.9b!E196,2),0)</f>
        <v>0</v>
      </c>
      <c r="F196" s="89">
        <f>IFERROR(ROUND(G.9b!F196,2),0)</f>
        <v>0</v>
      </c>
      <c r="G196" s="89">
        <f>IFERROR(ROUND(G.9b!G196,2),0)</f>
        <v>0</v>
      </c>
      <c r="H196" s="91">
        <f t="shared" si="2"/>
        <v>0</v>
      </c>
      <c r="I196" s="89">
        <f>IFERROR(ROUND(G.9b!I196,2),0)</f>
        <v>0</v>
      </c>
      <c r="J196" s="96" t="str">
        <f>IF(OR(ISTEXT(G.9b!J196),ISNUMBER(G.9b!J196))=TRUE,G.9b!J196,"")</f>
        <v/>
      </c>
    </row>
    <row r="197" spans="1:10" ht="20.100000000000001" customHeight="1" thickBot="1" x14ac:dyDescent="0.3">
      <c r="A197" s="96" t="str">
        <f>IF(OR(ISTEXT(G.9b!A197),ISNUMBER(G.9b!A197))=TRUE,G.9b!A197,"")</f>
        <v/>
      </c>
      <c r="B197" s="96" t="str">
        <f>IF(OR(ISTEXT(G.9b!B197),ISNUMBER(G.9b!B197))=TRUE,G.9b!B197,"")</f>
        <v/>
      </c>
      <c r="C197" s="89">
        <f>IFERROR(ROUND(G.9b!C197,2),0)</f>
        <v>0</v>
      </c>
      <c r="D197" s="89">
        <f>IFERROR(ROUND(G.9b!D197,2),0)</f>
        <v>0</v>
      </c>
      <c r="E197" s="89">
        <f>IFERROR(ROUND(G.9b!E197,2),0)</f>
        <v>0</v>
      </c>
      <c r="F197" s="89">
        <f>IFERROR(ROUND(G.9b!F197,2),0)</f>
        <v>0</v>
      </c>
      <c r="G197" s="89">
        <f>IFERROR(ROUND(G.9b!G197,2),0)</f>
        <v>0</v>
      </c>
      <c r="H197" s="91">
        <f t="shared" si="2"/>
        <v>0</v>
      </c>
      <c r="I197" s="89">
        <f>IFERROR(ROUND(G.9b!I197,2),0)</f>
        <v>0</v>
      </c>
      <c r="J197" s="96" t="str">
        <f>IF(OR(ISTEXT(G.9b!J197),ISNUMBER(G.9b!J197))=TRUE,G.9b!J197,"")</f>
        <v/>
      </c>
    </row>
    <row r="198" spans="1:10" ht="20.100000000000001" customHeight="1" thickBot="1" x14ac:dyDescent="0.3">
      <c r="A198" s="96" t="str">
        <f>IF(OR(ISTEXT(G.9b!A198),ISNUMBER(G.9b!A198))=TRUE,G.9b!A198,"")</f>
        <v/>
      </c>
      <c r="B198" s="96" t="str">
        <f>IF(OR(ISTEXT(G.9b!B198),ISNUMBER(G.9b!B198))=TRUE,G.9b!B198,"")</f>
        <v/>
      </c>
      <c r="C198" s="89">
        <f>IFERROR(ROUND(G.9b!C198,2),0)</f>
        <v>0</v>
      </c>
      <c r="D198" s="89">
        <f>IFERROR(ROUND(G.9b!D198,2),0)</f>
        <v>0</v>
      </c>
      <c r="E198" s="89">
        <f>IFERROR(ROUND(G.9b!E198,2),0)</f>
        <v>0</v>
      </c>
      <c r="F198" s="89">
        <f>IFERROR(ROUND(G.9b!F198,2),0)</f>
        <v>0</v>
      </c>
      <c r="G198" s="89">
        <f>IFERROR(ROUND(G.9b!G198,2),0)</f>
        <v>0</v>
      </c>
      <c r="H198" s="91">
        <f t="shared" si="2"/>
        <v>0</v>
      </c>
      <c r="I198" s="89">
        <f>IFERROR(ROUND(G.9b!I198,2),0)</f>
        <v>0</v>
      </c>
      <c r="J198" s="96" t="str">
        <f>IF(OR(ISTEXT(G.9b!J198),ISNUMBER(G.9b!J198))=TRUE,G.9b!J198,"")</f>
        <v/>
      </c>
    </row>
    <row r="199" spans="1:10" ht="20.100000000000001" customHeight="1" thickBot="1" x14ac:dyDescent="0.3">
      <c r="A199" s="96" t="str">
        <f>IF(OR(ISTEXT(G.9b!A199),ISNUMBER(G.9b!A199))=TRUE,G.9b!A199,"")</f>
        <v/>
      </c>
      <c r="B199" s="96" t="str">
        <f>IF(OR(ISTEXT(G.9b!B199),ISNUMBER(G.9b!B199))=TRUE,G.9b!B199,"")</f>
        <v/>
      </c>
      <c r="C199" s="89">
        <f>IFERROR(ROUND(G.9b!C199,2),0)</f>
        <v>0</v>
      </c>
      <c r="D199" s="89">
        <f>IFERROR(ROUND(G.9b!D199,2),0)</f>
        <v>0</v>
      </c>
      <c r="E199" s="89">
        <f>IFERROR(ROUND(G.9b!E199,2),0)</f>
        <v>0</v>
      </c>
      <c r="F199" s="89">
        <f>IFERROR(ROUND(G.9b!F199,2),0)</f>
        <v>0</v>
      </c>
      <c r="G199" s="89">
        <f>IFERROR(ROUND(G.9b!G199,2),0)</f>
        <v>0</v>
      </c>
      <c r="H199" s="91">
        <f t="shared" ref="H199:H262" si="3">ROUND(SUM(C199,(-D199),(-E199),F199,(-G199)),2)</f>
        <v>0</v>
      </c>
      <c r="I199" s="89">
        <f>IFERROR(ROUND(G.9b!I199,2),0)</f>
        <v>0</v>
      </c>
      <c r="J199" s="96" t="str">
        <f>IF(OR(ISTEXT(G.9b!J199),ISNUMBER(G.9b!J199))=TRUE,G.9b!J199,"")</f>
        <v/>
      </c>
    </row>
    <row r="200" spans="1:10" ht="20.100000000000001" customHeight="1" thickBot="1" x14ac:dyDescent="0.3">
      <c r="A200" s="96" t="str">
        <f>IF(OR(ISTEXT(G.9b!A200),ISNUMBER(G.9b!A200))=TRUE,G.9b!A200,"")</f>
        <v/>
      </c>
      <c r="B200" s="96" t="str">
        <f>IF(OR(ISTEXT(G.9b!B200),ISNUMBER(G.9b!B200))=TRUE,G.9b!B200,"")</f>
        <v/>
      </c>
      <c r="C200" s="89">
        <f>IFERROR(ROUND(G.9b!C200,2),0)</f>
        <v>0</v>
      </c>
      <c r="D200" s="89">
        <f>IFERROR(ROUND(G.9b!D200,2),0)</f>
        <v>0</v>
      </c>
      <c r="E200" s="89">
        <f>IFERROR(ROUND(G.9b!E200,2),0)</f>
        <v>0</v>
      </c>
      <c r="F200" s="89">
        <f>IFERROR(ROUND(G.9b!F200,2),0)</f>
        <v>0</v>
      </c>
      <c r="G200" s="89">
        <f>IFERROR(ROUND(G.9b!G200,2),0)</f>
        <v>0</v>
      </c>
      <c r="H200" s="91">
        <f t="shared" si="3"/>
        <v>0</v>
      </c>
      <c r="I200" s="89">
        <f>IFERROR(ROUND(G.9b!I200,2),0)</f>
        <v>0</v>
      </c>
      <c r="J200" s="96" t="str">
        <f>IF(OR(ISTEXT(G.9b!J200),ISNUMBER(G.9b!J200))=TRUE,G.9b!J200,"")</f>
        <v/>
      </c>
    </row>
    <row r="201" spans="1:10" ht="20.100000000000001" customHeight="1" thickBot="1" x14ac:dyDescent="0.3">
      <c r="A201" s="96" t="str">
        <f>IF(OR(ISTEXT(G.9b!A201),ISNUMBER(G.9b!A201))=TRUE,G.9b!A201,"")</f>
        <v/>
      </c>
      <c r="B201" s="96" t="str">
        <f>IF(OR(ISTEXT(G.9b!B201),ISNUMBER(G.9b!B201))=TRUE,G.9b!B201,"")</f>
        <v/>
      </c>
      <c r="C201" s="89">
        <f>IFERROR(ROUND(G.9b!C201,2),0)</f>
        <v>0</v>
      </c>
      <c r="D201" s="89">
        <f>IFERROR(ROUND(G.9b!D201,2),0)</f>
        <v>0</v>
      </c>
      <c r="E201" s="89">
        <f>IFERROR(ROUND(G.9b!E201,2),0)</f>
        <v>0</v>
      </c>
      <c r="F201" s="89">
        <f>IFERROR(ROUND(G.9b!F201,2),0)</f>
        <v>0</v>
      </c>
      <c r="G201" s="89">
        <f>IFERROR(ROUND(G.9b!G201,2),0)</f>
        <v>0</v>
      </c>
      <c r="H201" s="91">
        <f t="shared" si="3"/>
        <v>0</v>
      </c>
      <c r="I201" s="89">
        <f>IFERROR(ROUND(G.9b!I201,2),0)</f>
        <v>0</v>
      </c>
      <c r="J201" s="96" t="str">
        <f>IF(OR(ISTEXT(G.9b!J201),ISNUMBER(G.9b!J201))=TRUE,G.9b!J201,"")</f>
        <v/>
      </c>
    </row>
    <row r="202" spans="1:10" ht="20.100000000000001" customHeight="1" thickBot="1" x14ac:dyDescent="0.3">
      <c r="A202" s="96" t="str">
        <f>IF(OR(ISTEXT(G.9b!A202),ISNUMBER(G.9b!A202))=TRUE,G.9b!A202,"")</f>
        <v/>
      </c>
      <c r="B202" s="96" t="str">
        <f>IF(OR(ISTEXT(G.9b!B202),ISNUMBER(G.9b!B202))=TRUE,G.9b!B202,"")</f>
        <v/>
      </c>
      <c r="C202" s="89">
        <f>IFERROR(ROUND(G.9b!C202,2),0)</f>
        <v>0</v>
      </c>
      <c r="D202" s="89">
        <f>IFERROR(ROUND(G.9b!D202,2),0)</f>
        <v>0</v>
      </c>
      <c r="E202" s="89">
        <f>IFERROR(ROUND(G.9b!E202,2),0)</f>
        <v>0</v>
      </c>
      <c r="F202" s="89">
        <f>IFERROR(ROUND(G.9b!F202,2),0)</f>
        <v>0</v>
      </c>
      <c r="G202" s="89">
        <f>IFERROR(ROUND(G.9b!G202,2),0)</f>
        <v>0</v>
      </c>
      <c r="H202" s="91">
        <f t="shared" si="3"/>
        <v>0</v>
      </c>
      <c r="I202" s="89">
        <f>IFERROR(ROUND(G.9b!I202,2),0)</f>
        <v>0</v>
      </c>
      <c r="J202" s="96" t="str">
        <f>IF(OR(ISTEXT(G.9b!J202),ISNUMBER(G.9b!J202))=TRUE,G.9b!J202,"")</f>
        <v/>
      </c>
    </row>
    <row r="203" spans="1:10" ht="20.100000000000001" customHeight="1" thickBot="1" x14ac:dyDescent="0.3">
      <c r="A203" s="96" t="str">
        <f>IF(OR(ISTEXT(G.9b!A203),ISNUMBER(G.9b!A203))=TRUE,G.9b!A203,"")</f>
        <v/>
      </c>
      <c r="B203" s="96" t="str">
        <f>IF(OR(ISTEXT(G.9b!B203),ISNUMBER(G.9b!B203))=TRUE,G.9b!B203,"")</f>
        <v/>
      </c>
      <c r="C203" s="89">
        <f>IFERROR(ROUND(G.9b!C203,2),0)</f>
        <v>0</v>
      </c>
      <c r="D203" s="89">
        <f>IFERROR(ROUND(G.9b!D203,2),0)</f>
        <v>0</v>
      </c>
      <c r="E203" s="89">
        <f>IFERROR(ROUND(G.9b!E203,2),0)</f>
        <v>0</v>
      </c>
      <c r="F203" s="89">
        <f>IFERROR(ROUND(G.9b!F203,2),0)</f>
        <v>0</v>
      </c>
      <c r="G203" s="89">
        <f>IFERROR(ROUND(G.9b!G203,2),0)</f>
        <v>0</v>
      </c>
      <c r="H203" s="91">
        <f t="shared" si="3"/>
        <v>0</v>
      </c>
      <c r="I203" s="89">
        <f>IFERROR(ROUND(G.9b!I203,2),0)</f>
        <v>0</v>
      </c>
      <c r="J203" s="96" t="str">
        <f>IF(OR(ISTEXT(G.9b!J203),ISNUMBER(G.9b!J203))=TRUE,G.9b!J203,"")</f>
        <v/>
      </c>
    </row>
    <row r="204" spans="1:10" ht="20.100000000000001" customHeight="1" thickBot="1" x14ac:dyDescent="0.3">
      <c r="A204" s="96" t="str">
        <f>IF(OR(ISTEXT(G.9b!A204),ISNUMBER(G.9b!A204))=TRUE,G.9b!A204,"")</f>
        <v/>
      </c>
      <c r="B204" s="96" t="str">
        <f>IF(OR(ISTEXT(G.9b!B204),ISNUMBER(G.9b!B204))=TRUE,G.9b!B204,"")</f>
        <v/>
      </c>
      <c r="C204" s="89">
        <f>IFERROR(ROUND(G.9b!C204,2),0)</f>
        <v>0</v>
      </c>
      <c r="D204" s="89">
        <f>IFERROR(ROUND(G.9b!D204,2),0)</f>
        <v>0</v>
      </c>
      <c r="E204" s="89">
        <f>IFERROR(ROUND(G.9b!E204,2),0)</f>
        <v>0</v>
      </c>
      <c r="F204" s="89">
        <f>IFERROR(ROUND(G.9b!F204,2),0)</f>
        <v>0</v>
      </c>
      <c r="G204" s="89">
        <f>IFERROR(ROUND(G.9b!G204,2),0)</f>
        <v>0</v>
      </c>
      <c r="H204" s="91">
        <f t="shared" si="3"/>
        <v>0</v>
      </c>
      <c r="I204" s="89">
        <f>IFERROR(ROUND(G.9b!I204,2),0)</f>
        <v>0</v>
      </c>
      <c r="J204" s="96" t="str">
        <f>IF(OR(ISTEXT(G.9b!J204),ISNUMBER(G.9b!J204))=TRUE,G.9b!J204,"")</f>
        <v/>
      </c>
    </row>
    <row r="205" spans="1:10" ht="20.100000000000001" customHeight="1" thickBot="1" x14ac:dyDescent="0.3">
      <c r="A205" s="96" t="str">
        <f>IF(OR(ISTEXT(G.9b!A205),ISNUMBER(G.9b!A205))=TRUE,G.9b!A205,"")</f>
        <v/>
      </c>
      <c r="B205" s="96" t="str">
        <f>IF(OR(ISTEXT(G.9b!B205),ISNUMBER(G.9b!B205))=TRUE,G.9b!B205,"")</f>
        <v/>
      </c>
      <c r="C205" s="89">
        <f>IFERROR(ROUND(G.9b!C205,2),0)</f>
        <v>0</v>
      </c>
      <c r="D205" s="89">
        <f>IFERROR(ROUND(G.9b!D205,2),0)</f>
        <v>0</v>
      </c>
      <c r="E205" s="89">
        <f>IFERROR(ROUND(G.9b!E205,2),0)</f>
        <v>0</v>
      </c>
      <c r="F205" s="89">
        <f>IFERROR(ROUND(G.9b!F205,2),0)</f>
        <v>0</v>
      </c>
      <c r="G205" s="89">
        <f>IFERROR(ROUND(G.9b!G205,2),0)</f>
        <v>0</v>
      </c>
      <c r="H205" s="91">
        <f t="shared" si="3"/>
        <v>0</v>
      </c>
      <c r="I205" s="89">
        <f>IFERROR(ROUND(G.9b!I205,2),0)</f>
        <v>0</v>
      </c>
      <c r="J205" s="96" t="str">
        <f>IF(OR(ISTEXT(G.9b!J205),ISNUMBER(G.9b!J205))=TRUE,G.9b!J205,"")</f>
        <v/>
      </c>
    </row>
    <row r="206" spans="1:10" ht="20.100000000000001" customHeight="1" thickBot="1" x14ac:dyDescent="0.3">
      <c r="A206" s="96" t="str">
        <f>IF(OR(ISTEXT(G.9b!A206),ISNUMBER(G.9b!A206))=TRUE,G.9b!A206,"")</f>
        <v/>
      </c>
      <c r="B206" s="96" t="str">
        <f>IF(OR(ISTEXT(G.9b!B206),ISNUMBER(G.9b!B206))=TRUE,G.9b!B206,"")</f>
        <v/>
      </c>
      <c r="C206" s="89">
        <f>IFERROR(ROUND(G.9b!C206,2),0)</f>
        <v>0</v>
      </c>
      <c r="D206" s="89">
        <f>IFERROR(ROUND(G.9b!D206,2),0)</f>
        <v>0</v>
      </c>
      <c r="E206" s="89">
        <f>IFERROR(ROUND(G.9b!E206,2),0)</f>
        <v>0</v>
      </c>
      <c r="F206" s="89">
        <f>IFERROR(ROUND(G.9b!F206,2),0)</f>
        <v>0</v>
      </c>
      <c r="G206" s="89">
        <f>IFERROR(ROUND(G.9b!G206,2),0)</f>
        <v>0</v>
      </c>
      <c r="H206" s="91">
        <f t="shared" si="3"/>
        <v>0</v>
      </c>
      <c r="I206" s="89">
        <f>IFERROR(ROUND(G.9b!I206,2),0)</f>
        <v>0</v>
      </c>
      <c r="J206" s="96" t="str">
        <f>IF(OR(ISTEXT(G.9b!J206),ISNUMBER(G.9b!J206))=TRUE,G.9b!J206,"")</f>
        <v/>
      </c>
    </row>
    <row r="207" spans="1:10" ht="20.100000000000001" customHeight="1" thickBot="1" x14ac:dyDescent="0.3">
      <c r="A207" s="96" t="str">
        <f>IF(OR(ISTEXT(G.9b!A207),ISNUMBER(G.9b!A207))=TRUE,G.9b!A207,"")</f>
        <v/>
      </c>
      <c r="B207" s="96" t="str">
        <f>IF(OR(ISTEXT(G.9b!B207),ISNUMBER(G.9b!B207))=TRUE,G.9b!B207,"")</f>
        <v/>
      </c>
      <c r="C207" s="89">
        <f>IFERROR(ROUND(G.9b!C207,2),0)</f>
        <v>0</v>
      </c>
      <c r="D207" s="89">
        <f>IFERROR(ROUND(G.9b!D207,2),0)</f>
        <v>0</v>
      </c>
      <c r="E207" s="89">
        <f>IFERROR(ROUND(G.9b!E207,2),0)</f>
        <v>0</v>
      </c>
      <c r="F207" s="89">
        <f>IFERROR(ROUND(G.9b!F207,2),0)</f>
        <v>0</v>
      </c>
      <c r="G207" s="89">
        <f>IFERROR(ROUND(G.9b!G207,2),0)</f>
        <v>0</v>
      </c>
      <c r="H207" s="91">
        <f t="shared" si="3"/>
        <v>0</v>
      </c>
      <c r="I207" s="89">
        <f>IFERROR(ROUND(G.9b!I207,2),0)</f>
        <v>0</v>
      </c>
      <c r="J207" s="96" t="str">
        <f>IF(OR(ISTEXT(G.9b!J207),ISNUMBER(G.9b!J207))=TRUE,G.9b!J207,"")</f>
        <v/>
      </c>
    </row>
    <row r="208" spans="1:10" ht="20.100000000000001" customHeight="1" thickBot="1" x14ac:dyDescent="0.3">
      <c r="A208" s="96" t="str">
        <f>IF(OR(ISTEXT(G.9b!A208),ISNUMBER(G.9b!A208))=TRUE,G.9b!A208,"")</f>
        <v/>
      </c>
      <c r="B208" s="96" t="str">
        <f>IF(OR(ISTEXT(G.9b!B208),ISNUMBER(G.9b!B208))=TRUE,G.9b!B208,"")</f>
        <v/>
      </c>
      <c r="C208" s="89">
        <f>IFERROR(ROUND(G.9b!C208,2),0)</f>
        <v>0</v>
      </c>
      <c r="D208" s="89">
        <f>IFERROR(ROUND(G.9b!D208,2),0)</f>
        <v>0</v>
      </c>
      <c r="E208" s="89">
        <f>IFERROR(ROUND(G.9b!E208,2),0)</f>
        <v>0</v>
      </c>
      <c r="F208" s="89">
        <f>IFERROR(ROUND(G.9b!F208,2),0)</f>
        <v>0</v>
      </c>
      <c r="G208" s="89">
        <f>IFERROR(ROUND(G.9b!G208,2),0)</f>
        <v>0</v>
      </c>
      <c r="H208" s="91">
        <f t="shared" si="3"/>
        <v>0</v>
      </c>
      <c r="I208" s="89">
        <f>IFERROR(ROUND(G.9b!I208,2),0)</f>
        <v>0</v>
      </c>
      <c r="J208" s="96" t="str">
        <f>IF(OR(ISTEXT(G.9b!J208),ISNUMBER(G.9b!J208))=TRUE,G.9b!J208,"")</f>
        <v/>
      </c>
    </row>
    <row r="209" spans="1:10" ht="20.100000000000001" customHeight="1" thickBot="1" x14ac:dyDescent="0.3">
      <c r="A209" s="96" t="str">
        <f>IF(OR(ISTEXT(G.9b!A209),ISNUMBER(G.9b!A209))=TRUE,G.9b!A209,"")</f>
        <v/>
      </c>
      <c r="B209" s="96" t="str">
        <f>IF(OR(ISTEXT(G.9b!B209),ISNUMBER(G.9b!B209))=TRUE,G.9b!B209,"")</f>
        <v/>
      </c>
      <c r="C209" s="89">
        <f>IFERROR(ROUND(G.9b!C209,2),0)</f>
        <v>0</v>
      </c>
      <c r="D209" s="89">
        <f>IFERROR(ROUND(G.9b!D209,2),0)</f>
        <v>0</v>
      </c>
      <c r="E209" s="89">
        <f>IFERROR(ROUND(G.9b!E209,2),0)</f>
        <v>0</v>
      </c>
      <c r="F209" s="89">
        <f>IFERROR(ROUND(G.9b!F209,2),0)</f>
        <v>0</v>
      </c>
      <c r="G209" s="89">
        <f>IFERROR(ROUND(G.9b!G209,2),0)</f>
        <v>0</v>
      </c>
      <c r="H209" s="91">
        <f t="shared" si="3"/>
        <v>0</v>
      </c>
      <c r="I209" s="89">
        <f>IFERROR(ROUND(G.9b!I209,2),0)</f>
        <v>0</v>
      </c>
      <c r="J209" s="96" t="str">
        <f>IF(OR(ISTEXT(G.9b!J209),ISNUMBER(G.9b!J209))=TRUE,G.9b!J209,"")</f>
        <v/>
      </c>
    </row>
    <row r="210" spans="1:10" ht="20.100000000000001" customHeight="1" thickBot="1" x14ac:dyDescent="0.3">
      <c r="A210" s="96" t="str">
        <f>IF(OR(ISTEXT(G.9b!A210),ISNUMBER(G.9b!A210))=TRUE,G.9b!A210,"")</f>
        <v/>
      </c>
      <c r="B210" s="96" t="str">
        <f>IF(OR(ISTEXT(G.9b!B210),ISNUMBER(G.9b!B210))=TRUE,G.9b!B210,"")</f>
        <v/>
      </c>
      <c r="C210" s="89">
        <f>IFERROR(ROUND(G.9b!C210,2),0)</f>
        <v>0</v>
      </c>
      <c r="D210" s="89">
        <f>IFERROR(ROUND(G.9b!D210,2),0)</f>
        <v>0</v>
      </c>
      <c r="E210" s="89">
        <f>IFERROR(ROUND(G.9b!E210,2),0)</f>
        <v>0</v>
      </c>
      <c r="F210" s="89">
        <f>IFERROR(ROUND(G.9b!F210,2),0)</f>
        <v>0</v>
      </c>
      <c r="G210" s="89">
        <f>IFERROR(ROUND(G.9b!G210,2),0)</f>
        <v>0</v>
      </c>
      <c r="H210" s="91">
        <f t="shared" si="3"/>
        <v>0</v>
      </c>
      <c r="I210" s="89">
        <f>IFERROR(ROUND(G.9b!I210,2),0)</f>
        <v>0</v>
      </c>
      <c r="J210" s="96" t="str">
        <f>IF(OR(ISTEXT(G.9b!J210),ISNUMBER(G.9b!J210))=TRUE,G.9b!J210,"")</f>
        <v/>
      </c>
    </row>
    <row r="211" spans="1:10" ht="20.100000000000001" customHeight="1" thickBot="1" x14ac:dyDescent="0.3">
      <c r="A211" s="96" t="str">
        <f>IF(OR(ISTEXT(G.9b!A211),ISNUMBER(G.9b!A211))=TRUE,G.9b!A211,"")</f>
        <v/>
      </c>
      <c r="B211" s="96" t="str">
        <f>IF(OR(ISTEXT(G.9b!B211),ISNUMBER(G.9b!B211))=TRUE,G.9b!B211,"")</f>
        <v/>
      </c>
      <c r="C211" s="89">
        <f>IFERROR(ROUND(G.9b!C211,2),0)</f>
        <v>0</v>
      </c>
      <c r="D211" s="89">
        <f>IFERROR(ROUND(G.9b!D211,2),0)</f>
        <v>0</v>
      </c>
      <c r="E211" s="89">
        <f>IFERROR(ROUND(G.9b!E211,2),0)</f>
        <v>0</v>
      </c>
      <c r="F211" s="89">
        <f>IFERROR(ROUND(G.9b!F211,2),0)</f>
        <v>0</v>
      </c>
      <c r="G211" s="89">
        <f>IFERROR(ROUND(G.9b!G211,2),0)</f>
        <v>0</v>
      </c>
      <c r="H211" s="91">
        <f t="shared" si="3"/>
        <v>0</v>
      </c>
      <c r="I211" s="89">
        <f>IFERROR(ROUND(G.9b!I211,2),0)</f>
        <v>0</v>
      </c>
      <c r="J211" s="96" t="str">
        <f>IF(OR(ISTEXT(G.9b!J211),ISNUMBER(G.9b!J211))=TRUE,G.9b!J211,"")</f>
        <v/>
      </c>
    </row>
    <row r="212" spans="1:10" ht="20.100000000000001" customHeight="1" thickBot="1" x14ac:dyDescent="0.3">
      <c r="A212" s="96" t="str">
        <f>IF(OR(ISTEXT(G.9b!A212),ISNUMBER(G.9b!A212))=TRUE,G.9b!A212,"")</f>
        <v/>
      </c>
      <c r="B212" s="96" t="str">
        <f>IF(OR(ISTEXT(G.9b!B212),ISNUMBER(G.9b!B212))=TRUE,G.9b!B212,"")</f>
        <v/>
      </c>
      <c r="C212" s="89">
        <f>IFERROR(ROUND(G.9b!C212,2),0)</f>
        <v>0</v>
      </c>
      <c r="D212" s="89">
        <f>IFERROR(ROUND(G.9b!D212,2),0)</f>
        <v>0</v>
      </c>
      <c r="E212" s="89">
        <f>IFERROR(ROUND(G.9b!E212,2),0)</f>
        <v>0</v>
      </c>
      <c r="F212" s="89">
        <f>IFERROR(ROUND(G.9b!F212,2),0)</f>
        <v>0</v>
      </c>
      <c r="G212" s="89">
        <f>IFERROR(ROUND(G.9b!G212,2),0)</f>
        <v>0</v>
      </c>
      <c r="H212" s="91">
        <f t="shared" si="3"/>
        <v>0</v>
      </c>
      <c r="I212" s="89">
        <f>IFERROR(ROUND(G.9b!I212,2),0)</f>
        <v>0</v>
      </c>
      <c r="J212" s="96" t="str">
        <f>IF(OR(ISTEXT(G.9b!J212),ISNUMBER(G.9b!J212))=TRUE,G.9b!J212,"")</f>
        <v/>
      </c>
    </row>
    <row r="213" spans="1:10" ht="20.100000000000001" customHeight="1" thickBot="1" x14ac:dyDescent="0.3">
      <c r="A213" s="96" t="str">
        <f>IF(OR(ISTEXT(G.9b!A213),ISNUMBER(G.9b!A213))=TRUE,G.9b!A213,"")</f>
        <v/>
      </c>
      <c r="B213" s="96" t="str">
        <f>IF(OR(ISTEXT(G.9b!B213),ISNUMBER(G.9b!B213))=TRUE,G.9b!B213,"")</f>
        <v/>
      </c>
      <c r="C213" s="89">
        <f>IFERROR(ROUND(G.9b!C213,2),0)</f>
        <v>0</v>
      </c>
      <c r="D213" s="89">
        <f>IFERROR(ROUND(G.9b!D213,2),0)</f>
        <v>0</v>
      </c>
      <c r="E213" s="89">
        <f>IFERROR(ROUND(G.9b!E213,2),0)</f>
        <v>0</v>
      </c>
      <c r="F213" s="89">
        <f>IFERROR(ROUND(G.9b!F213,2),0)</f>
        <v>0</v>
      </c>
      <c r="G213" s="89">
        <f>IFERROR(ROUND(G.9b!G213,2),0)</f>
        <v>0</v>
      </c>
      <c r="H213" s="91">
        <f t="shared" si="3"/>
        <v>0</v>
      </c>
      <c r="I213" s="89">
        <f>IFERROR(ROUND(G.9b!I213,2),0)</f>
        <v>0</v>
      </c>
      <c r="J213" s="96" t="str">
        <f>IF(OR(ISTEXT(G.9b!J213),ISNUMBER(G.9b!J213))=TRUE,G.9b!J213,"")</f>
        <v/>
      </c>
    </row>
    <row r="214" spans="1:10" ht="20.100000000000001" customHeight="1" thickBot="1" x14ac:dyDescent="0.3">
      <c r="A214" s="96" t="str">
        <f>IF(OR(ISTEXT(G.9b!A214),ISNUMBER(G.9b!A214))=TRUE,G.9b!A214,"")</f>
        <v/>
      </c>
      <c r="B214" s="96" t="str">
        <f>IF(OR(ISTEXT(G.9b!B214),ISNUMBER(G.9b!B214))=TRUE,G.9b!B214,"")</f>
        <v/>
      </c>
      <c r="C214" s="89">
        <f>IFERROR(ROUND(G.9b!C214,2),0)</f>
        <v>0</v>
      </c>
      <c r="D214" s="89">
        <f>IFERROR(ROUND(G.9b!D214,2),0)</f>
        <v>0</v>
      </c>
      <c r="E214" s="89">
        <f>IFERROR(ROUND(G.9b!E214,2),0)</f>
        <v>0</v>
      </c>
      <c r="F214" s="89">
        <f>IFERROR(ROUND(G.9b!F214,2),0)</f>
        <v>0</v>
      </c>
      <c r="G214" s="89">
        <f>IFERROR(ROUND(G.9b!G214,2),0)</f>
        <v>0</v>
      </c>
      <c r="H214" s="91">
        <f t="shared" si="3"/>
        <v>0</v>
      </c>
      <c r="I214" s="89">
        <f>IFERROR(ROUND(G.9b!I214,2),0)</f>
        <v>0</v>
      </c>
      <c r="J214" s="96" t="str">
        <f>IF(OR(ISTEXT(G.9b!J214),ISNUMBER(G.9b!J214))=TRUE,G.9b!J214,"")</f>
        <v/>
      </c>
    </row>
    <row r="215" spans="1:10" ht="20.100000000000001" customHeight="1" thickBot="1" x14ac:dyDescent="0.3">
      <c r="A215" s="96" t="str">
        <f>IF(OR(ISTEXT(G.9b!A215),ISNUMBER(G.9b!A215))=TRUE,G.9b!A215,"")</f>
        <v/>
      </c>
      <c r="B215" s="96" t="str">
        <f>IF(OR(ISTEXT(G.9b!B215),ISNUMBER(G.9b!B215))=TRUE,G.9b!B215,"")</f>
        <v/>
      </c>
      <c r="C215" s="89">
        <f>IFERROR(ROUND(G.9b!C215,2),0)</f>
        <v>0</v>
      </c>
      <c r="D215" s="89">
        <f>IFERROR(ROUND(G.9b!D215,2),0)</f>
        <v>0</v>
      </c>
      <c r="E215" s="89">
        <f>IFERROR(ROUND(G.9b!E215,2),0)</f>
        <v>0</v>
      </c>
      <c r="F215" s="89">
        <f>IFERROR(ROUND(G.9b!F215,2),0)</f>
        <v>0</v>
      </c>
      <c r="G215" s="89">
        <f>IFERROR(ROUND(G.9b!G215,2),0)</f>
        <v>0</v>
      </c>
      <c r="H215" s="91">
        <f t="shared" si="3"/>
        <v>0</v>
      </c>
      <c r="I215" s="89">
        <f>IFERROR(ROUND(G.9b!I215,2),0)</f>
        <v>0</v>
      </c>
      <c r="J215" s="96" t="str">
        <f>IF(OR(ISTEXT(G.9b!J215),ISNUMBER(G.9b!J215))=TRUE,G.9b!J215,"")</f>
        <v/>
      </c>
    </row>
    <row r="216" spans="1:10" ht="20.100000000000001" customHeight="1" thickBot="1" x14ac:dyDescent="0.3">
      <c r="A216" s="96" t="str">
        <f>IF(OR(ISTEXT(G.9b!A216),ISNUMBER(G.9b!A216))=TRUE,G.9b!A216,"")</f>
        <v/>
      </c>
      <c r="B216" s="96" t="str">
        <f>IF(OR(ISTEXT(G.9b!B216),ISNUMBER(G.9b!B216))=TRUE,G.9b!B216,"")</f>
        <v/>
      </c>
      <c r="C216" s="89">
        <f>IFERROR(ROUND(G.9b!C216,2),0)</f>
        <v>0</v>
      </c>
      <c r="D216" s="89">
        <f>IFERROR(ROUND(G.9b!D216,2),0)</f>
        <v>0</v>
      </c>
      <c r="E216" s="89">
        <f>IFERROR(ROUND(G.9b!E216,2),0)</f>
        <v>0</v>
      </c>
      <c r="F216" s="89">
        <f>IFERROR(ROUND(G.9b!F216,2),0)</f>
        <v>0</v>
      </c>
      <c r="G216" s="89">
        <f>IFERROR(ROUND(G.9b!G216,2),0)</f>
        <v>0</v>
      </c>
      <c r="H216" s="91">
        <f t="shared" si="3"/>
        <v>0</v>
      </c>
      <c r="I216" s="89">
        <f>IFERROR(ROUND(G.9b!I216,2),0)</f>
        <v>0</v>
      </c>
      <c r="J216" s="96" t="str">
        <f>IF(OR(ISTEXT(G.9b!J216),ISNUMBER(G.9b!J216))=TRUE,G.9b!J216,"")</f>
        <v/>
      </c>
    </row>
    <row r="217" spans="1:10" ht="20.100000000000001" customHeight="1" thickBot="1" x14ac:dyDescent="0.3">
      <c r="A217" s="96" t="str">
        <f>IF(OR(ISTEXT(G.9b!A217),ISNUMBER(G.9b!A217))=TRUE,G.9b!A217,"")</f>
        <v/>
      </c>
      <c r="B217" s="96" t="str">
        <f>IF(OR(ISTEXT(G.9b!B217),ISNUMBER(G.9b!B217))=TRUE,G.9b!B217,"")</f>
        <v/>
      </c>
      <c r="C217" s="89">
        <f>IFERROR(ROUND(G.9b!C217,2),0)</f>
        <v>0</v>
      </c>
      <c r="D217" s="89">
        <f>IFERROR(ROUND(G.9b!D217,2),0)</f>
        <v>0</v>
      </c>
      <c r="E217" s="89">
        <f>IFERROR(ROUND(G.9b!E217,2),0)</f>
        <v>0</v>
      </c>
      <c r="F217" s="89">
        <f>IFERROR(ROUND(G.9b!F217,2),0)</f>
        <v>0</v>
      </c>
      <c r="G217" s="89">
        <f>IFERROR(ROUND(G.9b!G217,2),0)</f>
        <v>0</v>
      </c>
      <c r="H217" s="91">
        <f t="shared" si="3"/>
        <v>0</v>
      </c>
      <c r="I217" s="89">
        <f>IFERROR(ROUND(G.9b!I217,2),0)</f>
        <v>0</v>
      </c>
      <c r="J217" s="96" t="str">
        <f>IF(OR(ISTEXT(G.9b!J217),ISNUMBER(G.9b!J217))=TRUE,G.9b!J217,"")</f>
        <v/>
      </c>
    </row>
    <row r="218" spans="1:10" ht="20.100000000000001" customHeight="1" thickBot="1" x14ac:dyDescent="0.3">
      <c r="A218" s="96" t="str">
        <f>IF(OR(ISTEXT(G.9b!A218),ISNUMBER(G.9b!A218))=TRUE,G.9b!A218,"")</f>
        <v/>
      </c>
      <c r="B218" s="96" t="str">
        <f>IF(OR(ISTEXT(G.9b!B218),ISNUMBER(G.9b!B218))=TRUE,G.9b!B218,"")</f>
        <v/>
      </c>
      <c r="C218" s="89">
        <f>IFERROR(ROUND(G.9b!C218,2),0)</f>
        <v>0</v>
      </c>
      <c r="D218" s="89">
        <f>IFERROR(ROUND(G.9b!D218,2),0)</f>
        <v>0</v>
      </c>
      <c r="E218" s="89">
        <f>IFERROR(ROUND(G.9b!E218,2),0)</f>
        <v>0</v>
      </c>
      <c r="F218" s="89">
        <f>IFERROR(ROUND(G.9b!F218,2),0)</f>
        <v>0</v>
      </c>
      <c r="G218" s="89">
        <f>IFERROR(ROUND(G.9b!G218,2),0)</f>
        <v>0</v>
      </c>
      <c r="H218" s="91">
        <f t="shared" si="3"/>
        <v>0</v>
      </c>
      <c r="I218" s="89">
        <f>IFERROR(ROUND(G.9b!I218,2),0)</f>
        <v>0</v>
      </c>
      <c r="J218" s="96" t="str">
        <f>IF(OR(ISTEXT(G.9b!J218),ISNUMBER(G.9b!J218))=TRUE,G.9b!J218,"")</f>
        <v/>
      </c>
    </row>
    <row r="219" spans="1:10" ht="20.100000000000001" customHeight="1" thickBot="1" x14ac:dyDescent="0.3">
      <c r="A219" s="96" t="str">
        <f>IF(OR(ISTEXT(G.9b!A219),ISNUMBER(G.9b!A219))=TRUE,G.9b!A219,"")</f>
        <v/>
      </c>
      <c r="B219" s="96" t="str">
        <f>IF(OR(ISTEXT(G.9b!B219),ISNUMBER(G.9b!B219))=TRUE,G.9b!B219,"")</f>
        <v/>
      </c>
      <c r="C219" s="89">
        <f>IFERROR(ROUND(G.9b!C219,2),0)</f>
        <v>0</v>
      </c>
      <c r="D219" s="89">
        <f>IFERROR(ROUND(G.9b!D219,2),0)</f>
        <v>0</v>
      </c>
      <c r="E219" s="89">
        <f>IFERROR(ROUND(G.9b!E219,2),0)</f>
        <v>0</v>
      </c>
      <c r="F219" s="89">
        <f>IFERROR(ROUND(G.9b!F219,2),0)</f>
        <v>0</v>
      </c>
      <c r="G219" s="89">
        <f>IFERROR(ROUND(G.9b!G219,2),0)</f>
        <v>0</v>
      </c>
      <c r="H219" s="91">
        <f t="shared" si="3"/>
        <v>0</v>
      </c>
      <c r="I219" s="89">
        <f>IFERROR(ROUND(G.9b!I219,2),0)</f>
        <v>0</v>
      </c>
      <c r="J219" s="96" t="str">
        <f>IF(OR(ISTEXT(G.9b!J219),ISNUMBER(G.9b!J219))=TRUE,G.9b!J219,"")</f>
        <v/>
      </c>
    </row>
    <row r="220" spans="1:10" ht="20.100000000000001" customHeight="1" thickBot="1" x14ac:dyDescent="0.3">
      <c r="A220" s="96" t="str">
        <f>IF(OR(ISTEXT(G.9b!A220),ISNUMBER(G.9b!A220))=TRUE,G.9b!A220,"")</f>
        <v/>
      </c>
      <c r="B220" s="96" t="str">
        <f>IF(OR(ISTEXT(G.9b!B220),ISNUMBER(G.9b!B220))=TRUE,G.9b!B220,"")</f>
        <v/>
      </c>
      <c r="C220" s="89">
        <f>IFERROR(ROUND(G.9b!C220,2),0)</f>
        <v>0</v>
      </c>
      <c r="D220" s="89">
        <f>IFERROR(ROUND(G.9b!D220,2),0)</f>
        <v>0</v>
      </c>
      <c r="E220" s="89">
        <f>IFERROR(ROUND(G.9b!E220,2),0)</f>
        <v>0</v>
      </c>
      <c r="F220" s="89">
        <f>IFERROR(ROUND(G.9b!F220,2),0)</f>
        <v>0</v>
      </c>
      <c r="G220" s="89">
        <f>IFERROR(ROUND(G.9b!G220,2),0)</f>
        <v>0</v>
      </c>
      <c r="H220" s="91">
        <f t="shared" si="3"/>
        <v>0</v>
      </c>
      <c r="I220" s="89">
        <f>IFERROR(ROUND(G.9b!I220,2),0)</f>
        <v>0</v>
      </c>
      <c r="J220" s="96" t="str">
        <f>IF(OR(ISTEXT(G.9b!J220),ISNUMBER(G.9b!J220))=TRUE,G.9b!J220,"")</f>
        <v/>
      </c>
    </row>
    <row r="221" spans="1:10" ht="20.100000000000001" customHeight="1" thickBot="1" x14ac:dyDescent="0.3">
      <c r="A221" s="96" t="str">
        <f>IF(OR(ISTEXT(G.9b!A221),ISNUMBER(G.9b!A221))=TRUE,G.9b!A221,"")</f>
        <v/>
      </c>
      <c r="B221" s="96" t="str">
        <f>IF(OR(ISTEXT(G.9b!B221),ISNUMBER(G.9b!B221))=TRUE,G.9b!B221,"")</f>
        <v/>
      </c>
      <c r="C221" s="89">
        <f>IFERROR(ROUND(G.9b!C221,2),0)</f>
        <v>0</v>
      </c>
      <c r="D221" s="89">
        <f>IFERROR(ROUND(G.9b!D221,2),0)</f>
        <v>0</v>
      </c>
      <c r="E221" s="89">
        <f>IFERROR(ROUND(G.9b!E221,2),0)</f>
        <v>0</v>
      </c>
      <c r="F221" s="89">
        <f>IFERROR(ROUND(G.9b!F221,2),0)</f>
        <v>0</v>
      </c>
      <c r="G221" s="89">
        <f>IFERROR(ROUND(G.9b!G221,2),0)</f>
        <v>0</v>
      </c>
      <c r="H221" s="91">
        <f t="shared" si="3"/>
        <v>0</v>
      </c>
      <c r="I221" s="89">
        <f>IFERROR(ROUND(G.9b!I221,2),0)</f>
        <v>0</v>
      </c>
      <c r="J221" s="96" t="str">
        <f>IF(OR(ISTEXT(G.9b!J221),ISNUMBER(G.9b!J221))=TRUE,G.9b!J221,"")</f>
        <v/>
      </c>
    </row>
    <row r="222" spans="1:10" ht="20.100000000000001" customHeight="1" thickBot="1" x14ac:dyDescent="0.3">
      <c r="A222" s="96" t="str">
        <f>IF(OR(ISTEXT(G.9b!A222),ISNUMBER(G.9b!A222))=TRUE,G.9b!A222,"")</f>
        <v/>
      </c>
      <c r="B222" s="96" t="str">
        <f>IF(OR(ISTEXT(G.9b!B222),ISNUMBER(G.9b!B222))=TRUE,G.9b!B222,"")</f>
        <v/>
      </c>
      <c r="C222" s="89">
        <f>IFERROR(ROUND(G.9b!C222,2),0)</f>
        <v>0</v>
      </c>
      <c r="D222" s="89">
        <f>IFERROR(ROUND(G.9b!D222,2),0)</f>
        <v>0</v>
      </c>
      <c r="E222" s="89">
        <f>IFERROR(ROUND(G.9b!E222,2),0)</f>
        <v>0</v>
      </c>
      <c r="F222" s="89">
        <f>IFERROR(ROUND(G.9b!F222,2),0)</f>
        <v>0</v>
      </c>
      <c r="G222" s="89">
        <f>IFERROR(ROUND(G.9b!G222,2),0)</f>
        <v>0</v>
      </c>
      <c r="H222" s="91">
        <f t="shared" si="3"/>
        <v>0</v>
      </c>
      <c r="I222" s="89">
        <f>IFERROR(ROUND(G.9b!I222,2),0)</f>
        <v>0</v>
      </c>
      <c r="J222" s="96" t="str">
        <f>IF(OR(ISTEXT(G.9b!J222),ISNUMBER(G.9b!J222))=TRUE,G.9b!J222,"")</f>
        <v/>
      </c>
    </row>
    <row r="223" spans="1:10" ht="20.100000000000001" customHeight="1" thickBot="1" x14ac:dyDescent="0.3">
      <c r="A223" s="96" t="str">
        <f>IF(OR(ISTEXT(G.9b!A223),ISNUMBER(G.9b!A223))=TRUE,G.9b!A223,"")</f>
        <v/>
      </c>
      <c r="B223" s="96" t="str">
        <f>IF(OR(ISTEXT(G.9b!B223),ISNUMBER(G.9b!B223))=TRUE,G.9b!B223,"")</f>
        <v/>
      </c>
      <c r="C223" s="89">
        <f>IFERROR(ROUND(G.9b!C223,2),0)</f>
        <v>0</v>
      </c>
      <c r="D223" s="89">
        <f>IFERROR(ROUND(G.9b!D223,2),0)</f>
        <v>0</v>
      </c>
      <c r="E223" s="89">
        <f>IFERROR(ROUND(G.9b!E223,2),0)</f>
        <v>0</v>
      </c>
      <c r="F223" s="89">
        <f>IFERROR(ROUND(G.9b!F223,2),0)</f>
        <v>0</v>
      </c>
      <c r="G223" s="89">
        <f>IFERROR(ROUND(G.9b!G223,2),0)</f>
        <v>0</v>
      </c>
      <c r="H223" s="91">
        <f t="shared" si="3"/>
        <v>0</v>
      </c>
      <c r="I223" s="89">
        <f>IFERROR(ROUND(G.9b!I223,2),0)</f>
        <v>0</v>
      </c>
      <c r="J223" s="96" t="str">
        <f>IF(OR(ISTEXT(G.9b!J223),ISNUMBER(G.9b!J223))=TRUE,G.9b!J223,"")</f>
        <v/>
      </c>
    </row>
    <row r="224" spans="1:10" ht="20.100000000000001" customHeight="1" thickBot="1" x14ac:dyDescent="0.3">
      <c r="A224" s="96" t="str">
        <f>IF(OR(ISTEXT(G.9b!A224),ISNUMBER(G.9b!A224))=TRUE,G.9b!A224,"")</f>
        <v/>
      </c>
      <c r="B224" s="96" t="str">
        <f>IF(OR(ISTEXT(G.9b!B224),ISNUMBER(G.9b!B224))=TRUE,G.9b!B224,"")</f>
        <v/>
      </c>
      <c r="C224" s="89">
        <f>IFERROR(ROUND(G.9b!C224,2),0)</f>
        <v>0</v>
      </c>
      <c r="D224" s="89">
        <f>IFERROR(ROUND(G.9b!D224,2),0)</f>
        <v>0</v>
      </c>
      <c r="E224" s="89">
        <f>IFERROR(ROUND(G.9b!E224,2),0)</f>
        <v>0</v>
      </c>
      <c r="F224" s="89">
        <f>IFERROR(ROUND(G.9b!F224,2),0)</f>
        <v>0</v>
      </c>
      <c r="G224" s="89">
        <f>IFERROR(ROUND(G.9b!G224,2),0)</f>
        <v>0</v>
      </c>
      <c r="H224" s="91">
        <f t="shared" si="3"/>
        <v>0</v>
      </c>
      <c r="I224" s="89">
        <f>IFERROR(ROUND(G.9b!I224,2),0)</f>
        <v>0</v>
      </c>
      <c r="J224" s="96" t="str">
        <f>IF(OR(ISTEXT(G.9b!J224),ISNUMBER(G.9b!J224))=TRUE,G.9b!J224,"")</f>
        <v/>
      </c>
    </row>
    <row r="225" spans="1:10" ht="20.100000000000001" customHeight="1" thickBot="1" x14ac:dyDescent="0.3">
      <c r="A225" s="96" t="str">
        <f>IF(OR(ISTEXT(G.9b!A225),ISNUMBER(G.9b!A225))=TRUE,G.9b!A225,"")</f>
        <v/>
      </c>
      <c r="B225" s="96" t="str">
        <f>IF(OR(ISTEXT(G.9b!B225),ISNUMBER(G.9b!B225))=TRUE,G.9b!B225,"")</f>
        <v/>
      </c>
      <c r="C225" s="89">
        <f>IFERROR(ROUND(G.9b!C225,2),0)</f>
        <v>0</v>
      </c>
      <c r="D225" s="89">
        <f>IFERROR(ROUND(G.9b!D225,2),0)</f>
        <v>0</v>
      </c>
      <c r="E225" s="89">
        <f>IFERROR(ROUND(G.9b!E225,2),0)</f>
        <v>0</v>
      </c>
      <c r="F225" s="89">
        <f>IFERROR(ROUND(G.9b!F225,2),0)</f>
        <v>0</v>
      </c>
      <c r="G225" s="89">
        <f>IFERROR(ROUND(G.9b!G225,2),0)</f>
        <v>0</v>
      </c>
      <c r="H225" s="91">
        <f t="shared" si="3"/>
        <v>0</v>
      </c>
      <c r="I225" s="89">
        <f>IFERROR(ROUND(G.9b!I225,2),0)</f>
        <v>0</v>
      </c>
      <c r="J225" s="96" t="str">
        <f>IF(OR(ISTEXT(G.9b!J225),ISNUMBER(G.9b!J225))=TRUE,G.9b!J225,"")</f>
        <v/>
      </c>
    </row>
    <row r="226" spans="1:10" ht="20.100000000000001" customHeight="1" thickBot="1" x14ac:dyDescent="0.3">
      <c r="A226" s="96" t="str">
        <f>IF(OR(ISTEXT(G.9b!A226),ISNUMBER(G.9b!A226))=TRUE,G.9b!A226,"")</f>
        <v/>
      </c>
      <c r="B226" s="96" t="str">
        <f>IF(OR(ISTEXT(G.9b!B226),ISNUMBER(G.9b!B226))=TRUE,G.9b!B226,"")</f>
        <v/>
      </c>
      <c r="C226" s="89">
        <f>IFERROR(ROUND(G.9b!C226,2),0)</f>
        <v>0</v>
      </c>
      <c r="D226" s="89">
        <f>IFERROR(ROUND(G.9b!D226,2),0)</f>
        <v>0</v>
      </c>
      <c r="E226" s="89">
        <f>IFERROR(ROUND(G.9b!E226,2),0)</f>
        <v>0</v>
      </c>
      <c r="F226" s="89">
        <f>IFERROR(ROUND(G.9b!F226,2),0)</f>
        <v>0</v>
      </c>
      <c r="G226" s="89">
        <f>IFERROR(ROUND(G.9b!G226,2),0)</f>
        <v>0</v>
      </c>
      <c r="H226" s="91">
        <f t="shared" si="3"/>
        <v>0</v>
      </c>
      <c r="I226" s="89">
        <f>IFERROR(ROUND(G.9b!I226,2),0)</f>
        <v>0</v>
      </c>
      <c r="J226" s="96" t="str">
        <f>IF(OR(ISTEXT(G.9b!J226),ISNUMBER(G.9b!J226))=TRUE,G.9b!J226,"")</f>
        <v/>
      </c>
    </row>
    <row r="227" spans="1:10" ht="20.100000000000001" customHeight="1" thickBot="1" x14ac:dyDescent="0.3">
      <c r="A227" s="96" t="str">
        <f>IF(OR(ISTEXT(G.9b!A227),ISNUMBER(G.9b!A227))=TRUE,G.9b!A227,"")</f>
        <v/>
      </c>
      <c r="B227" s="96" t="str">
        <f>IF(OR(ISTEXT(G.9b!B227),ISNUMBER(G.9b!B227))=TRUE,G.9b!B227,"")</f>
        <v/>
      </c>
      <c r="C227" s="89">
        <f>IFERROR(ROUND(G.9b!C227,2),0)</f>
        <v>0</v>
      </c>
      <c r="D227" s="89">
        <f>IFERROR(ROUND(G.9b!D227,2),0)</f>
        <v>0</v>
      </c>
      <c r="E227" s="89">
        <f>IFERROR(ROUND(G.9b!E227,2),0)</f>
        <v>0</v>
      </c>
      <c r="F227" s="89">
        <f>IFERROR(ROUND(G.9b!F227,2),0)</f>
        <v>0</v>
      </c>
      <c r="G227" s="89">
        <f>IFERROR(ROUND(G.9b!G227,2),0)</f>
        <v>0</v>
      </c>
      <c r="H227" s="91">
        <f t="shared" si="3"/>
        <v>0</v>
      </c>
      <c r="I227" s="89">
        <f>IFERROR(ROUND(G.9b!I227,2),0)</f>
        <v>0</v>
      </c>
      <c r="J227" s="96" t="str">
        <f>IF(OR(ISTEXT(G.9b!J227),ISNUMBER(G.9b!J227))=TRUE,G.9b!J227,"")</f>
        <v/>
      </c>
    </row>
    <row r="228" spans="1:10" ht="20.100000000000001" customHeight="1" thickBot="1" x14ac:dyDescent="0.3">
      <c r="A228" s="96" t="str">
        <f>IF(OR(ISTEXT(G.9b!A228),ISNUMBER(G.9b!A228))=TRUE,G.9b!A228,"")</f>
        <v/>
      </c>
      <c r="B228" s="96" t="str">
        <f>IF(OR(ISTEXT(G.9b!B228),ISNUMBER(G.9b!B228))=TRUE,G.9b!B228,"")</f>
        <v/>
      </c>
      <c r="C228" s="89">
        <f>IFERROR(ROUND(G.9b!C228,2),0)</f>
        <v>0</v>
      </c>
      <c r="D228" s="89">
        <f>IFERROR(ROUND(G.9b!D228,2),0)</f>
        <v>0</v>
      </c>
      <c r="E228" s="89">
        <f>IFERROR(ROUND(G.9b!E228,2),0)</f>
        <v>0</v>
      </c>
      <c r="F228" s="89">
        <f>IFERROR(ROUND(G.9b!F228,2),0)</f>
        <v>0</v>
      </c>
      <c r="G228" s="89">
        <f>IFERROR(ROUND(G.9b!G228,2),0)</f>
        <v>0</v>
      </c>
      <c r="H228" s="91">
        <f t="shared" si="3"/>
        <v>0</v>
      </c>
      <c r="I228" s="89">
        <f>IFERROR(ROUND(G.9b!I228,2),0)</f>
        <v>0</v>
      </c>
      <c r="J228" s="96" t="str">
        <f>IF(OR(ISTEXT(G.9b!J228),ISNUMBER(G.9b!J228))=TRUE,G.9b!J228,"")</f>
        <v/>
      </c>
    </row>
    <row r="229" spans="1:10" ht="20.100000000000001" customHeight="1" thickBot="1" x14ac:dyDescent="0.3">
      <c r="A229" s="96" t="str">
        <f>IF(OR(ISTEXT(G.9b!A229),ISNUMBER(G.9b!A229))=TRUE,G.9b!A229,"")</f>
        <v/>
      </c>
      <c r="B229" s="96" t="str">
        <f>IF(OR(ISTEXT(G.9b!B229),ISNUMBER(G.9b!B229))=TRUE,G.9b!B229,"")</f>
        <v/>
      </c>
      <c r="C229" s="89">
        <f>IFERROR(ROUND(G.9b!C229,2),0)</f>
        <v>0</v>
      </c>
      <c r="D229" s="89">
        <f>IFERROR(ROUND(G.9b!D229,2),0)</f>
        <v>0</v>
      </c>
      <c r="E229" s="89">
        <f>IFERROR(ROUND(G.9b!E229,2),0)</f>
        <v>0</v>
      </c>
      <c r="F229" s="89">
        <f>IFERROR(ROUND(G.9b!F229,2),0)</f>
        <v>0</v>
      </c>
      <c r="G229" s="89">
        <f>IFERROR(ROUND(G.9b!G229,2),0)</f>
        <v>0</v>
      </c>
      <c r="H229" s="91">
        <f t="shared" si="3"/>
        <v>0</v>
      </c>
      <c r="I229" s="89">
        <f>IFERROR(ROUND(G.9b!I229,2),0)</f>
        <v>0</v>
      </c>
      <c r="J229" s="96" t="str">
        <f>IF(OR(ISTEXT(G.9b!J229),ISNUMBER(G.9b!J229))=TRUE,G.9b!J229,"")</f>
        <v/>
      </c>
    </row>
    <row r="230" spans="1:10" ht="20.100000000000001" customHeight="1" thickBot="1" x14ac:dyDescent="0.3">
      <c r="A230" s="96" t="str">
        <f>IF(OR(ISTEXT(G.9b!A230),ISNUMBER(G.9b!A230))=TRUE,G.9b!A230,"")</f>
        <v/>
      </c>
      <c r="B230" s="96" t="str">
        <f>IF(OR(ISTEXT(G.9b!B230),ISNUMBER(G.9b!B230))=TRUE,G.9b!B230,"")</f>
        <v/>
      </c>
      <c r="C230" s="89">
        <f>IFERROR(ROUND(G.9b!C230,2),0)</f>
        <v>0</v>
      </c>
      <c r="D230" s="89">
        <f>IFERROR(ROUND(G.9b!D230,2),0)</f>
        <v>0</v>
      </c>
      <c r="E230" s="89">
        <f>IFERROR(ROUND(G.9b!E230,2),0)</f>
        <v>0</v>
      </c>
      <c r="F230" s="89">
        <f>IFERROR(ROUND(G.9b!F230,2),0)</f>
        <v>0</v>
      </c>
      <c r="G230" s="89">
        <f>IFERROR(ROUND(G.9b!G230,2),0)</f>
        <v>0</v>
      </c>
      <c r="H230" s="91">
        <f t="shared" si="3"/>
        <v>0</v>
      </c>
      <c r="I230" s="89">
        <f>IFERROR(ROUND(G.9b!I230,2),0)</f>
        <v>0</v>
      </c>
      <c r="J230" s="96" t="str">
        <f>IF(OR(ISTEXT(G.9b!J230),ISNUMBER(G.9b!J230))=TRUE,G.9b!J230,"")</f>
        <v/>
      </c>
    </row>
    <row r="231" spans="1:10" ht="20.100000000000001" customHeight="1" thickBot="1" x14ac:dyDescent="0.3">
      <c r="A231" s="96" t="str">
        <f>IF(OR(ISTEXT(G.9b!A231),ISNUMBER(G.9b!A231))=TRUE,G.9b!A231,"")</f>
        <v/>
      </c>
      <c r="B231" s="96" t="str">
        <f>IF(OR(ISTEXT(G.9b!B231),ISNUMBER(G.9b!B231))=TRUE,G.9b!B231,"")</f>
        <v/>
      </c>
      <c r="C231" s="89">
        <f>IFERROR(ROUND(G.9b!C231,2),0)</f>
        <v>0</v>
      </c>
      <c r="D231" s="89">
        <f>IFERROR(ROUND(G.9b!D231,2),0)</f>
        <v>0</v>
      </c>
      <c r="E231" s="89">
        <f>IFERROR(ROUND(G.9b!E231,2),0)</f>
        <v>0</v>
      </c>
      <c r="F231" s="89">
        <f>IFERROR(ROUND(G.9b!F231,2),0)</f>
        <v>0</v>
      </c>
      <c r="G231" s="89">
        <f>IFERROR(ROUND(G.9b!G231,2),0)</f>
        <v>0</v>
      </c>
      <c r="H231" s="91">
        <f t="shared" si="3"/>
        <v>0</v>
      </c>
      <c r="I231" s="89">
        <f>IFERROR(ROUND(G.9b!I231,2),0)</f>
        <v>0</v>
      </c>
      <c r="J231" s="96" t="str">
        <f>IF(OR(ISTEXT(G.9b!J231),ISNUMBER(G.9b!J231))=TRUE,G.9b!J231,"")</f>
        <v/>
      </c>
    </row>
    <row r="232" spans="1:10" ht="20.100000000000001" customHeight="1" thickBot="1" x14ac:dyDescent="0.3">
      <c r="A232" s="96" t="str">
        <f>IF(OR(ISTEXT(G.9b!A232),ISNUMBER(G.9b!A232))=TRUE,G.9b!A232,"")</f>
        <v/>
      </c>
      <c r="B232" s="96" t="str">
        <f>IF(OR(ISTEXT(G.9b!B232),ISNUMBER(G.9b!B232))=TRUE,G.9b!B232,"")</f>
        <v/>
      </c>
      <c r="C232" s="89">
        <f>IFERROR(ROUND(G.9b!C232,2),0)</f>
        <v>0</v>
      </c>
      <c r="D232" s="89">
        <f>IFERROR(ROUND(G.9b!D232,2),0)</f>
        <v>0</v>
      </c>
      <c r="E232" s="89">
        <f>IFERROR(ROUND(G.9b!E232,2),0)</f>
        <v>0</v>
      </c>
      <c r="F232" s="89">
        <f>IFERROR(ROUND(G.9b!F232,2),0)</f>
        <v>0</v>
      </c>
      <c r="G232" s="89">
        <f>IFERROR(ROUND(G.9b!G232,2),0)</f>
        <v>0</v>
      </c>
      <c r="H232" s="91">
        <f t="shared" si="3"/>
        <v>0</v>
      </c>
      <c r="I232" s="89">
        <f>IFERROR(ROUND(G.9b!I232,2),0)</f>
        <v>0</v>
      </c>
      <c r="J232" s="96" t="str">
        <f>IF(OR(ISTEXT(G.9b!J232),ISNUMBER(G.9b!J232))=TRUE,G.9b!J232,"")</f>
        <v/>
      </c>
    </row>
    <row r="233" spans="1:10" ht="20.100000000000001" customHeight="1" thickBot="1" x14ac:dyDescent="0.3">
      <c r="A233" s="96" t="str">
        <f>IF(OR(ISTEXT(G.9b!A233),ISNUMBER(G.9b!A233))=TRUE,G.9b!A233,"")</f>
        <v/>
      </c>
      <c r="B233" s="96" t="str">
        <f>IF(OR(ISTEXT(G.9b!B233),ISNUMBER(G.9b!B233))=TRUE,G.9b!B233,"")</f>
        <v/>
      </c>
      <c r="C233" s="89">
        <f>IFERROR(ROUND(G.9b!C233,2),0)</f>
        <v>0</v>
      </c>
      <c r="D233" s="89">
        <f>IFERROR(ROUND(G.9b!D233,2),0)</f>
        <v>0</v>
      </c>
      <c r="E233" s="89">
        <f>IFERROR(ROUND(G.9b!E233,2),0)</f>
        <v>0</v>
      </c>
      <c r="F233" s="89">
        <f>IFERROR(ROUND(G.9b!F233,2),0)</f>
        <v>0</v>
      </c>
      <c r="G233" s="89">
        <f>IFERROR(ROUND(G.9b!G233,2),0)</f>
        <v>0</v>
      </c>
      <c r="H233" s="91">
        <f t="shared" si="3"/>
        <v>0</v>
      </c>
      <c r="I233" s="89">
        <f>IFERROR(ROUND(G.9b!I233,2),0)</f>
        <v>0</v>
      </c>
      <c r="J233" s="96" t="str">
        <f>IF(OR(ISTEXT(G.9b!J233),ISNUMBER(G.9b!J233))=TRUE,G.9b!J233,"")</f>
        <v/>
      </c>
    </row>
    <row r="234" spans="1:10" ht="20.100000000000001" customHeight="1" thickBot="1" x14ac:dyDescent="0.3">
      <c r="A234" s="96" t="str">
        <f>IF(OR(ISTEXT(G.9b!A234),ISNUMBER(G.9b!A234))=TRUE,G.9b!A234,"")</f>
        <v/>
      </c>
      <c r="B234" s="96" t="str">
        <f>IF(OR(ISTEXT(G.9b!B234),ISNUMBER(G.9b!B234))=TRUE,G.9b!B234,"")</f>
        <v/>
      </c>
      <c r="C234" s="89">
        <f>IFERROR(ROUND(G.9b!C234,2),0)</f>
        <v>0</v>
      </c>
      <c r="D234" s="89">
        <f>IFERROR(ROUND(G.9b!D234,2),0)</f>
        <v>0</v>
      </c>
      <c r="E234" s="89">
        <f>IFERROR(ROUND(G.9b!E234,2),0)</f>
        <v>0</v>
      </c>
      <c r="F234" s="89">
        <f>IFERROR(ROUND(G.9b!F234,2),0)</f>
        <v>0</v>
      </c>
      <c r="G234" s="89">
        <f>IFERROR(ROUND(G.9b!G234,2),0)</f>
        <v>0</v>
      </c>
      <c r="H234" s="91">
        <f t="shared" si="3"/>
        <v>0</v>
      </c>
      <c r="I234" s="89">
        <f>IFERROR(ROUND(G.9b!I234,2),0)</f>
        <v>0</v>
      </c>
      <c r="J234" s="96" t="str">
        <f>IF(OR(ISTEXT(G.9b!J234),ISNUMBER(G.9b!J234))=TRUE,G.9b!J234,"")</f>
        <v/>
      </c>
    </row>
    <row r="235" spans="1:10" ht="20.100000000000001" customHeight="1" thickBot="1" x14ac:dyDescent="0.3">
      <c r="A235" s="96" t="str">
        <f>IF(OR(ISTEXT(G.9b!A235),ISNUMBER(G.9b!A235))=TRUE,G.9b!A235,"")</f>
        <v/>
      </c>
      <c r="B235" s="96" t="str">
        <f>IF(OR(ISTEXT(G.9b!B235),ISNUMBER(G.9b!B235))=TRUE,G.9b!B235,"")</f>
        <v/>
      </c>
      <c r="C235" s="89">
        <f>IFERROR(ROUND(G.9b!C235,2),0)</f>
        <v>0</v>
      </c>
      <c r="D235" s="89">
        <f>IFERROR(ROUND(G.9b!D235,2),0)</f>
        <v>0</v>
      </c>
      <c r="E235" s="89">
        <f>IFERROR(ROUND(G.9b!E235,2),0)</f>
        <v>0</v>
      </c>
      <c r="F235" s="89">
        <f>IFERROR(ROUND(G.9b!F235,2),0)</f>
        <v>0</v>
      </c>
      <c r="G235" s="89">
        <f>IFERROR(ROUND(G.9b!G235,2),0)</f>
        <v>0</v>
      </c>
      <c r="H235" s="91">
        <f t="shared" si="3"/>
        <v>0</v>
      </c>
      <c r="I235" s="89">
        <f>IFERROR(ROUND(G.9b!I235,2),0)</f>
        <v>0</v>
      </c>
      <c r="J235" s="96" t="str">
        <f>IF(OR(ISTEXT(G.9b!J235),ISNUMBER(G.9b!J235))=TRUE,G.9b!J235,"")</f>
        <v/>
      </c>
    </row>
    <row r="236" spans="1:10" ht="20.100000000000001" customHeight="1" thickBot="1" x14ac:dyDescent="0.3">
      <c r="A236" s="96" t="str">
        <f>IF(OR(ISTEXT(G.9b!A236),ISNUMBER(G.9b!A236))=TRUE,G.9b!A236,"")</f>
        <v/>
      </c>
      <c r="B236" s="96" t="str">
        <f>IF(OR(ISTEXT(G.9b!B236),ISNUMBER(G.9b!B236))=TRUE,G.9b!B236,"")</f>
        <v/>
      </c>
      <c r="C236" s="89">
        <f>IFERROR(ROUND(G.9b!C236,2),0)</f>
        <v>0</v>
      </c>
      <c r="D236" s="89">
        <f>IFERROR(ROUND(G.9b!D236,2),0)</f>
        <v>0</v>
      </c>
      <c r="E236" s="89">
        <f>IFERROR(ROUND(G.9b!E236,2),0)</f>
        <v>0</v>
      </c>
      <c r="F236" s="89">
        <f>IFERROR(ROUND(G.9b!F236,2),0)</f>
        <v>0</v>
      </c>
      <c r="G236" s="89">
        <f>IFERROR(ROUND(G.9b!G236,2),0)</f>
        <v>0</v>
      </c>
      <c r="H236" s="91">
        <f t="shared" si="3"/>
        <v>0</v>
      </c>
      <c r="I236" s="89">
        <f>IFERROR(ROUND(G.9b!I236,2),0)</f>
        <v>0</v>
      </c>
      <c r="J236" s="96" t="str">
        <f>IF(OR(ISTEXT(G.9b!J236),ISNUMBER(G.9b!J236))=TRUE,G.9b!J236,"")</f>
        <v/>
      </c>
    </row>
    <row r="237" spans="1:10" ht="20.100000000000001" customHeight="1" thickBot="1" x14ac:dyDescent="0.3">
      <c r="A237" s="96" t="str">
        <f>IF(OR(ISTEXT(G.9b!A237),ISNUMBER(G.9b!A237))=TRUE,G.9b!A237,"")</f>
        <v/>
      </c>
      <c r="B237" s="96" t="str">
        <f>IF(OR(ISTEXT(G.9b!B237),ISNUMBER(G.9b!B237))=TRUE,G.9b!B237,"")</f>
        <v/>
      </c>
      <c r="C237" s="89">
        <f>IFERROR(ROUND(G.9b!C237,2),0)</f>
        <v>0</v>
      </c>
      <c r="D237" s="89">
        <f>IFERROR(ROUND(G.9b!D237,2),0)</f>
        <v>0</v>
      </c>
      <c r="E237" s="89">
        <f>IFERROR(ROUND(G.9b!E237,2),0)</f>
        <v>0</v>
      </c>
      <c r="F237" s="89">
        <f>IFERROR(ROUND(G.9b!F237,2),0)</f>
        <v>0</v>
      </c>
      <c r="G237" s="89">
        <f>IFERROR(ROUND(G.9b!G237,2),0)</f>
        <v>0</v>
      </c>
      <c r="H237" s="91">
        <f t="shared" si="3"/>
        <v>0</v>
      </c>
      <c r="I237" s="89">
        <f>IFERROR(ROUND(G.9b!I237,2),0)</f>
        <v>0</v>
      </c>
      <c r="J237" s="96" t="str">
        <f>IF(OR(ISTEXT(G.9b!J237),ISNUMBER(G.9b!J237))=TRUE,G.9b!J237,"")</f>
        <v/>
      </c>
    </row>
    <row r="238" spans="1:10" ht="20.100000000000001" customHeight="1" thickBot="1" x14ac:dyDescent="0.3">
      <c r="A238" s="96" t="str">
        <f>IF(OR(ISTEXT(G.9b!A238),ISNUMBER(G.9b!A238))=TRUE,G.9b!A238,"")</f>
        <v/>
      </c>
      <c r="B238" s="96" t="str">
        <f>IF(OR(ISTEXT(G.9b!B238),ISNUMBER(G.9b!B238))=TRUE,G.9b!B238,"")</f>
        <v/>
      </c>
      <c r="C238" s="89">
        <f>IFERROR(ROUND(G.9b!C238,2),0)</f>
        <v>0</v>
      </c>
      <c r="D238" s="89">
        <f>IFERROR(ROUND(G.9b!D238,2),0)</f>
        <v>0</v>
      </c>
      <c r="E238" s="89">
        <f>IFERROR(ROUND(G.9b!E238,2),0)</f>
        <v>0</v>
      </c>
      <c r="F238" s="89">
        <f>IFERROR(ROUND(G.9b!F238,2),0)</f>
        <v>0</v>
      </c>
      <c r="G238" s="89">
        <f>IFERROR(ROUND(G.9b!G238,2),0)</f>
        <v>0</v>
      </c>
      <c r="H238" s="91">
        <f t="shared" si="3"/>
        <v>0</v>
      </c>
      <c r="I238" s="89">
        <f>IFERROR(ROUND(G.9b!I238,2),0)</f>
        <v>0</v>
      </c>
      <c r="J238" s="96" t="str">
        <f>IF(OR(ISTEXT(G.9b!J238),ISNUMBER(G.9b!J238))=TRUE,G.9b!J238,"")</f>
        <v/>
      </c>
    </row>
    <row r="239" spans="1:10" ht="20.100000000000001" customHeight="1" thickBot="1" x14ac:dyDescent="0.3">
      <c r="A239" s="96" t="str">
        <f>IF(OR(ISTEXT(G.9b!A239),ISNUMBER(G.9b!A239))=TRUE,G.9b!A239,"")</f>
        <v/>
      </c>
      <c r="B239" s="96" t="str">
        <f>IF(OR(ISTEXT(G.9b!B239),ISNUMBER(G.9b!B239))=TRUE,G.9b!B239,"")</f>
        <v/>
      </c>
      <c r="C239" s="89">
        <f>IFERROR(ROUND(G.9b!C239,2),0)</f>
        <v>0</v>
      </c>
      <c r="D239" s="89">
        <f>IFERROR(ROUND(G.9b!D239,2),0)</f>
        <v>0</v>
      </c>
      <c r="E239" s="89">
        <f>IFERROR(ROUND(G.9b!E239,2),0)</f>
        <v>0</v>
      </c>
      <c r="F239" s="89">
        <f>IFERROR(ROUND(G.9b!F239,2),0)</f>
        <v>0</v>
      </c>
      <c r="G239" s="89">
        <f>IFERROR(ROUND(G.9b!G239,2),0)</f>
        <v>0</v>
      </c>
      <c r="H239" s="91">
        <f t="shared" si="3"/>
        <v>0</v>
      </c>
      <c r="I239" s="89">
        <f>IFERROR(ROUND(G.9b!I239,2),0)</f>
        <v>0</v>
      </c>
      <c r="J239" s="96" t="str">
        <f>IF(OR(ISTEXT(G.9b!J239),ISNUMBER(G.9b!J239))=TRUE,G.9b!J239,"")</f>
        <v/>
      </c>
    </row>
    <row r="240" spans="1:10" ht="20.100000000000001" customHeight="1" thickBot="1" x14ac:dyDescent="0.3">
      <c r="A240" s="96" t="str">
        <f>IF(OR(ISTEXT(G.9b!A240),ISNUMBER(G.9b!A240))=TRUE,G.9b!A240,"")</f>
        <v/>
      </c>
      <c r="B240" s="96" t="str">
        <f>IF(OR(ISTEXT(G.9b!B240),ISNUMBER(G.9b!B240))=TRUE,G.9b!B240,"")</f>
        <v/>
      </c>
      <c r="C240" s="89">
        <f>IFERROR(ROUND(G.9b!C240,2),0)</f>
        <v>0</v>
      </c>
      <c r="D240" s="89">
        <f>IFERROR(ROUND(G.9b!D240,2),0)</f>
        <v>0</v>
      </c>
      <c r="E240" s="89">
        <f>IFERROR(ROUND(G.9b!E240,2),0)</f>
        <v>0</v>
      </c>
      <c r="F240" s="89">
        <f>IFERROR(ROUND(G.9b!F240,2),0)</f>
        <v>0</v>
      </c>
      <c r="G240" s="89">
        <f>IFERROR(ROUND(G.9b!G240,2),0)</f>
        <v>0</v>
      </c>
      <c r="H240" s="91">
        <f t="shared" si="3"/>
        <v>0</v>
      </c>
      <c r="I240" s="89">
        <f>IFERROR(ROUND(G.9b!I240,2),0)</f>
        <v>0</v>
      </c>
      <c r="J240" s="96" t="str">
        <f>IF(OR(ISTEXT(G.9b!J240),ISNUMBER(G.9b!J240))=TRUE,G.9b!J240,"")</f>
        <v/>
      </c>
    </row>
    <row r="241" spans="1:10" ht="20.100000000000001" customHeight="1" thickBot="1" x14ac:dyDescent="0.3">
      <c r="A241" s="96" t="str">
        <f>IF(OR(ISTEXT(G.9b!A241),ISNUMBER(G.9b!A241))=TRUE,G.9b!A241,"")</f>
        <v/>
      </c>
      <c r="B241" s="96" t="str">
        <f>IF(OR(ISTEXT(G.9b!B241),ISNUMBER(G.9b!B241))=TRUE,G.9b!B241,"")</f>
        <v/>
      </c>
      <c r="C241" s="89">
        <f>IFERROR(ROUND(G.9b!C241,2),0)</f>
        <v>0</v>
      </c>
      <c r="D241" s="89">
        <f>IFERROR(ROUND(G.9b!D241,2),0)</f>
        <v>0</v>
      </c>
      <c r="E241" s="89">
        <f>IFERROR(ROUND(G.9b!E241,2),0)</f>
        <v>0</v>
      </c>
      <c r="F241" s="89">
        <f>IFERROR(ROUND(G.9b!F241,2),0)</f>
        <v>0</v>
      </c>
      <c r="G241" s="89">
        <f>IFERROR(ROUND(G.9b!G241,2),0)</f>
        <v>0</v>
      </c>
      <c r="H241" s="91">
        <f t="shared" si="3"/>
        <v>0</v>
      </c>
      <c r="I241" s="89">
        <f>IFERROR(ROUND(G.9b!I241,2),0)</f>
        <v>0</v>
      </c>
      <c r="J241" s="96" t="str">
        <f>IF(OR(ISTEXT(G.9b!J241),ISNUMBER(G.9b!J241))=TRUE,G.9b!J241,"")</f>
        <v/>
      </c>
    </row>
    <row r="242" spans="1:10" ht="20.100000000000001" customHeight="1" thickBot="1" x14ac:dyDescent="0.3">
      <c r="A242" s="96" t="str">
        <f>IF(OR(ISTEXT(G.9b!A242),ISNUMBER(G.9b!A242))=TRUE,G.9b!A242,"")</f>
        <v/>
      </c>
      <c r="B242" s="96" t="str">
        <f>IF(OR(ISTEXT(G.9b!B242),ISNUMBER(G.9b!B242))=TRUE,G.9b!B242,"")</f>
        <v/>
      </c>
      <c r="C242" s="89">
        <f>IFERROR(ROUND(G.9b!C242,2),0)</f>
        <v>0</v>
      </c>
      <c r="D242" s="89">
        <f>IFERROR(ROUND(G.9b!D242,2),0)</f>
        <v>0</v>
      </c>
      <c r="E242" s="89">
        <f>IFERROR(ROUND(G.9b!E242,2),0)</f>
        <v>0</v>
      </c>
      <c r="F242" s="89">
        <f>IFERROR(ROUND(G.9b!F242,2),0)</f>
        <v>0</v>
      </c>
      <c r="G242" s="89">
        <f>IFERROR(ROUND(G.9b!G242,2),0)</f>
        <v>0</v>
      </c>
      <c r="H242" s="91">
        <f t="shared" si="3"/>
        <v>0</v>
      </c>
      <c r="I242" s="89">
        <f>IFERROR(ROUND(G.9b!I242,2),0)</f>
        <v>0</v>
      </c>
      <c r="J242" s="96" t="str">
        <f>IF(OR(ISTEXT(G.9b!J242),ISNUMBER(G.9b!J242))=TRUE,G.9b!J242,"")</f>
        <v/>
      </c>
    </row>
    <row r="243" spans="1:10" ht="20.100000000000001" customHeight="1" thickBot="1" x14ac:dyDescent="0.3">
      <c r="A243" s="96" t="str">
        <f>IF(OR(ISTEXT(G.9b!A243),ISNUMBER(G.9b!A243))=TRUE,G.9b!A243,"")</f>
        <v/>
      </c>
      <c r="B243" s="96" t="str">
        <f>IF(OR(ISTEXT(G.9b!B243),ISNUMBER(G.9b!B243))=TRUE,G.9b!B243,"")</f>
        <v/>
      </c>
      <c r="C243" s="89">
        <f>IFERROR(ROUND(G.9b!C243,2),0)</f>
        <v>0</v>
      </c>
      <c r="D243" s="89">
        <f>IFERROR(ROUND(G.9b!D243,2),0)</f>
        <v>0</v>
      </c>
      <c r="E243" s="89">
        <f>IFERROR(ROUND(G.9b!E243,2),0)</f>
        <v>0</v>
      </c>
      <c r="F243" s="89">
        <f>IFERROR(ROUND(G.9b!F243,2),0)</f>
        <v>0</v>
      </c>
      <c r="G243" s="89">
        <f>IFERROR(ROUND(G.9b!G243,2),0)</f>
        <v>0</v>
      </c>
      <c r="H243" s="91">
        <f t="shared" si="3"/>
        <v>0</v>
      </c>
      <c r="I243" s="89">
        <f>IFERROR(ROUND(G.9b!I243,2),0)</f>
        <v>0</v>
      </c>
      <c r="J243" s="96" t="str">
        <f>IF(OR(ISTEXT(G.9b!J243),ISNUMBER(G.9b!J243))=TRUE,G.9b!J243,"")</f>
        <v/>
      </c>
    </row>
    <row r="244" spans="1:10" ht="20.100000000000001" customHeight="1" thickBot="1" x14ac:dyDescent="0.3">
      <c r="A244" s="96" t="str">
        <f>IF(OR(ISTEXT(G.9b!A244),ISNUMBER(G.9b!A244))=TRUE,G.9b!A244,"")</f>
        <v/>
      </c>
      <c r="B244" s="96" t="str">
        <f>IF(OR(ISTEXT(G.9b!B244),ISNUMBER(G.9b!B244))=TRUE,G.9b!B244,"")</f>
        <v/>
      </c>
      <c r="C244" s="89">
        <f>IFERROR(ROUND(G.9b!C244,2),0)</f>
        <v>0</v>
      </c>
      <c r="D244" s="89">
        <f>IFERROR(ROUND(G.9b!D244,2),0)</f>
        <v>0</v>
      </c>
      <c r="E244" s="89">
        <f>IFERROR(ROUND(G.9b!E244,2),0)</f>
        <v>0</v>
      </c>
      <c r="F244" s="89">
        <f>IFERROR(ROUND(G.9b!F244,2),0)</f>
        <v>0</v>
      </c>
      <c r="G244" s="89">
        <f>IFERROR(ROUND(G.9b!G244,2),0)</f>
        <v>0</v>
      </c>
      <c r="H244" s="91">
        <f t="shared" si="3"/>
        <v>0</v>
      </c>
      <c r="I244" s="89">
        <f>IFERROR(ROUND(G.9b!I244,2),0)</f>
        <v>0</v>
      </c>
      <c r="J244" s="96" t="str">
        <f>IF(OR(ISTEXT(G.9b!J244),ISNUMBER(G.9b!J244))=TRUE,G.9b!J244,"")</f>
        <v/>
      </c>
    </row>
    <row r="245" spans="1:10" ht="20.100000000000001" customHeight="1" thickBot="1" x14ac:dyDescent="0.3">
      <c r="A245" s="96" t="str">
        <f>IF(OR(ISTEXT(G.9b!A245),ISNUMBER(G.9b!A245))=TRUE,G.9b!A245,"")</f>
        <v/>
      </c>
      <c r="B245" s="96" t="str">
        <f>IF(OR(ISTEXT(G.9b!B245),ISNUMBER(G.9b!B245))=TRUE,G.9b!B245,"")</f>
        <v/>
      </c>
      <c r="C245" s="89">
        <f>IFERROR(ROUND(G.9b!C245,2),0)</f>
        <v>0</v>
      </c>
      <c r="D245" s="89">
        <f>IFERROR(ROUND(G.9b!D245,2),0)</f>
        <v>0</v>
      </c>
      <c r="E245" s="89">
        <f>IFERROR(ROUND(G.9b!E245,2),0)</f>
        <v>0</v>
      </c>
      <c r="F245" s="89">
        <f>IFERROR(ROUND(G.9b!F245,2),0)</f>
        <v>0</v>
      </c>
      <c r="G245" s="89">
        <f>IFERROR(ROUND(G.9b!G245,2),0)</f>
        <v>0</v>
      </c>
      <c r="H245" s="91">
        <f t="shared" si="3"/>
        <v>0</v>
      </c>
      <c r="I245" s="89">
        <f>IFERROR(ROUND(G.9b!I245,2),0)</f>
        <v>0</v>
      </c>
      <c r="J245" s="96" t="str">
        <f>IF(OR(ISTEXT(G.9b!J245),ISNUMBER(G.9b!J245))=TRUE,G.9b!J245,"")</f>
        <v/>
      </c>
    </row>
    <row r="246" spans="1:10" ht="20.100000000000001" customHeight="1" thickBot="1" x14ac:dyDescent="0.3">
      <c r="A246" s="96" t="str">
        <f>IF(OR(ISTEXT(G.9b!A246),ISNUMBER(G.9b!A246))=TRUE,G.9b!A246,"")</f>
        <v/>
      </c>
      <c r="B246" s="96" t="str">
        <f>IF(OR(ISTEXT(G.9b!B246),ISNUMBER(G.9b!B246))=TRUE,G.9b!B246,"")</f>
        <v/>
      </c>
      <c r="C246" s="89">
        <f>IFERROR(ROUND(G.9b!C246,2),0)</f>
        <v>0</v>
      </c>
      <c r="D246" s="89">
        <f>IFERROR(ROUND(G.9b!D246,2),0)</f>
        <v>0</v>
      </c>
      <c r="E246" s="89">
        <f>IFERROR(ROUND(G.9b!E246,2),0)</f>
        <v>0</v>
      </c>
      <c r="F246" s="89">
        <f>IFERROR(ROUND(G.9b!F246,2),0)</f>
        <v>0</v>
      </c>
      <c r="G246" s="89">
        <f>IFERROR(ROUND(G.9b!G246,2),0)</f>
        <v>0</v>
      </c>
      <c r="H246" s="91">
        <f t="shared" si="3"/>
        <v>0</v>
      </c>
      <c r="I246" s="89">
        <f>IFERROR(ROUND(G.9b!I246,2),0)</f>
        <v>0</v>
      </c>
      <c r="J246" s="96" t="str">
        <f>IF(OR(ISTEXT(G.9b!J246),ISNUMBER(G.9b!J246))=TRUE,G.9b!J246,"")</f>
        <v/>
      </c>
    </row>
    <row r="247" spans="1:10" ht="20.100000000000001" customHeight="1" thickBot="1" x14ac:dyDescent="0.3">
      <c r="A247" s="96" t="str">
        <f>IF(OR(ISTEXT(G.9b!A247),ISNUMBER(G.9b!A247))=TRUE,G.9b!A247,"")</f>
        <v/>
      </c>
      <c r="B247" s="96" t="str">
        <f>IF(OR(ISTEXT(G.9b!B247),ISNUMBER(G.9b!B247))=TRUE,G.9b!B247,"")</f>
        <v/>
      </c>
      <c r="C247" s="89">
        <f>IFERROR(ROUND(G.9b!C247,2),0)</f>
        <v>0</v>
      </c>
      <c r="D247" s="89">
        <f>IFERROR(ROUND(G.9b!D247,2),0)</f>
        <v>0</v>
      </c>
      <c r="E247" s="89">
        <f>IFERROR(ROUND(G.9b!E247,2),0)</f>
        <v>0</v>
      </c>
      <c r="F247" s="89">
        <f>IFERROR(ROUND(G.9b!F247,2),0)</f>
        <v>0</v>
      </c>
      <c r="G247" s="89">
        <f>IFERROR(ROUND(G.9b!G247,2),0)</f>
        <v>0</v>
      </c>
      <c r="H247" s="91">
        <f t="shared" si="3"/>
        <v>0</v>
      </c>
      <c r="I247" s="89">
        <f>IFERROR(ROUND(G.9b!I247,2),0)</f>
        <v>0</v>
      </c>
      <c r="J247" s="96" t="str">
        <f>IF(OR(ISTEXT(G.9b!J247),ISNUMBER(G.9b!J247))=TRUE,G.9b!J247,"")</f>
        <v/>
      </c>
    </row>
    <row r="248" spans="1:10" ht="20.100000000000001" customHeight="1" thickBot="1" x14ac:dyDescent="0.3">
      <c r="A248" s="96" t="str">
        <f>IF(OR(ISTEXT(G.9b!A248),ISNUMBER(G.9b!A248))=TRUE,G.9b!A248,"")</f>
        <v/>
      </c>
      <c r="B248" s="96" t="str">
        <f>IF(OR(ISTEXT(G.9b!B248),ISNUMBER(G.9b!B248))=TRUE,G.9b!B248,"")</f>
        <v/>
      </c>
      <c r="C248" s="89">
        <f>IFERROR(ROUND(G.9b!C248,2),0)</f>
        <v>0</v>
      </c>
      <c r="D248" s="89">
        <f>IFERROR(ROUND(G.9b!D248,2),0)</f>
        <v>0</v>
      </c>
      <c r="E248" s="89">
        <f>IFERROR(ROUND(G.9b!E248,2),0)</f>
        <v>0</v>
      </c>
      <c r="F248" s="89">
        <f>IFERROR(ROUND(G.9b!F248,2),0)</f>
        <v>0</v>
      </c>
      <c r="G248" s="89">
        <f>IFERROR(ROUND(G.9b!G248,2),0)</f>
        <v>0</v>
      </c>
      <c r="H248" s="91">
        <f t="shared" si="3"/>
        <v>0</v>
      </c>
      <c r="I248" s="89">
        <f>IFERROR(ROUND(G.9b!I248,2),0)</f>
        <v>0</v>
      </c>
      <c r="J248" s="96" t="str">
        <f>IF(OR(ISTEXT(G.9b!J248),ISNUMBER(G.9b!J248))=TRUE,G.9b!J248,"")</f>
        <v/>
      </c>
    </row>
    <row r="249" spans="1:10" ht="20.100000000000001" customHeight="1" thickBot="1" x14ac:dyDescent="0.3">
      <c r="A249" s="96" t="str">
        <f>IF(OR(ISTEXT(G.9b!A249),ISNUMBER(G.9b!A249))=TRUE,G.9b!A249,"")</f>
        <v/>
      </c>
      <c r="B249" s="96" t="str">
        <f>IF(OR(ISTEXT(G.9b!B249),ISNUMBER(G.9b!B249))=TRUE,G.9b!B249,"")</f>
        <v/>
      </c>
      <c r="C249" s="89">
        <f>IFERROR(ROUND(G.9b!C249,2),0)</f>
        <v>0</v>
      </c>
      <c r="D249" s="89">
        <f>IFERROR(ROUND(G.9b!D249,2),0)</f>
        <v>0</v>
      </c>
      <c r="E249" s="89">
        <f>IFERROR(ROUND(G.9b!E249,2),0)</f>
        <v>0</v>
      </c>
      <c r="F249" s="89">
        <f>IFERROR(ROUND(G.9b!F249,2),0)</f>
        <v>0</v>
      </c>
      <c r="G249" s="89">
        <f>IFERROR(ROUND(G.9b!G249,2),0)</f>
        <v>0</v>
      </c>
      <c r="H249" s="91">
        <f t="shared" si="3"/>
        <v>0</v>
      </c>
      <c r="I249" s="89">
        <f>IFERROR(ROUND(G.9b!I249,2),0)</f>
        <v>0</v>
      </c>
      <c r="J249" s="96" t="str">
        <f>IF(OR(ISTEXT(G.9b!J249),ISNUMBER(G.9b!J249))=TRUE,G.9b!J249,"")</f>
        <v/>
      </c>
    </row>
    <row r="250" spans="1:10" ht="20.100000000000001" customHeight="1" thickBot="1" x14ac:dyDescent="0.3">
      <c r="A250" s="96" t="str">
        <f>IF(OR(ISTEXT(G.9b!A250),ISNUMBER(G.9b!A250))=TRUE,G.9b!A250,"")</f>
        <v/>
      </c>
      <c r="B250" s="96" t="str">
        <f>IF(OR(ISTEXT(G.9b!B250),ISNUMBER(G.9b!B250))=TRUE,G.9b!B250,"")</f>
        <v/>
      </c>
      <c r="C250" s="89">
        <f>IFERROR(ROUND(G.9b!C250,2),0)</f>
        <v>0</v>
      </c>
      <c r="D250" s="89">
        <f>IFERROR(ROUND(G.9b!D250,2),0)</f>
        <v>0</v>
      </c>
      <c r="E250" s="89">
        <f>IFERROR(ROUND(G.9b!E250,2),0)</f>
        <v>0</v>
      </c>
      <c r="F250" s="89">
        <f>IFERROR(ROUND(G.9b!F250,2),0)</f>
        <v>0</v>
      </c>
      <c r="G250" s="89">
        <f>IFERROR(ROUND(G.9b!G250,2),0)</f>
        <v>0</v>
      </c>
      <c r="H250" s="91">
        <f t="shared" si="3"/>
        <v>0</v>
      </c>
      <c r="I250" s="89">
        <f>IFERROR(ROUND(G.9b!I250,2),0)</f>
        <v>0</v>
      </c>
      <c r="J250" s="96" t="str">
        <f>IF(OR(ISTEXT(G.9b!J250),ISNUMBER(G.9b!J250))=TRUE,G.9b!J250,"")</f>
        <v/>
      </c>
    </row>
    <row r="251" spans="1:10" ht="20.100000000000001" customHeight="1" thickBot="1" x14ac:dyDescent="0.3">
      <c r="A251" s="96" t="str">
        <f>IF(OR(ISTEXT(G.9b!A251),ISNUMBER(G.9b!A251))=TRUE,G.9b!A251,"")</f>
        <v/>
      </c>
      <c r="B251" s="96" t="str">
        <f>IF(OR(ISTEXT(G.9b!B251),ISNUMBER(G.9b!B251))=TRUE,G.9b!B251,"")</f>
        <v/>
      </c>
      <c r="C251" s="89">
        <f>IFERROR(ROUND(G.9b!C251,2),0)</f>
        <v>0</v>
      </c>
      <c r="D251" s="89">
        <f>IFERROR(ROUND(G.9b!D251,2),0)</f>
        <v>0</v>
      </c>
      <c r="E251" s="89">
        <f>IFERROR(ROUND(G.9b!E251,2),0)</f>
        <v>0</v>
      </c>
      <c r="F251" s="89">
        <f>IFERROR(ROUND(G.9b!F251,2),0)</f>
        <v>0</v>
      </c>
      <c r="G251" s="89">
        <f>IFERROR(ROUND(G.9b!G251,2),0)</f>
        <v>0</v>
      </c>
      <c r="H251" s="91">
        <f t="shared" si="3"/>
        <v>0</v>
      </c>
      <c r="I251" s="89">
        <f>IFERROR(ROUND(G.9b!I251,2),0)</f>
        <v>0</v>
      </c>
      <c r="J251" s="96" t="str">
        <f>IF(OR(ISTEXT(G.9b!J251),ISNUMBER(G.9b!J251))=TRUE,G.9b!J251,"")</f>
        <v/>
      </c>
    </row>
    <row r="252" spans="1:10" ht="20.100000000000001" customHeight="1" thickBot="1" x14ac:dyDescent="0.3">
      <c r="A252" s="96" t="str">
        <f>IF(OR(ISTEXT(G.9b!A252),ISNUMBER(G.9b!A252))=TRUE,G.9b!A252,"")</f>
        <v/>
      </c>
      <c r="B252" s="96" t="str">
        <f>IF(OR(ISTEXT(G.9b!B252),ISNUMBER(G.9b!B252))=TRUE,G.9b!B252,"")</f>
        <v/>
      </c>
      <c r="C252" s="89">
        <f>IFERROR(ROUND(G.9b!C252,2),0)</f>
        <v>0</v>
      </c>
      <c r="D252" s="89">
        <f>IFERROR(ROUND(G.9b!D252,2),0)</f>
        <v>0</v>
      </c>
      <c r="E252" s="89">
        <f>IFERROR(ROUND(G.9b!E252,2),0)</f>
        <v>0</v>
      </c>
      <c r="F252" s="89">
        <f>IFERROR(ROUND(G.9b!F252,2),0)</f>
        <v>0</v>
      </c>
      <c r="G252" s="89">
        <f>IFERROR(ROUND(G.9b!G252,2),0)</f>
        <v>0</v>
      </c>
      <c r="H252" s="91">
        <f t="shared" si="3"/>
        <v>0</v>
      </c>
      <c r="I252" s="89">
        <f>IFERROR(ROUND(G.9b!I252,2),0)</f>
        <v>0</v>
      </c>
      <c r="J252" s="96" t="str">
        <f>IF(OR(ISTEXT(G.9b!J252),ISNUMBER(G.9b!J252))=TRUE,G.9b!J252,"")</f>
        <v/>
      </c>
    </row>
    <row r="253" spans="1:10" ht="20.100000000000001" customHeight="1" thickBot="1" x14ac:dyDescent="0.3">
      <c r="A253" s="96" t="str">
        <f>IF(OR(ISTEXT(G.9b!A253),ISNUMBER(G.9b!A253))=TRUE,G.9b!A253,"")</f>
        <v/>
      </c>
      <c r="B253" s="96" t="str">
        <f>IF(OR(ISTEXT(G.9b!B253),ISNUMBER(G.9b!B253))=TRUE,G.9b!B253,"")</f>
        <v/>
      </c>
      <c r="C253" s="89">
        <f>IFERROR(ROUND(G.9b!C253,2),0)</f>
        <v>0</v>
      </c>
      <c r="D253" s="89">
        <f>IFERROR(ROUND(G.9b!D253,2),0)</f>
        <v>0</v>
      </c>
      <c r="E253" s="89">
        <f>IFERROR(ROUND(G.9b!E253,2),0)</f>
        <v>0</v>
      </c>
      <c r="F253" s="89">
        <f>IFERROR(ROUND(G.9b!F253,2),0)</f>
        <v>0</v>
      </c>
      <c r="G253" s="89">
        <f>IFERROR(ROUND(G.9b!G253,2),0)</f>
        <v>0</v>
      </c>
      <c r="H253" s="91">
        <f t="shared" si="3"/>
        <v>0</v>
      </c>
      <c r="I253" s="89">
        <f>IFERROR(ROUND(G.9b!I253,2),0)</f>
        <v>0</v>
      </c>
      <c r="J253" s="96" t="str">
        <f>IF(OR(ISTEXT(G.9b!J253),ISNUMBER(G.9b!J253))=TRUE,G.9b!J253,"")</f>
        <v/>
      </c>
    </row>
    <row r="254" spans="1:10" ht="20.100000000000001" customHeight="1" thickBot="1" x14ac:dyDescent="0.3">
      <c r="A254" s="96" t="str">
        <f>IF(OR(ISTEXT(G.9b!A254),ISNUMBER(G.9b!A254))=TRUE,G.9b!A254,"")</f>
        <v/>
      </c>
      <c r="B254" s="96" t="str">
        <f>IF(OR(ISTEXT(G.9b!B254),ISNUMBER(G.9b!B254))=TRUE,G.9b!B254,"")</f>
        <v/>
      </c>
      <c r="C254" s="89">
        <f>IFERROR(ROUND(G.9b!C254,2),0)</f>
        <v>0</v>
      </c>
      <c r="D254" s="89">
        <f>IFERROR(ROUND(G.9b!D254,2),0)</f>
        <v>0</v>
      </c>
      <c r="E254" s="89">
        <f>IFERROR(ROUND(G.9b!E254,2),0)</f>
        <v>0</v>
      </c>
      <c r="F254" s="89">
        <f>IFERROR(ROUND(G.9b!F254,2),0)</f>
        <v>0</v>
      </c>
      <c r="G254" s="89">
        <f>IFERROR(ROUND(G.9b!G254,2),0)</f>
        <v>0</v>
      </c>
      <c r="H254" s="91">
        <f t="shared" si="3"/>
        <v>0</v>
      </c>
      <c r="I254" s="89">
        <f>IFERROR(ROUND(G.9b!I254,2),0)</f>
        <v>0</v>
      </c>
      <c r="J254" s="96" t="str">
        <f>IF(OR(ISTEXT(G.9b!J254),ISNUMBER(G.9b!J254))=TRUE,G.9b!J254,"")</f>
        <v/>
      </c>
    </row>
    <row r="255" spans="1:10" ht="20.100000000000001" customHeight="1" thickBot="1" x14ac:dyDescent="0.3">
      <c r="A255" s="96" t="str">
        <f>IF(OR(ISTEXT(G.9b!A255),ISNUMBER(G.9b!A255))=TRUE,G.9b!A255,"")</f>
        <v/>
      </c>
      <c r="B255" s="96" t="str">
        <f>IF(OR(ISTEXT(G.9b!B255),ISNUMBER(G.9b!B255))=TRUE,G.9b!B255,"")</f>
        <v/>
      </c>
      <c r="C255" s="89">
        <f>IFERROR(ROUND(G.9b!C255,2),0)</f>
        <v>0</v>
      </c>
      <c r="D255" s="89">
        <f>IFERROR(ROUND(G.9b!D255,2),0)</f>
        <v>0</v>
      </c>
      <c r="E255" s="89">
        <f>IFERROR(ROUND(G.9b!E255,2),0)</f>
        <v>0</v>
      </c>
      <c r="F255" s="89">
        <f>IFERROR(ROUND(G.9b!F255,2),0)</f>
        <v>0</v>
      </c>
      <c r="G255" s="89">
        <f>IFERROR(ROUND(G.9b!G255,2),0)</f>
        <v>0</v>
      </c>
      <c r="H255" s="91">
        <f t="shared" si="3"/>
        <v>0</v>
      </c>
      <c r="I255" s="89">
        <f>IFERROR(ROUND(G.9b!I255,2),0)</f>
        <v>0</v>
      </c>
      <c r="J255" s="96" t="str">
        <f>IF(OR(ISTEXT(G.9b!J255),ISNUMBER(G.9b!J255))=TRUE,G.9b!J255,"")</f>
        <v/>
      </c>
    </row>
    <row r="256" spans="1:10" ht="20.100000000000001" customHeight="1" thickBot="1" x14ac:dyDescent="0.3">
      <c r="A256" s="96" t="str">
        <f>IF(OR(ISTEXT(G.9b!A256),ISNUMBER(G.9b!A256))=TRUE,G.9b!A256,"")</f>
        <v/>
      </c>
      <c r="B256" s="96" t="str">
        <f>IF(OR(ISTEXT(G.9b!B256),ISNUMBER(G.9b!B256))=TRUE,G.9b!B256,"")</f>
        <v/>
      </c>
      <c r="C256" s="89">
        <f>IFERROR(ROUND(G.9b!C256,2),0)</f>
        <v>0</v>
      </c>
      <c r="D256" s="89">
        <f>IFERROR(ROUND(G.9b!D256,2),0)</f>
        <v>0</v>
      </c>
      <c r="E256" s="89">
        <f>IFERROR(ROUND(G.9b!E256,2),0)</f>
        <v>0</v>
      </c>
      <c r="F256" s="89">
        <f>IFERROR(ROUND(G.9b!F256,2),0)</f>
        <v>0</v>
      </c>
      <c r="G256" s="89">
        <f>IFERROR(ROUND(G.9b!G256,2),0)</f>
        <v>0</v>
      </c>
      <c r="H256" s="91">
        <f t="shared" si="3"/>
        <v>0</v>
      </c>
      <c r="I256" s="89">
        <f>IFERROR(ROUND(G.9b!I256,2),0)</f>
        <v>0</v>
      </c>
      <c r="J256" s="96" t="str">
        <f>IF(OR(ISTEXT(G.9b!J256),ISNUMBER(G.9b!J256))=TRUE,G.9b!J256,"")</f>
        <v/>
      </c>
    </row>
    <row r="257" spans="1:10" ht="20.100000000000001" customHeight="1" thickBot="1" x14ac:dyDescent="0.3">
      <c r="A257" s="96" t="str">
        <f>IF(OR(ISTEXT(G.9b!A257),ISNUMBER(G.9b!A257))=TRUE,G.9b!A257,"")</f>
        <v/>
      </c>
      <c r="B257" s="96" t="str">
        <f>IF(OR(ISTEXT(G.9b!B257),ISNUMBER(G.9b!B257))=TRUE,G.9b!B257,"")</f>
        <v/>
      </c>
      <c r="C257" s="89">
        <f>IFERROR(ROUND(G.9b!C257,2),0)</f>
        <v>0</v>
      </c>
      <c r="D257" s="89">
        <f>IFERROR(ROUND(G.9b!D257,2),0)</f>
        <v>0</v>
      </c>
      <c r="E257" s="89">
        <f>IFERROR(ROUND(G.9b!E257,2),0)</f>
        <v>0</v>
      </c>
      <c r="F257" s="89">
        <f>IFERROR(ROUND(G.9b!F257,2),0)</f>
        <v>0</v>
      </c>
      <c r="G257" s="89">
        <f>IFERROR(ROUND(G.9b!G257,2),0)</f>
        <v>0</v>
      </c>
      <c r="H257" s="91">
        <f t="shared" si="3"/>
        <v>0</v>
      </c>
      <c r="I257" s="89">
        <f>IFERROR(ROUND(G.9b!I257,2),0)</f>
        <v>0</v>
      </c>
      <c r="J257" s="96" t="str">
        <f>IF(OR(ISTEXT(G.9b!J257),ISNUMBER(G.9b!J257))=TRUE,G.9b!J257,"")</f>
        <v/>
      </c>
    </row>
    <row r="258" spans="1:10" ht="20.100000000000001" customHeight="1" thickBot="1" x14ac:dyDescent="0.3">
      <c r="A258" s="96" t="str">
        <f>IF(OR(ISTEXT(G.9b!A258),ISNUMBER(G.9b!A258))=TRUE,G.9b!A258,"")</f>
        <v/>
      </c>
      <c r="B258" s="96" t="str">
        <f>IF(OR(ISTEXT(G.9b!B258),ISNUMBER(G.9b!B258))=TRUE,G.9b!B258,"")</f>
        <v/>
      </c>
      <c r="C258" s="89">
        <f>IFERROR(ROUND(G.9b!C258,2),0)</f>
        <v>0</v>
      </c>
      <c r="D258" s="89">
        <f>IFERROR(ROUND(G.9b!D258,2),0)</f>
        <v>0</v>
      </c>
      <c r="E258" s="89">
        <f>IFERROR(ROUND(G.9b!E258,2),0)</f>
        <v>0</v>
      </c>
      <c r="F258" s="89">
        <f>IFERROR(ROUND(G.9b!F258,2),0)</f>
        <v>0</v>
      </c>
      <c r="G258" s="89">
        <f>IFERROR(ROUND(G.9b!G258,2),0)</f>
        <v>0</v>
      </c>
      <c r="H258" s="91">
        <f t="shared" si="3"/>
        <v>0</v>
      </c>
      <c r="I258" s="89">
        <f>IFERROR(ROUND(G.9b!I258,2),0)</f>
        <v>0</v>
      </c>
      <c r="J258" s="96" t="str">
        <f>IF(OR(ISTEXT(G.9b!J258),ISNUMBER(G.9b!J258))=TRUE,G.9b!J258,"")</f>
        <v/>
      </c>
    </row>
    <row r="259" spans="1:10" ht="20.100000000000001" customHeight="1" thickBot="1" x14ac:dyDescent="0.3">
      <c r="A259" s="96" t="str">
        <f>IF(OR(ISTEXT(G.9b!A259),ISNUMBER(G.9b!A259))=TRUE,G.9b!A259,"")</f>
        <v/>
      </c>
      <c r="B259" s="96" t="str">
        <f>IF(OR(ISTEXT(G.9b!B259),ISNUMBER(G.9b!B259))=TRUE,G.9b!B259,"")</f>
        <v/>
      </c>
      <c r="C259" s="89">
        <f>IFERROR(ROUND(G.9b!C259,2),0)</f>
        <v>0</v>
      </c>
      <c r="D259" s="89">
        <f>IFERROR(ROUND(G.9b!D259,2),0)</f>
        <v>0</v>
      </c>
      <c r="E259" s="89">
        <f>IFERROR(ROUND(G.9b!E259,2),0)</f>
        <v>0</v>
      </c>
      <c r="F259" s="89">
        <f>IFERROR(ROUND(G.9b!F259,2),0)</f>
        <v>0</v>
      </c>
      <c r="G259" s="89">
        <f>IFERROR(ROUND(G.9b!G259,2),0)</f>
        <v>0</v>
      </c>
      <c r="H259" s="91">
        <f t="shared" si="3"/>
        <v>0</v>
      </c>
      <c r="I259" s="89">
        <f>IFERROR(ROUND(G.9b!I259,2),0)</f>
        <v>0</v>
      </c>
      <c r="J259" s="96" t="str">
        <f>IF(OR(ISTEXT(G.9b!J259),ISNUMBER(G.9b!J259))=TRUE,G.9b!J259,"")</f>
        <v/>
      </c>
    </row>
    <row r="260" spans="1:10" ht="20.100000000000001" customHeight="1" thickBot="1" x14ac:dyDescent="0.3">
      <c r="A260" s="96" t="str">
        <f>IF(OR(ISTEXT(G.9b!A260),ISNUMBER(G.9b!A260))=TRUE,G.9b!A260,"")</f>
        <v/>
      </c>
      <c r="B260" s="96" t="str">
        <f>IF(OR(ISTEXT(G.9b!B260),ISNUMBER(G.9b!B260))=TRUE,G.9b!B260,"")</f>
        <v/>
      </c>
      <c r="C260" s="89">
        <f>IFERROR(ROUND(G.9b!C260,2),0)</f>
        <v>0</v>
      </c>
      <c r="D260" s="89">
        <f>IFERROR(ROUND(G.9b!D260,2),0)</f>
        <v>0</v>
      </c>
      <c r="E260" s="89">
        <f>IFERROR(ROUND(G.9b!E260,2),0)</f>
        <v>0</v>
      </c>
      <c r="F260" s="89">
        <f>IFERROR(ROUND(G.9b!F260,2),0)</f>
        <v>0</v>
      </c>
      <c r="G260" s="89">
        <f>IFERROR(ROUND(G.9b!G260,2),0)</f>
        <v>0</v>
      </c>
      <c r="H260" s="91">
        <f t="shared" si="3"/>
        <v>0</v>
      </c>
      <c r="I260" s="89">
        <f>IFERROR(ROUND(G.9b!I260,2),0)</f>
        <v>0</v>
      </c>
      <c r="J260" s="96" t="str">
        <f>IF(OR(ISTEXT(G.9b!J260),ISNUMBER(G.9b!J260))=TRUE,G.9b!J260,"")</f>
        <v/>
      </c>
    </row>
    <row r="261" spans="1:10" ht="20.100000000000001" customHeight="1" thickBot="1" x14ac:dyDescent="0.3">
      <c r="A261" s="96" t="str">
        <f>IF(OR(ISTEXT(G.9b!A261),ISNUMBER(G.9b!A261))=TRUE,G.9b!A261,"")</f>
        <v/>
      </c>
      <c r="B261" s="96" t="str">
        <f>IF(OR(ISTEXT(G.9b!B261),ISNUMBER(G.9b!B261))=TRUE,G.9b!B261,"")</f>
        <v/>
      </c>
      <c r="C261" s="89">
        <f>IFERROR(ROUND(G.9b!C261,2),0)</f>
        <v>0</v>
      </c>
      <c r="D261" s="89">
        <f>IFERROR(ROUND(G.9b!D261,2),0)</f>
        <v>0</v>
      </c>
      <c r="E261" s="89">
        <f>IFERROR(ROUND(G.9b!E261,2),0)</f>
        <v>0</v>
      </c>
      <c r="F261" s="89">
        <f>IFERROR(ROUND(G.9b!F261,2),0)</f>
        <v>0</v>
      </c>
      <c r="G261" s="89">
        <f>IFERROR(ROUND(G.9b!G261,2),0)</f>
        <v>0</v>
      </c>
      <c r="H261" s="91">
        <f t="shared" si="3"/>
        <v>0</v>
      </c>
      <c r="I261" s="89">
        <f>IFERROR(ROUND(G.9b!I261,2),0)</f>
        <v>0</v>
      </c>
      <c r="J261" s="96" t="str">
        <f>IF(OR(ISTEXT(G.9b!J261),ISNUMBER(G.9b!J261))=TRUE,G.9b!J261,"")</f>
        <v/>
      </c>
    </row>
    <row r="262" spans="1:10" ht="20.100000000000001" customHeight="1" thickBot="1" x14ac:dyDescent="0.3">
      <c r="A262" s="96" t="str">
        <f>IF(OR(ISTEXT(G.9b!A262),ISNUMBER(G.9b!A262))=TRUE,G.9b!A262,"")</f>
        <v/>
      </c>
      <c r="B262" s="96" t="str">
        <f>IF(OR(ISTEXT(G.9b!B262),ISNUMBER(G.9b!B262))=TRUE,G.9b!B262,"")</f>
        <v/>
      </c>
      <c r="C262" s="89">
        <f>IFERROR(ROUND(G.9b!C262,2),0)</f>
        <v>0</v>
      </c>
      <c r="D262" s="89">
        <f>IFERROR(ROUND(G.9b!D262,2),0)</f>
        <v>0</v>
      </c>
      <c r="E262" s="89">
        <f>IFERROR(ROUND(G.9b!E262,2),0)</f>
        <v>0</v>
      </c>
      <c r="F262" s="89">
        <f>IFERROR(ROUND(G.9b!F262,2),0)</f>
        <v>0</v>
      </c>
      <c r="G262" s="89">
        <f>IFERROR(ROUND(G.9b!G262,2),0)</f>
        <v>0</v>
      </c>
      <c r="H262" s="91">
        <f t="shared" si="3"/>
        <v>0</v>
      </c>
      <c r="I262" s="89">
        <f>IFERROR(ROUND(G.9b!I262,2),0)</f>
        <v>0</v>
      </c>
      <c r="J262" s="96" t="str">
        <f>IF(OR(ISTEXT(G.9b!J262),ISNUMBER(G.9b!J262))=TRUE,G.9b!J262,"")</f>
        <v/>
      </c>
    </row>
    <row r="263" spans="1:10" ht="20.100000000000001" customHeight="1" thickBot="1" x14ac:dyDescent="0.3">
      <c r="A263" s="96" t="str">
        <f>IF(OR(ISTEXT(G.9b!A263),ISNUMBER(G.9b!A263))=TRUE,G.9b!A263,"")</f>
        <v/>
      </c>
      <c r="B263" s="96" t="str">
        <f>IF(OR(ISTEXT(G.9b!B263),ISNUMBER(G.9b!B263))=TRUE,G.9b!B263,"")</f>
        <v/>
      </c>
      <c r="C263" s="89">
        <f>IFERROR(ROUND(G.9b!C263,2),0)</f>
        <v>0</v>
      </c>
      <c r="D263" s="89">
        <f>IFERROR(ROUND(G.9b!D263,2),0)</f>
        <v>0</v>
      </c>
      <c r="E263" s="89">
        <f>IFERROR(ROUND(G.9b!E263,2),0)</f>
        <v>0</v>
      </c>
      <c r="F263" s="89">
        <f>IFERROR(ROUND(G.9b!F263,2),0)</f>
        <v>0</v>
      </c>
      <c r="G263" s="89">
        <f>IFERROR(ROUND(G.9b!G263,2),0)</f>
        <v>0</v>
      </c>
      <c r="H263" s="91">
        <f t="shared" ref="H263:H326" si="4">ROUND(SUM(C263,(-D263),(-E263),F263,(-G263)),2)</f>
        <v>0</v>
      </c>
      <c r="I263" s="89">
        <f>IFERROR(ROUND(G.9b!I263,2),0)</f>
        <v>0</v>
      </c>
      <c r="J263" s="96" t="str">
        <f>IF(OR(ISTEXT(G.9b!J263),ISNUMBER(G.9b!J263))=TRUE,G.9b!J263,"")</f>
        <v/>
      </c>
    </row>
    <row r="264" spans="1:10" ht="20.100000000000001" customHeight="1" thickBot="1" x14ac:dyDescent="0.3">
      <c r="A264" s="96" t="str">
        <f>IF(OR(ISTEXT(G.9b!A264),ISNUMBER(G.9b!A264))=TRUE,G.9b!A264,"")</f>
        <v/>
      </c>
      <c r="B264" s="96" t="str">
        <f>IF(OR(ISTEXT(G.9b!B264),ISNUMBER(G.9b!B264))=TRUE,G.9b!B264,"")</f>
        <v/>
      </c>
      <c r="C264" s="89">
        <f>IFERROR(ROUND(G.9b!C264,2),0)</f>
        <v>0</v>
      </c>
      <c r="D264" s="89">
        <f>IFERROR(ROUND(G.9b!D264,2),0)</f>
        <v>0</v>
      </c>
      <c r="E264" s="89">
        <f>IFERROR(ROUND(G.9b!E264,2),0)</f>
        <v>0</v>
      </c>
      <c r="F264" s="89">
        <f>IFERROR(ROUND(G.9b!F264,2),0)</f>
        <v>0</v>
      </c>
      <c r="G264" s="89">
        <f>IFERROR(ROUND(G.9b!G264,2),0)</f>
        <v>0</v>
      </c>
      <c r="H264" s="91">
        <f t="shared" si="4"/>
        <v>0</v>
      </c>
      <c r="I264" s="89">
        <f>IFERROR(ROUND(G.9b!I264,2),0)</f>
        <v>0</v>
      </c>
      <c r="J264" s="96" t="str">
        <f>IF(OR(ISTEXT(G.9b!J264),ISNUMBER(G.9b!J264))=TRUE,G.9b!J264,"")</f>
        <v/>
      </c>
    </row>
    <row r="265" spans="1:10" ht="20.100000000000001" customHeight="1" thickBot="1" x14ac:dyDescent="0.3">
      <c r="A265" s="96" t="str">
        <f>IF(OR(ISTEXT(G.9b!A265),ISNUMBER(G.9b!A265))=TRUE,G.9b!A265,"")</f>
        <v/>
      </c>
      <c r="B265" s="96" t="str">
        <f>IF(OR(ISTEXT(G.9b!B265),ISNUMBER(G.9b!B265))=TRUE,G.9b!B265,"")</f>
        <v/>
      </c>
      <c r="C265" s="89">
        <f>IFERROR(ROUND(G.9b!C265,2),0)</f>
        <v>0</v>
      </c>
      <c r="D265" s="89">
        <f>IFERROR(ROUND(G.9b!D265,2),0)</f>
        <v>0</v>
      </c>
      <c r="E265" s="89">
        <f>IFERROR(ROUND(G.9b!E265,2),0)</f>
        <v>0</v>
      </c>
      <c r="F265" s="89">
        <f>IFERROR(ROUND(G.9b!F265,2),0)</f>
        <v>0</v>
      </c>
      <c r="G265" s="89">
        <f>IFERROR(ROUND(G.9b!G265,2),0)</f>
        <v>0</v>
      </c>
      <c r="H265" s="91">
        <f t="shared" si="4"/>
        <v>0</v>
      </c>
      <c r="I265" s="89">
        <f>IFERROR(ROUND(G.9b!I265,2),0)</f>
        <v>0</v>
      </c>
      <c r="J265" s="96" t="str">
        <f>IF(OR(ISTEXT(G.9b!J265),ISNUMBER(G.9b!J265))=TRUE,G.9b!J265,"")</f>
        <v/>
      </c>
    </row>
    <row r="266" spans="1:10" ht="20.100000000000001" customHeight="1" thickBot="1" x14ac:dyDescent="0.3">
      <c r="A266" s="96" t="str">
        <f>IF(OR(ISTEXT(G.9b!A266),ISNUMBER(G.9b!A266))=TRUE,G.9b!A266,"")</f>
        <v/>
      </c>
      <c r="B266" s="96" t="str">
        <f>IF(OR(ISTEXT(G.9b!B266),ISNUMBER(G.9b!B266))=TRUE,G.9b!B266,"")</f>
        <v/>
      </c>
      <c r="C266" s="89">
        <f>IFERROR(ROUND(G.9b!C266,2),0)</f>
        <v>0</v>
      </c>
      <c r="D266" s="89">
        <f>IFERROR(ROUND(G.9b!D266,2),0)</f>
        <v>0</v>
      </c>
      <c r="E266" s="89">
        <f>IFERROR(ROUND(G.9b!E266,2),0)</f>
        <v>0</v>
      </c>
      <c r="F266" s="89">
        <f>IFERROR(ROUND(G.9b!F266,2),0)</f>
        <v>0</v>
      </c>
      <c r="G266" s="89">
        <f>IFERROR(ROUND(G.9b!G266,2),0)</f>
        <v>0</v>
      </c>
      <c r="H266" s="91">
        <f t="shared" si="4"/>
        <v>0</v>
      </c>
      <c r="I266" s="89">
        <f>IFERROR(ROUND(G.9b!I266,2),0)</f>
        <v>0</v>
      </c>
      <c r="J266" s="96" t="str">
        <f>IF(OR(ISTEXT(G.9b!J266),ISNUMBER(G.9b!J266))=TRUE,G.9b!J266,"")</f>
        <v/>
      </c>
    </row>
    <row r="267" spans="1:10" ht="20.100000000000001" customHeight="1" thickBot="1" x14ac:dyDescent="0.3">
      <c r="A267" s="96" t="str">
        <f>IF(OR(ISTEXT(G.9b!A267),ISNUMBER(G.9b!A267))=TRUE,G.9b!A267,"")</f>
        <v/>
      </c>
      <c r="B267" s="96" t="str">
        <f>IF(OR(ISTEXT(G.9b!B267),ISNUMBER(G.9b!B267))=TRUE,G.9b!B267,"")</f>
        <v/>
      </c>
      <c r="C267" s="89">
        <f>IFERROR(ROUND(G.9b!C267,2),0)</f>
        <v>0</v>
      </c>
      <c r="D267" s="89">
        <f>IFERROR(ROUND(G.9b!D267,2),0)</f>
        <v>0</v>
      </c>
      <c r="E267" s="89">
        <f>IFERROR(ROUND(G.9b!E267,2),0)</f>
        <v>0</v>
      </c>
      <c r="F267" s="89">
        <f>IFERROR(ROUND(G.9b!F267,2),0)</f>
        <v>0</v>
      </c>
      <c r="G267" s="89">
        <f>IFERROR(ROUND(G.9b!G267,2),0)</f>
        <v>0</v>
      </c>
      <c r="H267" s="91">
        <f t="shared" si="4"/>
        <v>0</v>
      </c>
      <c r="I267" s="89">
        <f>IFERROR(ROUND(G.9b!I267,2),0)</f>
        <v>0</v>
      </c>
      <c r="J267" s="96" t="str">
        <f>IF(OR(ISTEXT(G.9b!J267),ISNUMBER(G.9b!J267))=TRUE,G.9b!J267,"")</f>
        <v/>
      </c>
    </row>
    <row r="268" spans="1:10" ht="20.100000000000001" customHeight="1" thickBot="1" x14ac:dyDescent="0.3">
      <c r="A268" s="96" t="str">
        <f>IF(OR(ISTEXT(G.9b!A268),ISNUMBER(G.9b!A268))=TRUE,G.9b!A268,"")</f>
        <v/>
      </c>
      <c r="B268" s="96" t="str">
        <f>IF(OR(ISTEXT(G.9b!B268),ISNUMBER(G.9b!B268))=TRUE,G.9b!B268,"")</f>
        <v/>
      </c>
      <c r="C268" s="89">
        <f>IFERROR(ROUND(G.9b!C268,2),0)</f>
        <v>0</v>
      </c>
      <c r="D268" s="89">
        <f>IFERROR(ROUND(G.9b!D268,2),0)</f>
        <v>0</v>
      </c>
      <c r="E268" s="89">
        <f>IFERROR(ROUND(G.9b!E268,2),0)</f>
        <v>0</v>
      </c>
      <c r="F268" s="89">
        <f>IFERROR(ROUND(G.9b!F268,2),0)</f>
        <v>0</v>
      </c>
      <c r="G268" s="89">
        <f>IFERROR(ROUND(G.9b!G268,2),0)</f>
        <v>0</v>
      </c>
      <c r="H268" s="91">
        <f t="shared" si="4"/>
        <v>0</v>
      </c>
      <c r="I268" s="89">
        <f>IFERROR(ROUND(G.9b!I268,2),0)</f>
        <v>0</v>
      </c>
      <c r="J268" s="96" t="str">
        <f>IF(OR(ISTEXT(G.9b!J268),ISNUMBER(G.9b!J268))=TRUE,G.9b!J268,"")</f>
        <v/>
      </c>
    </row>
    <row r="269" spans="1:10" ht="20.100000000000001" customHeight="1" thickBot="1" x14ac:dyDescent="0.3">
      <c r="A269" s="96" t="str">
        <f>IF(OR(ISTEXT(G.9b!A269),ISNUMBER(G.9b!A269))=TRUE,G.9b!A269,"")</f>
        <v/>
      </c>
      <c r="B269" s="96" t="str">
        <f>IF(OR(ISTEXT(G.9b!B269),ISNUMBER(G.9b!B269))=TRUE,G.9b!B269,"")</f>
        <v/>
      </c>
      <c r="C269" s="89">
        <f>IFERROR(ROUND(G.9b!C269,2),0)</f>
        <v>0</v>
      </c>
      <c r="D269" s="89">
        <f>IFERROR(ROUND(G.9b!D269,2),0)</f>
        <v>0</v>
      </c>
      <c r="E269" s="89">
        <f>IFERROR(ROUND(G.9b!E269,2),0)</f>
        <v>0</v>
      </c>
      <c r="F269" s="89">
        <f>IFERROR(ROUND(G.9b!F269,2),0)</f>
        <v>0</v>
      </c>
      <c r="G269" s="89">
        <f>IFERROR(ROUND(G.9b!G269,2),0)</f>
        <v>0</v>
      </c>
      <c r="H269" s="91">
        <f t="shared" si="4"/>
        <v>0</v>
      </c>
      <c r="I269" s="89">
        <f>IFERROR(ROUND(G.9b!I269,2),0)</f>
        <v>0</v>
      </c>
      <c r="J269" s="96" t="str">
        <f>IF(OR(ISTEXT(G.9b!J269),ISNUMBER(G.9b!J269))=TRUE,G.9b!J269,"")</f>
        <v/>
      </c>
    </row>
    <row r="270" spans="1:10" ht="20.100000000000001" customHeight="1" thickBot="1" x14ac:dyDescent="0.3">
      <c r="A270" s="96" t="str">
        <f>IF(OR(ISTEXT(G.9b!A270),ISNUMBER(G.9b!A270))=TRUE,G.9b!A270,"")</f>
        <v/>
      </c>
      <c r="B270" s="96" t="str">
        <f>IF(OR(ISTEXT(G.9b!B270),ISNUMBER(G.9b!B270))=TRUE,G.9b!B270,"")</f>
        <v/>
      </c>
      <c r="C270" s="89">
        <f>IFERROR(ROUND(G.9b!C270,2),0)</f>
        <v>0</v>
      </c>
      <c r="D270" s="89">
        <f>IFERROR(ROUND(G.9b!D270,2),0)</f>
        <v>0</v>
      </c>
      <c r="E270" s="89">
        <f>IFERROR(ROUND(G.9b!E270,2),0)</f>
        <v>0</v>
      </c>
      <c r="F270" s="89">
        <f>IFERROR(ROUND(G.9b!F270,2),0)</f>
        <v>0</v>
      </c>
      <c r="G270" s="89">
        <f>IFERROR(ROUND(G.9b!G270,2),0)</f>
        <v>0</v>
      </c>
      <c r="H270" s="91">
        <f t="shared" si="4"/>
        <v>0</v>
      </c>
      <c r="I270" s="89">
        <f>IFERROR(ROUND(G.9b!I270,2),0)</f>
        <v>0</v>
      </c>
      <c r="J270" s="96" t="str">
        <f>IF(OR(ISTEXT(G.9b!J270),ISNUMBER(G.9b!J270))=TRUE,G.9b!J270,"")</f>
        <v/>
      </c>
    </row>
    <row r="271" spans="1:10" ht="20.100000000000001" customHeight="1" thickBot="1" x14ac:dyDescent="0.3">
      <c r="A271" s="96" t="str">
        <f>IF(OR(ISTEXT(G.9b!A271),ISNUMBER(G.9b!A271))=TRUE,G.9b!A271,"")</f>
        <v/>
      </c>
      <c r="B271" s="96" t="str">
        <f>IF(OR(ISTEXT(G.9b!B271),ISNUMBER(G.9b!B271))=TRUE,G.9b!B271,"")</f>
        <v/>
      </c>
      <c r="C271" s="89">
        <f>IFERROR(ROUND(G.9b!C271,2),0)</f>
        <v>0</v>
      </c>
      <c r="D271" s="89">
        <f>IFERROR(ROUND(G.9b!D271,2),0)</f>
        <v>0</v>
      </c>
      <c r="E271" s="89">
        <f>IFERROR(ROUND(G.9b!E271,2),0)</f>
        <v>0</v>
      </c>
      <c r="F271" s="89">
        <f>IFERROR(ROUND(G.9b!F271,2),0)</f>
        <v>0</v>
      </c>
      <c r="G271" s="89">
        <f>IFERROR(ROUND(G.9b!G271,2),0)</f>
        <v>0</v>
      </c>
      <c r="H271" s="91">
        <f t="shared" si="4"/>
        <v>0</v>
      </c>
      <c r="I271" s="89">
        <f>IFERROR(ROUND(G.9b!I271,2),0)</f>
        <v>0</v>
      </c>
      <c r="J271" s="96" t="str">
        <f>IF(OR(ISTEXT(G.9b!J271),ISNUMBER(G.9b!J271))=TRUE,G.9b!J271,"")</f>
        <v/>
      </c>
    </row>
    <row r="272" spans="1:10" ht="20.100000000000001" customHeight="1" thickBot="1" x14ac:dyDescent="0.3">
      <c r="A272" s="96" t="str">
        <f>IF(OR(ISTEXT(G.9b!A272),ISNUMBER(G.9b!A272))=TRUE,G.9b!A272,"")</f>
        <v/>
      </c>
      <c r="B272" s="96" t="str">
        <f>IF(OR(ISTEXT(G.9b!B272),ISNUMBER(G.9b!B272))=TRUE,G.9b!B272,"")</f>
        <v/>
      </c>
      <c r="C272" s="89">
        <f>IFERROR(ROUND(G.9b!C272,2),0)</f>
        <v>0</v>
      </c>
      <c r="D272" s="89">
        <f>IFERROR(ROUND(G.9b!D272,2),0)</f>
        <v>0</v>
      </c>
      <c r="E272" s="89">
        <f>IFERROR(ROUND(G.9b!E272,2),0)</f>
        <v>0</v>
      </c>
      <c r="F272" s="89">
        <f>IFERROR(ROUND(G.9b!F272,2),0)</f>
        <v>0</v>
      </c>
      <c r="G272" s="89">
        <f>IFERROR(ROUND(G.9b!G272,2),0)</f>
        <v>0</v>
      </c>
      <c r="H272" s="91">
        <f t="shared" si="4"/>
        <v>0</v>
      </c>
      <c r="I272" s="89">
        <f>IFERROR(ROUND(G.9b!I272,2),0)</f>
        <v>0</v>
      </c>
      <c r="J272" s="96" t="str">
        <f>IF(OR(ISTEXT(G.9b!J272),ISNUMBER(G.9b!J272))=TRUE,G.9b!J272,"")</f>
        <v/>
      </c>
    </row>
    <row r="273" spans="1:10" ht="20.100000000000001" customHeight="1" thickBot="1" x14ac:dyDescent="0.3">
      <c r="A273" s="96" t="str">
        <f>IF(OR(ISTEXT(G.9b!A273),ISNUMBER(G.9b!A273))=TRUE,G.9b!A273,"")</f>
        <v/>
      </c>
      <c r="B273" s="96" t="str">
        <f>IF(OR(ISTEXT(G.9b!B273),ISNUMBER(G.9b!B273))=TRUE,G.9b!B273,"")</f>
        <v/>
      </c>
      <c r="C273" s="89">
        <f>IFERROR(ROUND(G.9b!C273,2),0)</f>
        <v>0</v>
      </c>
      <c r="D273" s="89">
        <f>IFERROR(ROUND(G.9b!D273,2),0)</f>
        <v>0</v>
      </c>
      <c r="E273" s="89">
        <f>IFERROR(ROUND(G.9b!E273,2),0)</f>
        <v>0</v>
      </c>
      <c r="F273" s="89">
        <f>IFERROR(ROUND(G.9b!F273,2),0)</f>
        <v>0</v>
      </c>
      <c r="G273" s="89">
        <f>IFERROR(ROUND(G.9b!G273,2),0)</f>
        <v>0</v>
      </c>
      <c r="H273" s="91">
        <f t="shared" si="4"/>
        <v>0</v>
      </c>
      <c r="I273" s="89">
        <f>IFERROR(ROUND(G.9b!I273,2),0)</f>
        <v>0</v>
      </c>
      <c r="J273" s="96" t="str">
        <f>IF(OR(ISTEXT(G.9b!J273),ISNUMBER(G.9b!J273))=TRUE,G.9b!J273,"")</f>
        <v/>
      </c>
    </row>
    <row r="274" spans="1:10" ht="20.100000000000001" customHeight="1" thickBot="1" x14ac:dyDescent="0.3">
      <c r="A274" s="96" t="str">
        <f>IF(OR(ISTEXT(G.9b!A274),ISNUMBER(G.9b!A274))=TRUE,G.9b!A274,"")</f>
        <v/>
      </c>
      <c r="B274" s="96" t="str">
        <f>IF(OR(ISTEXT(G.9b!B274),ISNUMBER(G.9b!B274))=TRUE,G.9b!B274,"")</f>
        <v/>
      </c>
      <c r="C274" s="89">
        <f>IFERROR(ROUND(G.9b!C274,2),0)</f>
        <v>0</v>
      </c>
      <c r="D274" s="89">
        <f>IFERROR(ROUND(G.9b!D274,2),0)</f>
        <v>0</v>
      </c>
      <c r="E274" s="89">
        <f>IFERROR(ROUND(G.9b!E274,2),0)</f>
        <v>0</v>
      </c>
      <c r="F274" s="89">
        <f>IFERROR(ROUND(G.9b!F274,2),0)</f>
        <v>0</v>
      </c>
      <c r="G274" s="89">
        <f>IFERROR(ROUND(G.9b!G274,2),0)</f>
        <v>0</v>
      </c>
      <c r="H274" s="91">
        <f t="shared" si="4"/>
        <v>0</v>
      </c>
      <c r="I274" s="89">
        <f>IFERROR(ROUND(G.9b!I274,2),0)</f>
        <v>0</v>
      </c>
      <c r="J274" s="96" t="str">
        <f>IF(OR(ISTEXT(G.9b!J274),ISNUMBER(G.9b!J274))=TRUE,G.9b!J274,"")</f>
        <v/>
      </c>
    </row>
    <row r="275" spans="1:10" ht="20.100000000000001" customHeight="1" thickBot="1" x14ac:dyDescent="0.3">
      <c r="A275" s="96" t="str">
        <f>IF(OR(ISTEXT(G.9b!A275),ISNUMBER(G.9b!A275))=TRUE,G.9b!A275,"")</f>
        <v/>
      </c>
      <c r="B275" s="96" t="str">
        <f>IF(OR(ISTEXT(G.9b!B275),ISNUMBER(G.9b!B275))=TRUE,G.9b!B275,"")</f>
        <v/>
      </c>
      <c r="C275" s="89">
        <f>IFERROR(ROUND(G.9b!C275,2),0)</f>
        <v>0</v>
      </c>
      <c r="D275" s="89">
        <f>IFERROR(ROUND(G.9b!D275,2),0)</f>
        <v>0</v>
      </c>
      <c r="E275" s="89">
        <f>IFERROR(ROUND(G.9b!E275,2),0)</f>
        <v>0</v>
      </c>
      <c r="F275" s="89">
        <f>IFERROR(ROUND(G.9b!F275,2),0)</f>
        <v>0</v>
      </c>
      <c r="G275" s="89">
        <f>IFERROR(ROUND(G.9b!G275,2),0)</f>
        <v>0</v>
      </c>
      <c r="H275" s="91">
        <f t="shared" si="4"/>
        <v>0</v>
      </c>
      <c r="I275" s="89">
        <f>IFERROR(ROUND(G.9b!I275,2),0)</f>
        <v>0</v>
      </c>
      <c r="J275" s="96" t="str">
        <f>IF(OR(ISTEXT(G.9b!J275),ISNUMBER(G.9b!J275))=TRUE,G.9b!J275,"")</f>
        <v/>
      </c>
    </row>
    <row r="276" spans="1:10" ht="20.100000000000001" customHeight="1" thickBot="1" x14ac:dyDescent="0.3">
      <c r="A276" s="96" t="str">
        <f>IF(OR(ISTEXT(G.9b!A276),ISNUMBER(G.9b!A276))=TRUE,G.9b!A276,"")</f>
        <v/>
      </c>
      <c r="B276" s="96" t="str">
        <f>IF(OR(ISTEXT(G.9b!B276),ISNUMBER(G.9b!B276))=TRUE,G.9b!B276,"")</f>
        <v/>
      </c>
      <c r="C276" s="89">
        <f>IFERROR(ROUND(G.9b!C276,2),0)</f>
        <v>0</v>
      </c>
      <c r="D276" s="89">
        <f>IFERROR(ROUND(G.9b!D276,2),0)</f>
        <v>0</v>
      </c>
      <c r="E276" s="89">
        <f>IFERROR(ROUND(G.9b!E276,2),0)</f>
        <v>0</v>
      </c>
      <c r="F276" s="89">
        <f>IFERROR(ROUND(G.9b!F276,2),0)</f>
        <v>0</v>
      </c>
      <c r="G276" s="89">
        <f>IFERROR(ROUND(G.9b!G276,2),0)</f>
        <v>0</v>
      </c>
      <c r="H276" s="91">
        <f t="shared" si="4"/>
        <v>0</v>
      </c>
      <c r="I276" s="89">
        <f>IFERROR(ROUND(G.9b!I276,2),0)</f>
        <v>0</v>
      </c>
      <c r="J276" s="96" t="str">
        <f>IF(OR(ISTEXT(G.9b!J276),ISNUMBER(G.9b!J276))=TRUE,G.9b!J276,"")</f>
        <v/>
      </c>
    </row>
    <row r="277" spans="1:10" ht="20.100000000000001" customHeight="1" thickBot="1" x14ac:dyDescent="0.3">
      <c r="A277" s="96" t="str">
        <f>IF(OR(ISTEXT(G.9b!A277),ISNUMBER(G.9b!A277))=TRUE,G.9b!A277,"")</f>
        <v/>
      </c>
      <c r="B277" s="96" t="str">
        <f>IF(OR(ISTEXT(G.9b!B277),ISNUMBER(G.9b!B277))=TRUE,G.9b!B277,"")</f>
        <v/>
      </c>
      <c r="C277" s="89">
        <f>IFERROR(ROUND(G.9b!C277,2),0)</f>
        <v>0</v>
      </c>
      <c r="D277" s="89">
        <f>IFERROR(ROUND(G.9b!D277,2),0)</f>
        <v>0</v>
      </c>
      <c r="E277" s="89">
        <f>IFERROR(ROUND(G.9b!E277,2),0)</f>
        <v>0</v>
      </c>
      <c r="F277" s="89">
        <f>IFERROR(ROUND(G.9b!F277,2),0)</f>
        <v>0</v>
      </c>
      <c r="G277" s="89">
        <f>IFERROR(ROUND(G.9b!G277,2),0)</f>
        <v>0</v>
      </c>
      <c r="H277" s="91">
        <f t="shared" si="4"/>
        <v>0</v>
      </c>
      <c r="I277" s="89">
        <f>IFERROR(ROUND(G.9b!I277,2),0)</f>
        <v>0</v>
      </c>
      <c r="J277" s="96" t="str">
        <f>IF(OR(ISTEXT(G.9b!J277),ISNUMBER(G.9b!J277))=TRUE,G.9b!J277,"")</f>
        <v/>
      </c>
    </row>
    <row r="278" spans="1:10" ht="20.100000000000001" customHeight="1" thickBot="1" x14ac:dyDescent="0.3">
      <c r="A278" s="96" t="str">
        <f>IF(OR(ISTEXT(G.9b!A278),ISNUMBER(G.9b!A278))=TRUE,G.9b!A278,"")</f>
        <v/>
      </c>
      <c r="B278" s="96" t="str">
        <f>IF(OR(ISTEXT(G.9b!B278),ISNUMBER(G.9b!B278))=TRUE,G.9b!B278,"")</f>
        <v/>
      </c>
      <c r="C278" s="89">
        <f>IFERROR(ROUND(G.9b!C278,2),0)</f>
        <v>0</v>
      </c>
      <c r="D278" s="89">
        <f>IFERROR(ROUND(G.9b!D278,2),0)</f>
        <v>0</v>
      </c>
      <c r="E278" s="89">
        <f>IFERROR(ROUND(G.9b!E278,2),0)</f>
        <v>0</v>
      </c>
      <c r="F278" s="89">
        <f>IFERROR(ROUND(G.9b!F278,2),0)</f>
        <v>0</v>
      </c>
      <c r="G278" s="89">
        <f>IFERROR(ROUND(G.9b!G278,2),0)</f>
        <v>0</v>
      </c>
      <c r="H278" s="91">
        <f t="shared" si="4"/>
        <v>0</v>
      </c>
      <c r="I278" s="89">
        <f>IFERROR(ROUND(G.9b!I278,2),0)</f>
        <v>0</v>
      </c>
      <c r="J278" s="96" t="str">
        <f>IF(OR(ISTEXT(G.9b!J278),ISNUMBER(G.9b!J278))=TRUE,G.9b!J278,"")</f>
        <v/>
      </c>
    </row>
    <row r="279" spans="1:10" ht="20.100000000000001" customHeight="1" thickBot="1" x14ac:dyDescent="0.3">
      <c r="A279" s="96" t="str">
        <f>IF(OR(ISTEXT(G.9b!A279),ISNUMBER(G.9b!A279))=TRUE,G.9b!A279,"")</f>
        <v/>
      </c>
      <c r="B279" s="96" t="str">
        <f>IF(OR(ISTEXT(G.9b!B279),ISNUMBER(G.9b!B279))=TRUE,G.9b!B279,"")</f>
        <v/>
      </c>
      <c r="C279" s="89">
        <f>IFERROR(ROUND(G.9b!C279,2),0)</f>
        <v>0</v>
      </c>
      <c r="D279" s="89">
        <f>IFERROR(ROUND(G.9b!D279,2),0)</f>
        <v>0</v>
      </c>
      <c r="E279" s="89">
        <f>IFERROR(ROUND(G.9b!E279,2),0)</f>
        <v>0</v>
      </c>
      <c r="F279" s="89">
        <f>IFERROR(ROUND(G.9b!F279,2),0)</f>
        <v>0</v>
      </c>
      <c r="G279" s="89">
        <f>IFERROR(ROUND(G.9b!G279,2),0)</f>
        <v>0</v>
      </c>
      <c r="H279" s="91">
        <f t="shared" si="4"/>
        <v>0</v>
      </c>
      <c r="I279" s="89">
        <f>IFERROR(ROUND(G.9b!I279,2),0)</f>
        <v>0</v>
      </c>
      <c r="J279" s="96" t="str">
        <f>IF(OR(ISTEXT(G.9b!J279),ISNUMBER(G.9b!J279))=TRUE,G.9b!J279,"")</f>
        <v/>
      </c>
    </row>
    <row r="280" spans="1:10" ht="20.100000000000001" customHeight="1" thickBot="1" x14ac:dyDescent="0.3">
      <c r="A280" s="96" t="str">
        <f>IF(OR(ISTEXT(G.9b!A280),ISNUMBER(G.9b!A280))=TRUE,G.9b!A280,"")</f>
        <v/>
      </c>
      <c r="B280" s="96" t="str">
        <f>IF(OR(ISTEXT(G.9b!B280),ISNUMBER(G.9b!B280))=TRUE,G.9b!B280,"")</f>
        <v/>
      </c>
      <c r="C280" s="89">
        <f>IFERROR(ROUND(G.9b!C280,2),0)</f>
        <v>0</v>
      </c>
      <c r="D280" s="89">
        <f>IFERROR(ROUND(G.9b!D280,2),0)</f>
        <v>0</v>
      </c>
      <c r="E280" s="89">
        <f>IFERROR(ROUND(G.9b!E280,2),0)</f>
        <v>0</v>
      </c>
      <c r="F280" s="89">
        <f>IFERROR(ROUND(G.9b!F280,2),0)</f>
        <v>0</v>
      </c>
      <c r="G280" s="89">
        <f>IFERROR(ROUND(G.9b!G280,2),0)</f>
        <v>0</v>
      </c>
      <c r="H280" s="91">
        <f t="shared" si="4"/>
        <v>0</v>
      </c>
      <c r="I280" s="89">
        <f>IFERROR(ROUND(G.9b!I280,2),0)</f>
        <v>0</v>
      </c>
      <c r="J280" s="96" t="str">
        <f>IF(OR(ISTEXT(G.9b!J280),ISNUMBER(G.9b!J280))=TRUE,G.9b!J280,"")</f>
        <v/>
      </c>
    </row>
    <row r="281" spans="1:10" ht="20.100000000000001" customHeight="1" thickBot="1" x14ac:dyDescent="0.3">
      <c r="A281" s="96" t="str">
        <f>IF(OR(ISTEXT(G.9b!A281),ISNUMBER(G.9b!A281))=TRUE,G.9b!A281,"")</f>
        <v/>
      </c>
      <c r="B281" s="96" t="str">
        <f>IF(OR(ISTEXT(G.9b!B281),ISNUMBER(G.9b!B281))=TRUE,G.9b!B281,"")</f>
        <v/>
      </c>
      <c r="C281" s="89">
        <f>IFERROR(ROUND(G.9b!C281,2),0)</f>
        <v>0</v>
      </c>
      <c r="D281" s="89">
        <f>IFERROR(ROUND(G.9b!D281,2),0)</f>
        <v>0</v>
      </c>
      <c r="E281" s="89">
        <f>IFERROR(ROUND(G.9b!E281,2),0)</f>
        <v>0</v>
      </c>
      <c r="F281" s="89">
        <f>IFERROR(ROUND(G.9b!F281,2),0)</f>
        <v>0</v>
      </c>
      <c r="G281" s="89">
        <f>IFERROR(ROUND(G.9b!G281,2),0)</f>
        <v>0</v>
      </c>
      <c r="H281" s="91">
        <f t="shared" si="4"/>
        <v>0</v>
      </c>
      <c r="I281" s="89">
        <f>IFERROR(ROUND(G.9b!I281,2),0)</f>
        <v>0</v>
      </c>
      <c r="J281" s="96" t="str">
        <f>IF(OR(ISTEXT(G.9b!J281),ISNUMBER(G.9b!J281))=TRUE,G.9b!J281,"")</f>
        <v/>
      </c>
    </row>
    <row r="282" spans="1:10" ht="20.100000000000001" customHeight="1" thickBot="1" x14ac:dyDescent="0.3">
      <c r="A282" s="96" t="str">
        <f>IF(OR(ISTEXT(G.9b!A282),ISNUMBER(G.9b!A282))=TRUE,G.9b!A282,"")</f>
        <v/>
      </c>
      <c r="B282" s="96" t="str">
        <f>IF(OR(ISTEXT(G.9b!B282),ISNUMBER(G.9b!B282))=TRUE,G.9b!B282,"")</f>
        <v/>
      </c>
      <c r="C282" s="89">
        <f>IFERROR(ROUND(G.9b!C282,2),0)</f>
        <v>0</v>
      </c>
      <c r="D282" s="89">
        <f>IFERROR(ROUND(G.9b!D282,2),0)</f>
        <v>0</v>
      </c>
      <c r="E282" s="89">
        <f>IFERROR(ROUND(G.9b!E282,2),0)</f>
        <v>0</v>
      </c>
      <c r="F282" s="89">
        <f>IFERROR(ROUND(G.9b!F282,2),0)</f>
        <v>0</v>
      </c>
      <c r="G282" s="89">
        <f>IFERROR(ROUND(G.9b!G282,2),0)</f>
        <v>0</v>
      </c>
      <c r="H282" s="91">
        <f t="shared" si="4"/>
        <v>0</v>
      </c>
      <c r="I282" s="89">
        <f>IFERROR(ROUND(G.9b!I282,2),0)</f>
        <v>0</v>
      </c>
      <c r="J282" s="96" t="str">
        <f>IF(OR(ISTEXT(G.9b!J282),ISNUMBER(G.9b!J282))=TRUE,G.9b!J282,"")</f>
        <v/>
      </c>
    </row>
    <row r="283" spans="1:10" ht="20.100000000000001" customHeight="1" thickBot="1" x14ac:dyDescent="0.3">
      <c r="A283" s="96" t="str">
        <f>IF(OR(ISTEXT(G.9b!A283),ISNUMBER(G.9b!A283))=TRUE,G.9b!A283,"")</f>
        <v/>
      </c>
      <c r="B283" s="96" t="str">
        <f>IF(OR(ISTEXT(G.9b!B283),ISNUMBER(G.9b!B283))=TRUE,G.9b!B283,"")</f>
        <v/>
      </c>
      <c r="C283" s="89">
        <f>IFERROR(ROUND(G.9b!C283,2),0)</f>
        <v>0</v>
      </c>
      <c r="D283" s="89">
        <f>IFERROR(ROUND(G.9b!D283,2),0)</f>
        <v>0</v>
      </c>
      <c r="E283" s="89">
        <f>IFERROR(ROUND(G.9b!E283,2),0)</f>
        <v>0</v>
      </c>
      <c r="F283" s="89">
        <f>IFERROR(ROUND(G.9b!F283,2),0)</f>
        <v>0</v>
      </c>
      <c r="G283" s="89">
        <f>IFERROR(ROUND(G.9b!G283,2),0)</f>
        <v>0</v>
      </c>
      <c r="H283" s="91">
        <f t="shared" si="4"/>
        <v>0</v>
      </c>
      <c r="I283" s="89">
        <f>IFERROR(ROUND(G.9b!I283,2),0)</f>
        <v>0</v>
      </c>
      <c r="J283" s="96" t="str">
        <f>IF(OR(ISTEXT(G.9b!J283),ISNUMBER(G.9b!J283))=TRUE,G.9b!J283,"")</f>
        <v/>
      </c>
    </row>
    <row r="284" spans="1:10" ht="20.100000000000001" customHeight="1" thickBot="1" x14ac:dyDescent="0.3">
      <c r="A284" s="96" t="str">
        <f>IF(OR(ISTEXT(G.9b!A284),ISNUMBER(G.9b!A284))=TRUE,G.9b!A284,"")</f>
        <v/>
      </c>
      <c r="B284" s="96" t="str">
        <f>IF(OR(ISTEXT(G.9b!B284),ISNUMBER(G.9b!B284))=TRUE,G.9b!B284,"")</f>
        <v/>
      </c>
      <c r="C284" s="89">
        <f>IFERROR(ROUND(G.9b!C284,2),0)</f>
        <v>0</v>
      </c>
      <c r="D284" s="89">
        <f>IFERROR(ROUND(G.9b!D284,2),0)</f>
        <v>0</v>
      </c>
      <c r="E284" s="89">
        <f>IFERROR(ROUND(G.9b!E284,2),0)</f>
        <v>0</v>
      </c>
      <c r="F284" s="89">
        <f>IFERROR(ROUND(G.9b!F284,2),0)</f>
        <v>0</v>
      </c>
      <c r="G284" s="89">
        <f>IFERROR(ROUND(G.9b!G284,2),0)</f>
        <v>0</v>
      </c>
      <c r="H284" s="91">
        <f t="shared" si="4"/>
        <v>0</v>
      </c>
      <c r="I284" s="89">
        <f>IFERROR(ROUND(G.9b!I284,2),0)</f>
        <v>0</v>
      </c>
      <c r="J284" s="96" t="str">
        <f>IF(OR(ISTEXT(G.9b!J284),ISNUMBER(G.9b!J284))=TRUE,G.9b!J284,"")</f>
        <v/>
      </c>
    </row>
    <row r="285" spans="1:10" ht="20.100000000000001" customHeight="1" thickBot="1" x14ac:dyDescent="0.3">
      <c r="A285" s="96" t="str">
        <f>IF(OR(ISTEXT(G.9b!A285),ISNUMBER(G.9b!A285))=TRUE,G.9b!A285,"")</f>
        <v/>
      </c>
      <c r="B285" s="96" t="str">
        <f>IF(OR(ISTEXT(G.9b!B285),ISNUMBER(G.9b!B285))=TRUE,G.9b!B285,"")</f>
        <v/>
      </c>
      <c r="C285" s="89">
        <f>IFERROR(ROUND(G.9b!C285,2),0)</f>
        <v>0</v>
      </c>
      <c r="D285" s="89">
        <f>IFERROR(ROUND(G.9b!D285,2),0)</f>
        <v>0</v>
      </c>
      <c r="E285" s="89">
        <f>IFERROR(ROUND(G.9b!E285,2),0)</f>
        <v>0</v>
      </c>
      <c r="F285" s="89">
        <f>IFERROR(ROUND(G.9b!F285,2),0)</f>
        <v>0</v>
      </c>
      <c r="G285" s="89">
        <f>IFERROR(ROUND(G.9b!G285,2),0)</f>
        <v>0</v>
      </c>
      <c r="H285" s="91">
        <f t="shared" si="4"/>
        <v>0</v>
      </c>
      <c r="I285" s="89">
        <f>IFERROR(ROUND(G.9b!I285,2),0)</f>
        <v>0</v>
      </c>
      <c r="J285" s="96" t="str">
        <f>IF(OR(ISTEXT(G.9b!J285),ISNUMBER(G.9b!J285))=TRUE,G.9b!J285,"")</f>
        <v/>
      </c>
    </row>
    <row r="286" spans="1:10" ht="20.100000000000001" customHeight="1" thickBot="1" x14ac:dyDescent="0.3">
      <c r="A286" s="96" t="str">
        <f>IF(OR(ISTEXT(G.9b!A286),ISNUMBER(G.9b!A286))=TRUE,G.9b!A286,"")</f>
        <v/>
      </c>
      <c r="B286" s="96" t="str">
        <f>IF(OR(ISTEXT(G.9b!B286),ISNUMBER(G.9b!B286))=TRUE,G.9b!B286,"")</f>
        <v/>
      </c>
      <c r="C286" s="89">
        <f>IFERROR(ROUND(G.9b!C286,2),0)</f>
        <v>0</v>
      </c>
      <c r="D286" s="89">
        <f>IFERROR(ROUND(G.9b!D286,2),0)</f>
        <v>0</v>
      </c>
      <c r="E286" s="89">
        <f>IFERROR(ROUND(G.9b!E286,2),0)</f>
        <v>0</v>
      </c>
      <c r="F286" s="89">
        <f>IFERROR(ROUND(G.9b!F286,2),0)</f>
        <v>0</v>
      </c>
      <c r="G286" s="89">
        <f>IFERROR(ROUND(G.9b!G286,2),0)</f>
        <v>0</v>
      </c>
      <c r="H286" s="91">
        <f t="shared" si="4"/>
        <v>0</v>
      </c>
      <c r="I286" s="89">
        <f>IFERROR(ROUND(G.9b!I286,2),0)</f>
        <v>0</v>
      </c>
      <c r="J286" s="96" t="str">
        <f>IF(OR(ISTEXT(G.9b!J286),ISNUMBER(G.9b!J286))=TRUE,G.9b!J286,"")</f>
        <v/>
      </c>
    </row>
    <row r="287" spans="1:10" ht="20.100000000000001" customHeight="1" thickBot="1" x14ac:dyDescent="0.3">
      <c r="A287" s="96" t="str">
        <f>IF(OR(ISTEXT(G.9b!A287),ISNUMBER(G.9b!A287))=TRUE,G.9b!A287,"")</f>
        <v/>
      </c>
      <c r="B287" s="96" t="str">
        <f>IF(OR(ISTEXT(G.9b!B287),ISNUMBER(G.9b!B287))=TRUE,G.9b!B287,"")</f>
        <v/>
      </c>
      <c r="C287" s="89">
        <f>IFERROR(ROUND(G.9b!C287,2),0)</f>
        <v>0</v>
      </c>
      <c r="D287" s="89">
        <f>IFERROR(ROUND(G.9b!D287,2),0)</f>
        <v>0</v>
      </c>
      <c r="E287" s="89">
        <f>IFERROR(ROUND(G.9b!E287,2),0)</f>
        <v>0</v>
      </c>
      <c r="F287" s="89">
        <f>IFERROR(ROUND(G.9b!F287,2),0)</f>
        <v>0</v>
      </c>
      <c r="G287" s="89">
        <f>IFERROR(ROUND(G.9b!G287,2),0)</f>
        <v>0</v>
      </c>
      <c r="H287" s="91">
        <f t="shared" si="4"/>
        <v>0</v>
      </c>
      <c r="I287" s="89">
        <f>IFERROR(ROUND(G.9b!I287,2),0)</f>
        <v>0</v>
      </c>
      <c r="J287" s="96" t="str">
        <f>IF(OR(ISTEXT(G.9b!J287),ISNUMBER(G.9b!J287))=TRUE,G.9b!J287,"")</f>
        <v/>
      </c>
    </row>
    <row r="288" spans="1:10" ht="20.100000000000001" customHeight="1" thickBot="1" x14ac:dyDescent="0.3">
      <c r="A288" s="96" t="str">
        <f>IF(OR(ISTEXT(G.9b!A288),ISNUMBER(G.9b!A288))=TRUE,G.9b!A288,"")</f>
        <v/>
      </c>
      <c r="B288" s="96" t="str">
        <f>IF(OR(ISTEXT(G.9b!B288),ISNUMBER(G.9b!B288))=TRUE,G.9b!B288,"")</f>
        <v/>
      </c>
      <c r="C288" s="89">
        <f>IFERROR(ROUND(G.9b!C288,2),0)</f>
        <v>0</v>
      </c>
      <c r="D288" s="89">
        <f>IFERROR(ROUND(G.9b!D288,2),0)</f>
        <v>0</v>
      </c>
      <c r="E288" s="89">
        <f>IFERROR(ROUND(G.9b!E288,2),0)</f>
        <v>0</v>
      </c>
      <c r="F288" s="89">
        <f>IFERROR(ROUND(G.9b!F288,2),0)</f>
        <v>0</v>
      </c>
      <c r="G288" s="89">
        <f>IFERROR(ROUND(G.9b!G288,2),0)</f>
        <v>0</v>
      </c>
      <c r="H288" s="91">
        <f t="shared" si="4"/>
        <v>0</v>
      </c>
      <c r="I288" s="89">
        <f>IFERROR(ROUND(G.9b!I288,2),0)</f>
        <v>0</v>
      </c>
      <c r="J288" s="96" t="str">
        <f>IF(OR(ISTEXT(G.9b!J288),ISNUMBER(G.9b!J288))=TRUE,G.9b!J288,"")</f>
        <v/>
      </c>
    </row>
    <row r="289" spans="1:10" ht="20.100000000000001" customHeight="1" thickBot="1" x14ac:dyDescent="0.3">
      <c r="A289" s="96" t="str">
        <f>IF(OR(ISTEXT(G.9b!A289),ISNUMBER(G.9b!A289))=TRUE,G.9b!A289,"")</f>
        <v/>
      </c>
      <c r="B289" s="96" t="str">
        <f>IF(OR(ISTEXT(G.9b!B289),ISNUMBER(G.9b!B289))=TRUE,G.9b!B289,"")</f>
        <v/>
      </c>
      <c r="C289" s="89">
        <f>IFERROR(ROUND(G.9b!C289,2),0)</f>
        <v>0</v>
      </c>
      <c r="D289" s="89">
        <f>IFERROR(ROUND(G.9b!D289,2),0)</f>
        <v>0</v>
      </c>
      <c r="E289" s="89">
        <f>IFERROR(ROUND(G.9b!E289,2),0)</f>
        <v>0</v>
      </c>
      <c r="F289" s="89">
        <f>IFERROR(ROUND(G.9b!F289,2),0)</f>
        <v>0</v>
      </c>
      <c r="G289" s="89">
        <f>IFERROR(ROUND(G.9b!G289,2),0)</f>
        <v>0</v>
      </c>
      <c r="H289" s="91">
        <f t="shared" si="4"/>
        <v>0</v>
      </c>
      <c r="I289" s="89">
        <f>IFERROR(ROUND(G.9b!I289,2),0)</f>
        <v>0</v>
      </c>
      <c r="J289" s="96" t="str">
        <f>IF(OR(ISTEXT(G.9b!J289),ISNUMBER(G.9b!J289))=TRUE,G.9b!J289,"")</f>
        <v/>
      </c>
    </row>
    <row r="290" spans="1:10" ht="20.100000000000001" customHeight="1" thickBot="1" x14ac:dyDescent="0.3">
      <c r="A290" s="96" t="str">
        <f>IF(OR(ISTEXT(G.9b!A290),ISNUMBER(G.9b!A290))=TRUE,G.9b!A290,"")</f>
        <v/>
      </c>
      <c r="B290" s="96" t="str">
        <f>IF(OR(ISTEXT(G.9b!B290),ISNUMBER(G.9b!B290))=TRUE,G.9b!B290,"")</f>
        <v/>
      </c>
      <c r="C290" s="89">
        <f>IFERROR(ROUND(G.9b!C290,2),0)</f>
        <v>0</v>
      </c>
      <c r="D290" s="89">
        <f>IFERROR(ROUND(G.9b!D290,2),0)</f>
        <v>0</v>
      </c>
      <c r="E290" s="89">
        <f>IFERROR(ROUND(G.9b!E290,2),0)</f>
        <v>0</v>
      </c>
      <c r="F290" s="89">
        <f>IFERROR(ROUND(G.9b!F290,2),0)</f>
        <v>0</v>
      </c>
      <c r="G290" s="89">
        <f>IFERROR(ROUND(G.9b!G290,2),0)</f>
        <v>0</v>
      </c>
      <c r="H290" s="91">
        <f t="shared" si="4"/>
        <v>0</v>
      </c>
      <c r="I290" s="89">
        <f>IFERROR(ROUND(G.9b!I290,2),0)</f>
        <v>0</v>
      </c>
      <c r="J290" s="96" t="str">
        <f>IF(OR(ISTEXT(G.9b!J290),ISNUMBER(G.9b!J290))=TRUE,G.9b!J290,"")</f>
        <v/>
      </c>
    </row>
    <row r="291" spans="1:10" ht="20.100000000000001" customHeight="1" thickBot="1" x14ac:dyDescent="0.3">
      <c r="A291" s="96" t="str">
        <f>IF(OR(ISTEXT(G.9b!A291),ISNUMBER(G.9b!A291))=TRUE,G.9b!A291,"")</f>
        <v/>
      </c>
      <c r="B291" s="96" t="str">
        <f>IF(OR(ISTEXT(G.9b!B291),ISNUMBER(G.9b!B291))=TRUE,G.9b!B291,"")</f>
        <v/>
      </c>
      <c r="C291" s="89">
        <f>IFERROR(ROUND(G.9b!C291,2),0)</f>
        <v>0</v>
      </c>
      <c r="D291" s="89">
        <f>IFERROR(ROUND(G.9b!D291,2),0)</f>
        <v>0</v>
      </c>
      <c r="E291" s="89">
        <f>IFERROR(ROUND(G.9b!E291,2),0)</f>
        <v>0</v>
      </c>
      <c r="F291" s="89">
        <f>IFERROR(ROUND(G.9b!F291,2),0)</f>
        <v>0</v>
      </c>
      <c r="G291" s="89">
        <f>IFERROR(ROUND(G.9b!G291,2),0)</f>
        <v>0</v>
      </c>
      <c r="H291" s="91">
        <f t="shared" si="4"/>
        <v>0</v>
      </c>
      <c r="I291" s="89">
        <f>IFERROR(ROUND(G.9b!I291,2),0)</f>
        <v>0</v>
      </c>
      <c r="J291" s="96" t="str">
        <f>IF(OR(ISTEXT(G.9b!J291),ISNUMBER(G.9b!J291))=TRUE,G.9b!J291,"")</f>
        <v/>
      </c>
    </row>
    <row r="292" spans="1:10" ht="20.100000000000001" customHeight="1" thickBot="1" x14ac:dyDescent="0.3">
      <c r="A292" s="96" t="str">
        <f>IF(OR(ISTEXT(G.9b!A292),ISNUMBER(G.9b!A292))=TRUE,G.9b!A292,"")</f>
        <v/>
      </c>
      <c r="B292" s="96" t="str">
        <f>IF(OR(ISTEXT(G.9b!B292),ISNUMBER(G.9b!B292))=TRUE,G.9b!B292,"")</f>
        <v/>
      </c>
      <c r="C292" s="89">
        <f>IFERROR(ROUND(G.9b!C292,2),0)</f>
        <v>0</v>
      </c>
      <c r="D292" s="89">
        <f>IFERROR(ROUND(G.9b!D292,2),0)</f>
        <v>0</v>
      </c>
      <c r="E292" s="89">
        <f>IFERROR(ROUND(G.9b!E292,2),0)</f>
        <v>0</v>
      </c>
      <c r="F292" s="89">
        <f>IFERROR(ROUND(G.9b!F292,2),0)</f>
        <v>0</v>
      </c>
      <c r="G292" s="89">
        <f>IFERROR(ROUND(G.9b!G292,2),0)</f>
        <v>0</v>
      </c>
      <c r="H292" s="91">
        <f t="shared" si="4"/>
        <v>0</v>
      </c>
      <c r="I292" s="89">
        <f>IFERROR(ROUND(G.9b!I292,2),0)</f>
        <v>0</v>
      </c>
      <c r="J292" s="96" t="str">
        <f>IF(OR(ISTEXT(G.9b!J292),ISNUMBER(G.9b!J292))=TRUE,G.9b!J292,"")</f>
        <v/>
      </c>
    </row>
    <row r="293" spans="1:10" ht="20.100000000000001" customHeight="1" thickBot="1" x14ac:dyDescent="0.3">
      <c r="A293" s="96" t="str">
        <f>IF(OR(ISTEXT(G.9b!A293),ISNUMBER(G.9b!A293))=TRUE,G.9b!A293,"")</f>
        <v/>
      </c>
      <c r="B293" s="96" t="str">
        <f>IF(OR(ISTEXT(G.9b!B293),ISNUMBER(G.9b!B293))=TRUE,G.9b!B293,"")</f>
        <v/>
      </c>
      <c r="C293" s="89">
        <f>IFERROR(ROUND(G.9b!C293,2),0)</f>
        <v>0</v>
      </c>
      <c r="D293" s="89">
        <f>IFERROR(ROUND(G.9b!D293,2),0)</f>
        <v>0</v>
      </c>
      <c r="E293" s="89">
        <f>IFERROR(ROUND(G.9b!E293,2),0)</f>
        <v>0</v>
      </c>
      <c r="F293" s="89">
        <f>IFERROR(ROUND(G.9b!F293,2),0)</f>
        <v>0</v>
      </c>
      <c r="G293" s="89">
        <f>IFERROR(ROUND(G.9b!G293,2),0)</f>
        <v>0</v>
      </c>
      <c r="H293" s="91">
        <f t="shared" si="4"/>
        <v>0</v>
      </c>
      <c r="I293" s="89">
        <f>IFERROR(ROUND(G.9b!I293,2),0)</f>
        <v>0</v>
      </c>
      <c r="J293" s="96" t="str">
        <f>IF(OR(ISTEXT(G.9b!J293),ISNUMBER(G.9b!J293))=TRUE,G.9b!J293,"")</f>
        <v/>
      </c>
    </row>
    <row r="294" spans="1:10" ht="20.100000000000001" customHeight="1" thickBot="1" x14ac:dyDescent="0.3">
      <c r="A294" s="96" t="str">
        <f>IF(OR(ISTEXT(G.9b!A294),ISNUMBER(G.9b!A294))=TRUE,G.9b!A294,"")</f>
        <v/>
      </c>
      <c r="B294" s="96" t="str">
        <f>IF(OR(ISTEXT(G.9b!B294),ISNUMBER(G.9b!B294))=TRUE,G.9b!B294,"")</f>
        <v/>
      </c>
      <c r="C294" s="89">
        <f>IFERROR(ROUND(G.9b!C294,2),0)</f>
        <v>0</v>
      </c>
      <c r="D294" s="89">
        <f>IFERROR(ROUND(G.9b!D294,2),0)</f>
        <v>0</v>
      </c>
      <c r="E294" s="89">
        <f>IFERROR(ROUND(G.9b!E294,2),0)</f>
        <v>0</v>
      </c>
      <c r="F294" s="89">
        <f>IFERROR(ROUND(G.9b!F294,2),0)</f>
        <v>0</v>
      </c>
      <c r="G294" s="89">
        <f>IFERROR(ROUND(G.9b!G294,2),0)</f>
        <v>0</v>
      </c>
      <c r="H294" s="91">
        <f t="shared" si="4"/>
        <v>0</v>
      </c>
      <c r="I294" s="89">
        <f>IFERROR(ROUND(G.9b!I294,2),0)</f>
        <v>0</v>
      </c>
      <c r="J294" s="96" t="str">
        <f>IF(OR(ISTEXT(G.9b!J294),ISNUMBER(G.9b!J294))=TRUE,G.9b!J294,"")</f>
        <v/>
      </c>
    </row>
    <row r="295" spans="1:10" ht="20.100000000000001" customHeight="1" thickBot="1" x14ac:dyDescent="0.3">
      <c r="A295" s="96" t="str">
        <f>IF(OR(ISTEXT(G.9b!A295),ISNUMBER(G.9b!A295))=TRUE,G.9b!A295,"")</f>
        <v/>
      </c>
      <c r="B295" s="96" t="str">
        <f>IF(OR(ISTEXT(G.9b!B295),ISNUMBER(G.9b!B295))=TRUE,G.9b!B295,"")</f>
        <v/>
      </c>
      <c r="C295" s="89">
        <f>IFERROR(ROUND(G.9b!C295,2),0)</f>
        <v>0</v>
      </c>
      <c r="D295" s="89">
        <f>IFERROR(ROUND(G.9b!D295,2),0)</f>
        <v>0</v>
      </c>
      <c r="E295" s="89">
        <f>IFERROR(ROUND(G.9b!E295,2),0)</f>
        <v>0</v>
      </c>
      <c r="F295" s="89">
        <f>IFERROR(ROUND(G.9b!F295,2),0)</f>
        <v>0</v>
      </c>
      <c r="G295" s="89">
        <f>IFERROR(ROUND(G.9b!G295,2),0)</f>
        <v>0</v>
      </c>
      <c r="H295" s="91">
        <f t="shared" si="4"/>
        <v>0</v>
      </c>
      <c r="I295" s="89">
        <f>IFERROR(ROUND(G.9b!I295,2),0)</f>
        <v>0</v>
      </c>
      <c r="J295" s="96" t="str">
        <f>IF(OR(ISTEXT(G.9b!J295),ISNUMBER(G.9b!J295))=TRUE,G.9b!J295,"")</f>
        <v/>
      </c>
    </row>
    <row r="296" spans="1:10" ht="20.100000000000001" customHeight="1" thickBot="1" x14ac:dyDescent="0.3">
      <c r="A296" s="96" t="str">
        <f>IF(OR(ISTEXT(G.9b!A296),ISNUMBER(G.9b!A296))=TRUE,G.9b!A296,"")</f>
        <v/>
      </c>
      <c r="B296" s="96" t="str">
        <f>IF(OR(ISTEXT(G.9b!B296),ISNUMBER(G.9b!B296))=TRUE,G.9b!B296,"")</f>
        <v/>
      </c>
      <c r="C296" s="89">
        <f>IFERROR(ROUND(G.9b!C296,2),0)</f>
        <v>0</v>
      </c>
      <c r="D296" s="89">
        <f>IFERROR(ROUND(G.9b!D296,2),0)</f>
        <v>0</v>
      </c>
      <c r="E296" s="89">
        <f>IFERROR(ROUND(G.9b!E296,2),0)</f>
        <v>0</v>
      </c>
      <c r="F296" s="89">
        <f>IFERROR(ROUND(G.9b!F296,2),0)</f>
        <v>0</v>
      </c>
      <c r="G296" s="89">
        <f>IFERROR(ROUND(G.9b!G296,2),0)</f>
        <v>0</v>
      </c>
      <c r="H296" s="91">
        <f t="shared" si="4"/>
        <v>0</v>
      </c>
      <c r="I296" s="89">
        <f>IFERROR(ROUND(G.9b!I296,2),0)</f>
        <v>0</v>
      </c>
      <c r="J296" s="96" t="str">
        <f>IF(OR(ISTEXT(G.9b!J296),ISNUMBER(G.9b!J296))=TRUE,G.9b!J296,"")</f>
        <v/>
      </c>
    </row>
    <row r="297" spans="1:10" ht="20.100000000000001" customHeight="1" thickBot="1" x14ac:dyDescent="0.3">
      <c r="A297" s="96" t="str">
        <f>IF(OR(ISTEXT(G.9b!A297),ISNUMBER(G.9b!A297))=TRUE,G.9b!A297,"")</f>
        <v/>
      </c>
      <c r="B297" s="96" t="str">
        <f>IF(OR(ISTEXT(G.9b!B297),ISNUMBER(G.9b!B297))=TRUE,G.9b!B297,"")</f>
        <v/>
      </c>
      <c r="C297" s="89">
        <f>IFERROR(ROUND(G.9b!C297,2),0)</f>
        <v>0</v>
      </c>
      <c r="D297" s="89">
        <f>IFERROR(ROUND(G.9b!D297,2),0)</f>
        <v>0</v>
      </c>
      <c r="E297" s="89">
        <f>IFERROR(ROUND(G.9b!E297,2),0)</f>
        <v>0</v>
      </c>
      <c r="F297" s="89">
        <f>IFERROR(ROUND(G.9b!F297,2),0)</f>
        <v>0</v>
      </c>
      <c r="G297" s="89">
        <f>IFERROR(ROUND(G.9b!G297,2),0)</f>
        <v>0</v>
      </c>
      <c r="H297" s="91">
        <f t="shared" si="4"/>
        <v>0</v>
      </c>
      <c r="I297" s="89">
        <f>IFERROR(ROUND(G.9b!I297,2),0)</f>
        <v>0</v>
      </c>
      <c r="J297" s="96" t="str">
        <f>IF(OR(ISTEXT(G.9b!J297),ISNUMBER(G.9b!J297))=TRUE,G.9b!J297,"")</f>
        <v/>
      </c>
    </row>
    <row r="298" spans="1:10" ht="20.100000000000001" customHeight="1" thickBot="1" x14ac:dyDescent="0.3">
      <c r="A298" s="96" t="str">
        <f>IF(OR(ISTEXT(G.9b!A298),ISNUMBER(G.9b!A298))=TRUE,G.9b!A298,"")</f>
        <v/>
      </c>
      <c r="B298" s="96" t="str">
        <f>IF(OR(ISTEXT(G.9b!B298),ISNUMBER(G.9b!B298))=TRUE,G.9b!B298,"")</f>
        <v/>
      </c>
      <c r="C298" s="89">
        <f>IFERROR(ROUND(G.9b!C298,2),0)</f>
        <v>0</v>
      </c>
      <c r="D298" s="89">
        <f>IFERROR(ROUND(G.9b!D298,2),0)</f>
        <v>0</v>
      </c>
      <c r="E298" s="89">
        <f>IFERROR(ROUND(G.9b!E298,2),0)</f>
        <v>0</v>
      </c>
      <c r="F298" s="89">
        <f>IFERROR(ROUND(G.9b!F298,2),0)</f>
        <v>0</v>
      </c>
      <c r="G298" s="89">
        <f>IFERROR(ROUND(G.9b!G298,2),0)</f>
        <v>0</v>
      </c>
      <c r="H298" s="91">
        <f t="shared" si="4"/>
        <v>0</v>
      </c>
      <c r="I298" s="89">
        <f>IFERROR(ROUND(G.9b!I298,2),0)</f>
        <v>0</v>
      </c>
      <c r="J298" s="96" t="str">
        <f>IF(OR(ISTEXT(G.9b!J298),ISNUMBER(G.9b!J298))=TRUE,G.9b!J298,"")</f>
        <v/>
      </c>
    </row>
    <row r="299" spans="1:10" ht="20.100000000000001" customHeight="1" thickBot="1" x14ac:dyDescent="0.3">
      <c r="A299" s="96" t="str">
        <f>IF(OR(ISTEXT(G.9b!A299),ISNUMBER(G.9b!A299))=TRUE,G.9b!A299,"")</f>
        <v/>
      </c>
      <c r="B299" s="96" t="str">
        <f>IF(OR(ISTEXT(G.9b!B299),ISNUMBER(G.9b!B299))=TRUE,G.9b!B299,"")</f>
        <v/>
      </c>
      <c r="C299" s="89">
        <f>IFERROR(ROUND(G.9b!C299,2),0)</f>
        <v>0</v>
      </c>
      <c r="D299" s="89">
        <f>IFERROR(ROUND(G.9b!D299,2),0)</f>
        <v>0</v>
      </c>
      <c r="E299" s="89">
        <f>IFERROR(ROUND(G.9b!E299,2),0)</f>
        <v>0</v>
      </c>
      <c r="F299" s="89">
        <f>IFERROR(ROUND(G.9b!F299,2),0)</f>
        <v>0</v>
      </c>
      <c r="G299" s="89">
        <f>IFERROR(ROUND(G.9b!G299,2),0)</f>
        <v>0</v>
      </c>
      <c r="H299" s="91">
        <f t="shared" si="4"/>
        <v>0</v>
      </c>
      <c r="I299" s="89">
        <f>IFERROR(ROUND(G.9b!I299,2),0)</f>
        <v>0</v>
      </c>
      <c r="J299" s="96" t="str">
        <f>IF(OR(ISTEXT(G.9b!J299),ISNUMBER(G.9b!J299))=TRUE,G.9b!J299,"")</f>
        <v/>
      </c>
    </row>
    <row r="300" spans="1:10" ht="20.100000000000001" customHeight="1" thickBot="1" x14ac:dyDescent="0.3">
      <c r="A300" s="96" t="str">
        <f>IF(OR(ISTEXT(G.9b!A300),ISNUMBER(G.9b!A300))=TRUE,G.9b!A300,"")</f>
        <v/>
      </c>
      <c r="B300" s="96" t="str">
        <f>IF(OR(ISTEXT(G.9b!B300),ISNUMBER(G.9b!B300))=TRUE,G.9b!B300,"")</f>
        <v/>
      </c>
      <c r="C300" s="89">
        <f>IFERROR(ROUND(G.9b!C300,2),0)</f>
        <v>0</v>
      </c>
      <c r="D300" s="89">
        <f>IFERROR(ROUND(G.9b!D300,2),0)</f>
        <v>0</v>
      </c>
      <c r="E300" s="89">
        <f>IFERROR(ROUND(G.9b!E300,2),0)</f>
        <v>0</v>
      </c>
      <c r="F300" s="89">
        <f>IFERROR(ROUND(G.9b!F300,2),0)</f>
        <v>0</v>
      </c>
      <c r="G300" s="89">
        <f>IFERROR(ROUND(G.9b!G300,2),0)</f>
        <v>0</v>
      </c>
      <c r="H300" s="91">
        <f t="shared" si="4"/>
        <v>0</v>
      </c>
      <c r="I300" s="89">
        <f>IFERROR(ROUND(G.9b!I300,2),0)</f>
        <v>0</v>
      </c>
      <c r="J300" s="96" t="str">
        <f>IF(OR(ISTEXT(G.9b!J300),ISNUMBER(G.9b!J300))=TRUE,G.9b!J300,"")</f>
        <v/>
      </c>
    </row>
    <row r="301" spans="1:10" ht="20.100000000000001" customHeight="1" thickBot="1" x14ac:dyDescent="0.3">
      <c r="A301" s="96" t="str">
        <f>IF(OR(ISTEXT(G.9b!A301),ISNUMBER(G.9b!A301))=TRUE,G.9b!A301,"")</f>
        <v/>
      </c>
      <c r="B301" s="96" t="str">
        <f>IF(OR(ISTEXT(G.9b!B301),ISNUMBER(G.9b!B301))=TRUE,G.9b!B301,"")</f>
        <v/>
      </c>
      <c r="C301" s="89">
        <f>IFERROR(ROUND(G.9b!C301,2),0)</f>
        <v>0</v>
      </c>
      <c r="D301" s="89">
        <f>IFERROR(ROUND(G.9b!D301,2),0)</f>
        <v>0</v>
      </c>
      <c r="E301" s="89">
        <f>IFERROR(ROUND(G.9b!E301,2),0)</f>
        <v>0</v>
      </c>
      <c r="F301" s="89">
        <f>IFERROR(ROUND(G.9b!F301,2),0)</f>
        <v>0</v>
      </c>
      <c r="G301" s="89">
        <f>IFERROR(ROUND(G.9b!G301,2),0)</f>
        <v>0</v>
      </c>
      <c r="H301" s="91">
        <f t="shared" si="4"/>
        <v>0</v>
      </c>
      <c r="I301" s="89">
        <f>IFERROR(ROUND(G.9b!I301,2),0)</f>
        <v>0</v>
      </c>
      <c r="J301" s="96" t="str">
        <f>IF(OR(ISTEXT(G.9b!J301),ISNUMBER(G.9b!J301))=TRUE,G.9b!J301,"")</f>
        <v/>
      </c>
    </row>
    <row r="302" spans="1:10" ht="20.100000000000001" customHeight="1" thickBot="1" x14ac:dyDescent="0.3">
      <c r="A302" s="96" t="str">
        <f>IF(OR(ISTEXT(G.9b!A302),ISNUMBER(G.9b!A302))=TRUE,G.9b!A302,"")</f>
        <v/>
      </c>
      <c r="B302" s="96" t="str">
        <f>IF(OR(ISTEXT(G.9b!B302),ISNUMBER(G.9b!B302))=TRUE,G.9b!B302,"")</f>
        <v/>
      </c>
      <c r="C302" s="89">
        <f>IFERROR(ROUND(G.9b!C302,2),0)</f>
        <v>0</v>
      </c>
      <c r="D302" s="89">
        <f>IFERROR(ROUND(G.9b!D302,2),0)</f>
        <v>0</v>
      </c>
      <c r="E302" s="89">
        <f>IFERROR(ROUND(G.9b!E302,2),0)</f>
        <v>0</v>
      </c>
      <c r="F302" s="89">
        <f>IFERROR(ROUND(G.9b!F302,2),0)</f>
        <v>0</v>
      </c>
      <c r="G302" s="89">
        <f>IFERROR(ROUND(G.9b!G302,2),0)</f>
        <v>0</v>
      </c>
      <c r="H302" s="91">
        <f t="shared" si="4"/>
        <v>0</v>
      </c>
      <c r="I302" s="89">
        <f>IFERROR(ROUND(G.9b!I302,2),0)</f>
        <v>0</v>
      </c>
      <c r="J302" s="96" t="str">
        <f>IF(OR(ISTEXT(G.9b!J302),ISNUMBER(G.9b!J302))=TRUE,G.9b!J302,"")</f>
        <v/>
      </c>
    </row>
    <row r="303" spans="1:10" ht="20.100000000000001" customHeight="1" thickBot="1" x14ac:dyDescent="0.3">
      <c r="A303" s="96" t="str">
        <f>IF(OR(ISTEXT(G.9b!A303),ISNUMBER(G.9b!A303))=TRUE,G.9b!A303,"")</f>
        <v/>
      </c>
      <c r="B303" s="96" t="str">
        <f>IF(OR(ISTEXT(G.9b!B303),ISNUMBER(G.9b!B303))=TRUE,G.9b!B303,"")</f>
        <v/>
      </c>
      <c r="C303" s="89">
        <f>IFERROR(ROUND(G.9b!C303,2),0)</f>
        <v>0</v>
      </c>
      <c r="D303" s="89">
        <f>IFERROR(ROUND(G.9b!D303,2),0)</f>
        <v>0</v>
      </c>
      <c r="E303" s="89">
        <f>IFERROR(ROUND(G.9b!E303,2),0)</f>
        <v>0</v>
      </c>
      <c r="F303" s="89">
        <f>IFERROR(ROUND(G.9b!F303,2),0)</f>
        <v>0</v>
      </c>
      <c r="G303" s="89">
        <f>IFERROR(ROUND(G.9b!G303,2),0)</f>
        <v>0</v>
      </c>
      <c r="H303" s="91">
        <f t="shared" si="4"/>
        <v>0</v>
      </c>
      <c r="I303" s="89">
        <f>IFERROR(ROUND(G.9b!I303,2),0)</f>
        <v>0</v>
      </c>
      <c r="J303" s="96" t="str">
        <f>IF(OR(ISTEXT(G.9b!J303),ISNUMBER(G.9b!J303))=TRUE,G.9b!J303,"")</f>
        <v/>
      </c>
    </row>
    <row r="304" spans="1:10" ht="20.100000000000001" customHeight="1" thickBot="1" x14ac:dyDescent="0.3">
      <c r="A304" s="96" t="str">
        <f>IF(OR(ISTEXT(G.9b!A304),ISNUMBER(G.9b!A304))=TRUE,G.9b!A304,"")</f>
        <v/>
      </c>
      <c r="B304" s="96" t="str">
        <f>IF(OR(ISTEXT(G.9b!B304),ISNUMBER(G.9b!B304))=TRUE,G.9b!B304,"")</f>
        <v/>
      </c>
      <c r="C304" s="89">
        <f>IFERROR(ROUND(G.9b!C304,2),0)</f>
        <v>0</v>
      </c>
      <c r="D304" s="89">
        <f>IFERROR(ROUND(G.9b!D304,2),0)</f>
        <v>0</v>
      </c>
      <c r="E304" s="89">
        <f>IFERROR(ROUND(G.9b!E304,2),0)</f>
        <v>0</v>
      </c>
      <c r="F304" s="89">
        <f>IFERROR(ROUND(G.9b!F304,2),0)</f>
        <v>0</v>
      </c>
      <c r="G304" s="89">
        <f>IFERROR(ROUND(G.9b!G304,2),0)</f>
        <v>0</v>
      </c>
      <c r="H304" s="91">
        <f t="shared" si="4"/>
        <v>0</v>
      </c>
      <c r="I304" s="89">
        <f>IFERROR(ROUND(G.9b!I304,2),0)</f>
        <v>0</v>
      </c>
      <c r="J304" s="96" t="str">
        <f>IF(OR(ISTEXT(G.9b!J304),ISNUMBER(G.9b!J304))=TRUE,G.9b!J304,"")</f>
        <v/>
      </c>
    </row>
    <row r="305" spans="1:10" ht="20.100000000000001" customHeight="1" thickBot="1" x14ac:dyDescent="0.3">
      <c r="A305" s="96" t="str">
        <f>IF(OR(ISTEXT(G.9b!A305),ISNUMBER(G.9b!A305))=TRUE,G.9b!A305,"")</f>
        <v/>
      </c>
      <c r="B305" s="96" t="str">
        <f>IF(OR(ISTEXT(G.9b!B305),ISNUMBER(G.9b!B305))=TRUE,G.9b!B305,"")</f>
        <v/>
      </c>
      <c r="C305" s="89">
        <f>IFERROR(ROUND(G.9b!C305,2),0)</f>
        <v>0</v>
      </c>
      <c r="D305" s="89">
        <f>IFERROR(ROUND(G.9b!D305,2),0)</f>
        <v>0</v>
      </c>
      <c r="E305" s="89">
        <f>IFERROR(ROUND(G.9b!E305,2),0)</f>
        <v>0</v>
      </c>
      <c r="F305" s="89">
        <f>IFERROR(ROUND(G.9b!F305,2),0)</f>
        <v>0</v>
      </c>
      <c r="G305" s="89">
        <f>IFERROR(ROUND(G.9b!G305,2),0)</f>
        <v>0</v>
      </c>
      <c r="H305" s="91">
        <f t="shared" si="4"/>
        <v>0</v>
      </c>
      <c r="I305" s="89">
        <f>IFERROR(ROUND(G.9b!I305,2),0)</f>
        <v>0</v>
      </c>
      <c r="J305" s="96" t="str">
        <f>IF(OR(ISTEXT(G.9b!J305),ISNUMBER(G.9b!J305))=TRUE,G.9b!J305,"")</f>
        <v/>
      </c>
    </row>
    <row r="306" spans="1:10" ht="20.100000000000001" customHeight="1" thickBot="1" x14ac:dyDescent="0.3">
      <c r="A306" s="96" t="str">
        <f>IF(OR(ISTEXT(G.9b!A306),ISNUMBER(G.9b!A306))=TRUE,G.9b!A306,"")</f>
        <v/>
      </c>
      <c r="B306" s="96" t="str">
        <f>IF(OR(ISTEXT(G.9b!B306),ISNUMBER(G.9b!B306))=TRUE,G.9b!B306,"")</f>
        <v/>
      </c>
      <c r="C306" s="89">
        <f>IFERROR(ROUND(G.9b!C306,2),0)</f>
        <v>0</v>
      </c>
      <c r="D306" s="89">
        <f>IFERROR(ROUND(G.9b!D306,2),0)</f>
        <v>0</v>
      </c>
      <c r="E306" s="89">
        <f>IFERROR(ROUND(G.9b!E306,2),0)</f>
        <v>0</v>
      </c>
      <c r="F306" s="89">
        <f>IFERROR(ROUND(G.9b!F306,2),0)</f>
        <v>0</v>
      </c>
      <c r="G306" s="89">
        <f>IFERROR(ROUND(G.9b!G306,2),0)</f>
        <v>0</v>
      </c>
      <c r="H306" s="91">
        <f t="shared" si="4"/>
        <v>0</v>
      </c>
      <c r="I306" s="89">
        <f>IFERROR(ROUND(G.9b!I306,2),0)</f>
        <v>0</v>
      </c>
      <c r="J306" s="96" t="str">
        <f>IF(OR(ISTEXT(G.9b!J306),ISNUMBER(G.9b!J306))=TRUE,G.9b!J306,"")</f>
        <v/>
      </c>
    </row>
    <row r="307" spans="1:10" ht="20.100000000000001" customHeight="1" thickBot="1" x14ac:dyDescent="0.3">
      <c r="A307" s="96" t="str">
        <f>IF(OR(ISTEXT(G.9b!A307),ISNUMBER(G.9b!A307))=TRUE,G.9b!A307,"")</f>
        <v/>
      </c>
      <c r="B307" s="96" t="str">
        <f>IF(OR(ISTEXT(G.9b!B307),ISNUMBER(G.9b!B307))=TRUE,G.9b!B307,"")</f>
        <v/>
      </c>
      <c r="C307" s="89">
        <f>IFERROR(ROUND(G.9b!C307,2),0)</f>
        <v>0</v>
      </c>
      <c r="D307" s="89">
        <f>IFERROR(ROUND(G.9b!D307,2),0)</f>
        <v>0</v>
      </c>
      <c r="E307" s="89">
        <f>IFERROR(ROUND(G.9b!E307,2),0)</f>
        <v>0</v>
      </c>
      <c r="F307" s="89">
        <f>IFERROR(ROUND(G.9b!F307,2),0)</f>
        <v>0</v>
      </c>
      <c r="G307" s="89">
        <f>IFERROR(ROUND(G.9b!G307,2),0)</f>
        <v>0</v>
      </c>
      <c r="H307" s="91">
        <f t="shared" si="4"/>
        <v>0</v>
      </c>
      <c r="I307" s="89">
        <f>IFERROR(ROUND(G.9b!I307,2),0)</f>
        <v>0</v>
      </c>
      <c r="J307" s="96" t="str">
        <f>IF(OR(ISTEXT(G.9b!J307),ISNUMBER(G.9b!J307))=TRUE,G.9b!J307,"")</f>
        <v/>
      </c>
    </row>
    <row r="308" spans="1:10" ht="20.100000000000001" customHeight="1" thickBot="1" x14ac:dyDescent="0.3">
      <c r="A308" s="96" t="str">
        <f>IF(OR(ISTEXT(G.9b!A308),ISNUMBER(G.9b!A308))=TRUE,G.9b!A308,"")</f>
        <v/>
      </c>
      <c r="B308" s="96" t="str">
        <f>IF(OR(ISTEXT(G.9b!B308),ISNUMBER(G.9b!B308))=TRUE,G.9b!B308,"")</f>
        <v/>
      </c>
      <c r="C308" s="89">
        <f>IFERROR(ROUND(G.9b!C308,2),0)</f>
        <v>0</v>
      </c>
      <c r="D308" s="89">
        <f>IFERROR(ROUND(G.9b!D308,2),0)</f>
        <v>0</v>
      </c>
      <c r="E308" s="89">
        <f>IFERROR(ROUND(G.9b!E308,2),0)</f>
        <v>0</v>
      </c>
      <c r="F308" s="89">
        <f>IFERROR(ROUND(G.9b!F308,2),0)</f>
        <v>0</v>
      </c>
      <c r="G308" s="89">
        <f>IFERROR(ROUND(G.9b!G308,2),0)</f>
        <v>0</v>
      </c>
      <c r="H308" s="91">
        <f t="shared" si="4"/>
        <v>0</v>
      </c>
      <c r="I308" s="89">
        <f>IFERROR(ROUND(G.9b!I308,2),0)</f>
        <v>0</v>
      </c>
      <c r="J308" s="96" t="str">
        <f>IF(OR(ISTEXT(G.9b!J308),ISNUMBER(G.9b!J308))=TRUE,G.9b!J308,"")</f>
        <v/>
      </c>
    </row>
    <row r="309" spans="1:10" ht="20.100000000000001" customHeight="1" thickBot="1" x14ac:dyDescent="0.3">
      <c r="A309" s="96" t="str">
        <f>IF(OR(ISTEXT(G.9b!A309),ISNUMBER(G.9b!A309))=TRUE,G.9b!A309,"")</f>
        <v/>
      </c>
      <c r="B309" s="96" t="str">
        <f>IF(OR(ISTEXT(G.9b!B309),ISNUMBER(G.9b!B309))=TRUE,G.9b!B309,"")</f>
        <v/>
      </c>
      <c r="C309" s="89">
        <f>IFERROR(ROUND(G.9b!C309,2),0)</f>
        <v>0</v>
      </c>
      <c r="D309" s="89">
        <f>IFERROR(ROUND(G.9b!D309,2),0)</f>
        <v>0</v>
      </c>
      <c r="E309" s="89">
        <f>IFERROR(ROUND(G.9b!E309,2),0)</f>
        <v>0</v>
      </c>
      <c r="F309" s="89">
        <f>IFERROR(ROUND(G.9b!F309,2),0)</f>
        <v>0</v>
      </c>
      <c r="G309" s="89">
        <f>IFERROR(ROUND(G.9b!G309,2),0)</f>
        <v>0</v>
      </c>
      <c r="H309" s="91">
        <f t="shared" si="4"/>
        <v>0</v>
      </c>
      <c r="I309" s="89">
        <f>IFERROR(ROUND(G.9b!I309,2),0)</f>
        <v>0</v>
      </c>
      <c r="J309" s="96" t="str">
        <f>IF(OR(ISTEXT(G.9b!J309),ISNUMBER(G.9b!J309))=TRUE,G.9b!J309,"")</f>
        <v/>
      </c>
    </row>
    <row r="310" spans="1:10" ht="20.100000000000001" customHeight="1" thickBot="1" x14ac:dyDescent="0.3">
      <c r="A310" s="96" t="str">
        <f>IF(OR(ISTEXT(G.9b!A310),ISNUMBER(G.9b!A310))=TRUE,G.9b!A310,"")</f>
        <v/>
      </c>
      <c r="B310" s="96" t="str">
        <f>IF(OR(ISTEXT(G.9b!B310),ISNUMBER(G.9b!B310))=TRUE,G.9b!B310,"")</f>
        <v/>
      </c>
      <c r="C310" s="89">
        <f>IFERROR(ROUND(G.9b!C310,2),0)</f>
        <v>0</v>
      </c>
      <c r="D310" s="89">
        <f>IFERROR(ROUND(G.9b!D310,2),0)</f>
        <v>0</v>
      </c>
      <c r="E310" s="89">
        <f>IFERROR(ROUND(G.9b!E310,2),0)</f>
        <v>0</v>
      </c>
      <c r="F310" s="89">
        <f>IFERROR(ROUND(G.9b!F310,2),0)</f>
        <v>0</v>
      </c>
      <c r="G310" s="89">
        <f>IFERROR(ROUND(G.9b!G310,2),0)</f>
        <v>0</v>
      </c>
      <c r="H310" s="91">
        <f t="shared" si="4"/>
        <v>0</v>
      </c>
      <c r="I310" s="89">
        <f>IFERROR(ROUND(G.9b!I310,2),0)</f>
        <v>0</v>
      </c>
      <c r="J310" s="96" t="str">
        <f>IF(OR(ISTEXT(G.9b!J310),ISNUMBER(G.9b!J310))=TRUE,G.9b!J310,"")</f>
        <v/>
      </c>
    </row>
    <row r="311" spans="1:10" ht="20.100000000000001" customHeight="1" thickBot="1" x14ac:dyDescent="0.3">
      <c r="A311" s="96" t="str">
        <f>IF(OR(ISTEXT(G.9b!A311),ISNUMBER(G.9b!A311))=TRUE,G.9b!A311,"")</f>
        <v/>
      </c>
      <c r="B311" s="96" t="str">
        <f>IF(OR(ISTEXT(G.9b!B311),ISNUMBER(G.9b!B311))=TRUE,G.9b!B311,"")</f>
        <v/>
      </c>
      <c r="C311" s="89">
        <f>IFERROR(ROUND(G.9b!C311,2),0)</f>
        <v>0</v>
      </c>
      <c r="D311" s="89">
        <f>IFERROR(ROUND(G.9b!D311,2),0)</f>
        <v>0</v>
      </c>
      <c r="E311" s="89">
        <f>IFERROR(ROUND(G.9b!E311,2),0)</f>
        <v>0</v>
      </c>
      <c r="F311" s="89">
        <f>IFERROR(ROUND(G.9b!F311,2),0)</f>
        <v>0</v>
      </c>
      <c r="G311" s="89">
        <f>IFERROR(ROUND(G.9b!G311,2),0)</f>
        <v>0</v>
      </c>
      <c r="H311" s="91">
        <f t="shared" si="4"/>
        <v>0</v>
      </c>
      <c r="I311" s="89">
        <f>IFERROR(ROUND(G.9b!I311,2),0)</f>
        <v>0</v>
      </c>
      <c r="J311" s="96" t="str">
        <f>IF(OR(ISTEXT(G.9b!J311),ISNUMBER(G.9b!J311))=TRUE,G.9b!J311,"")</f>
        <v/>
      </c>
    </row>
    <row r="312" spans="1:10" ht="20.100000000000001" customHeight="1" thickBot="1" x14ac:dyDescent="0.3">
      <c r="A312" s="96" t="str">
        <f>IF(OR(ISTEXT(G.9b!A312),ISNUMBER(G.9b!A312))=TRUE,G.9b!A312,"")</f>
        <v/>
      </c>
      <c r="B312" s="96" t="str">
        <f>IF(OR(ISTEXT(G.9b!B312),ISNUMBER(G.9b!B312))=TRUE,G.9b!B312,"")</f>
        <v/>
      </c>
      <c r="C312" s="89">
        <f>IFERROR(ROUND(G.9b!C312,2),0)</f>
        <v>0</v>
      </c>
      <c r="D312" s="89">
        <f>IFERROR(ROUND(G.9b!D312,2),0)</f>
        <v>0</v>
      </c>
      <c r="E312" s="89">
        <f>IFERROR(ROUND(G.9b!E312,2),0)</f>
        <v>0</v>
      </c>
      <c r="F312" s="89">
        <f>IFERROR(ROUND(G.9b!F312,2),0)</f>
        <v>0</v>
      </c>
      <c r="G312" s="89">
        <f>IFERROR(ROUND(G.9b!G312,2),0)</f>
        <v>0</v>
      </c>
      <c r="H312" s="91">
        <f t="shared" si="4"/>
        <v>0</v>
      </c>
      <c r="I312" s="89">
        <f>IFERROR(ROUND(G.9b!I312,2),0)</f>
        <v>0</v>
      </c>
      <c r="J312" s="96" t="str">
        <f>IF(OR(ISTEXT(G.9b!J312),ISNUMBER(G.9b!J312))=TRUE,G.9b!J312,"")</f>
        <v/>
      </c>
    </row>
    <row r="313" spans="1:10" ht="20.100000000000001" customHeight="1" thickBot="1" x14ac:dyDescent="0.3">
      <c r="A313" s="96" t="str">
        <f>IF(OR(ISTEXT(G.9b!A313),ISNUMBER(G.9b!A313))=TRUE,G.9b!A313,"")</f>
        <v/>
      </c>
      <c r="B313" s="96" t="str">
        <f>IF(OR(ISTEXT(G.9b!B313),ISNUMBER(G.9b!B313))=TRUE,G.9b!B313,"")</f>
        <v/>
      </c>
      <c r="C313" s="89">
        <f>IFERROR(ROUND(G.9b!C313,2),0)</f>
        <v>0</v>
      </c>
      <c r="D313" s="89">
        <f>IFERROR(ROUND(G.9b!D313,2),0)</f>
        <v>0</v>
      </c>
      <c r="E313" s="89">
        <f>IFERROR(ROUND(G.9b!E313,2),0)</f>
        <v>0</v>
      </c>
      <c r="F313" s="89">
        <f>IFERROR(ROUND(G.9b!F313,2),0)</f>
        <v>0</v>
      </c>
      <c r="G313" s="89">
        <f>IFERROR(ROUND(G.9b!G313,2),0)</f>
        <v>0</v>
      </c>
      <c r="H313" s="91">
        <f t="shared" si="4"/>
        <v>0</v>
      </c>
      <c r="I313" s="89">
        <f>IFERROR(ROUND(G.9b!I313,2),0)</f>
        <v>0</v>
      </c>
      <c r="J313" s="96" t="str">
        <f>IF(OR(ISTEXT(G.9b!J313),ISNUMBER(G.9b!J313))=TRUE,G.9b!J313,"")</f>
        <v/>
      </c>
    </row>
    <row r="314" spans="1:10" ht="20.100000000000001" customHeight="1" thickBot="1" x14ac:dyDescent="0.3">
      <c r="A314" s="96" t="str">
        <f>IF(OR(ISTEXT(G.9b!A314),ISNUMBER(G.9b!A314))=TRUE,G.9b!A314,"")</f>
        <v/>
      </c>
      <c r="B314" s="96" t="str">
        <f>IF(OR(ISTEXT(G.9b!B314),ISNUMBER(G.9b!B314))=TRUE,G.9b!B314,"")</f>
        <v/>
      </c>
      <c r="C314" s="89">
        <f>IFERROR(ROUND(G.9b!C314,2),0)</f>
        <v>0</v>
      </c>
      <c r="D314" s="89">
        <f>IFERROR(ROUND(G.9b!D314,2),0)</f>
        <v>0</v>
      </c>
      <c r="E314" s="89">
        <f>IFERROR(ROUND(G.9b!E314,2),0)</f>
        <v>0</v>
      </c>
      <c r="F314" s="89">
        <f>IFERROR(ROUND(G.9b!F314,2),0)</f>
        <v>0</v>
      </c>
      <c r="G314" s="89">
        <f>IFERROR(ROUND(G.9b!G314,2),0)</f>
        <v>0</v>
      </c>
      <c r="H314" s="91">
        <f t="shared" si="4"/>
        <v>0</v>
      </c>
      <c r="I314" s="89">
        <f>IFERROR(ROUND(G.9b!I314,2),0)</f>
        <v>0</v>
      </c>
      <c r="J314" s="96" t="str">
        <f>IF(OR(ISTEXT(G.9b!J314),ISNUMBER(G.9b!J314))=TRUE,G.9b!J314,"")</f>
        <v/>
      </c>
    </row>
    <row r="315" spans="1:10" ht="20.100000000000001" customHeight="1" thickBot="1" x14ac:dyDescent="0.3">
      <c r="A315" s="96" t="str">
        <f>IF(OR(ISTEXT(G.9b!A315),ISNUMBER(G.9b!A315))=TRUE,G.9b!A315,"")</f>
        <v/>
      </c>
      <c r="B315" s="96" t="str">
        <f>IF(OR(ISTEXT(G.9b!B315),ISNUMBER(G.9b!B315))=TRUE,G.9b!B315,"")</f>
        <v/>
      </c>
      <c r="C315" s="89">
        <f>IFERROR(ROUND(G.9b!C315,2),0)</f>
        <v>0</v>
      </c>
      <c r="D315" s="89">
        <f>IFERROR(ROUND(G.9b!D315,2),0)</f>
        <v>0</v>
      </c>
      <c r="E315" s="89">
        <f>IFERROR(ROUND(G.9b!E315,2),0)</f>
        <v>0</v>
      </c>
      <c r="F315" s="89">
        <f>IFERROR(ROUND(G.9b!F315,2),0)</f>
        <v>0</v>
      </c>
      <c r="G315" s="89">
        <f>IFERROR(ROUND(G.9b!G315,2),0)</f>
        <v>0</v>
      </c>
      <c r="H315" s="91">
        <f t="shared" si="4"/>
        <v>0</v>
      </c>
      <c r="I315" s="89">
        <f>IFERROR(ROUND(G.9b!I315,2),0)</f>
        <v>0</v>
      </c>
      <c r="J315" s="96" t="str">
        <f>IF(OR(ISTEXT(G.9b!J315),ISNUMBER(G.9b!J315))=TRUE,G.9b!J315,"")</f>
        <v/>
      </c>
    </row>
    <row r="316" spans="1:10" ht="20.100000000000001" customHeight="1" thickBot="1" x14ac:dyDescent="0.3">
      <c r="A316" s="96" t="str">
        <f>IF(OR(ISTEXT(G.9b!A316),ISNUMBER(G.9b!A316))=TRUE,G.9b!A316,"")</f>
        <v/>
      </c>
      <c r="B316" s="96" t="str">
        <f>IF(OR(ISTEXT(G.9b!B316),ISNUMBER(G.9b!B316))=TRUE,G.9b!B316,"")</f>
        <v/>
      </c>
      <c r="C316" s="89">
        <f>IFERROR(ROUND(G.9b!C316,2),0)</f>
        <v>0</v>
      </c>
      <c r="D316" s="89">
        <f>IFERROR(ROUND(G.9b!D316,2),0)</f>
        <v>0</v>
      </c>
      <c r="E316" s="89">
        <f>IFERROR(ROUND(G.9b!E316,2),0)</f>
        <v>0</v>
      </c>
      <c r="F316" s="89">
        <f>IFERROR(ROUND(G.9b!F316,2),0)</f>
        <v>0</v>
      </c>
      <c r="G316" s="89">
        <f>IFERROR(ROUND(G.9b!G316,2),0)</f>
        <v>0</v>
      </c>
      <c r="H316" s="91">
        <f t="shared" si="4"/>
        <v>0</v>
      </c>
      <c r="I316" s="89">
        <f>IFERROR(ROUND(G.9b!I316,2),0)</f>
        <v>0</v>
      </c>
      <c r="J316" s="96" t="str">
        <f>IF(OR(ISTEXT(G.9b!J316),ISNUMBER(G.9b!J316))=TRUE,G.9b!J316,"")</f>
        <v/>
      </c>
    </row>
    <row r="317" spans="1:10" ht="20.100000000000001" customHeight="1" thickBot="1" x14ac:dyDescent="0.3">
      <c r="A317" s="96" t="str">
        <f>IF(OR(ISTEXT(G.9b!A317),ISNUMBER(G.9b!A317))=TRUE,G.9b!A317,"")</f>
        <v/>
      </c>
      <c r="B317" s="96" t="str">
        <f>IF(OR(ISTEXT(G.9b!B317),ISNUMBER(G.9b!B317))=TRUE,G.9b!B317,"")</f>
        <v/>
      </c>
      <c r="C317" s="89">
        <f>IFERROR(ROUND(G.9b!C317,2),0)</f>
        <v>0</v>
      </c>
      <c r="D317" s="89">
        <f>IFERROR(ROUND(G.9b!D317,2),0)</f>
        <v>0</v>
      </c>
      <c r="E317" s="89">
        <f>IFERROR(ROUND(G.9b!E317,2),0)</f>
        <v>0</v>
      </c>
      <c r="F317" s="89">
        <f>IFERROR(ROUND(G.9b!F317,2),0)</f>
        <v>0</v>
      </c>
      <c r="G317" s="89">
        <f>IFERROR(ROUND(G.9b!G317,2),0)</f>
        <v>0</v>
      </c>
      <c r="H317" s="91">
        <f t="shared" si="4"/>
        <v>0</v>
      </c>
      <c r="I317" s="89">
        <f>IFERROR(ROUND(G.9b!I317,2),0)</f>
        <v>0</v>
      </c>
      <c r="J317" s="96" t="str">
        <f>IF(OR(ISTEXT(G.9b!J317),ISNUMBER(G.9b!J317))=TRUE,G.9b!J317,"")</f>
        <v/>
      </c>
    </row>
    <row r="318" spans="1:10" ht="20.100000000000001" customHeight="1" thickBot="1" x14ac:dyDescent="0.3">
      <c r="A318" s="96" t="str">
        <f>IF(OR(ISTEXT(G.9b!A318),ISNUMBER(G.9b!A318))=TRUE,G.9b!A318,"")</f>
        <v/>
      </c>
      <c r="B318" s="96" t="str">
        <f>IF(OR(ISTEXT(G.9b!B318),ISNUMBER(G.9b!B318))=TRUE,G.9b!B318,"")</f>
        <v/>
      </c>
      <c r="C318" s="89">
        <f>IFERROR(ROUND(G.9b!C318,2),0)</f>
        <v>0</v>
      </c>
      <c r="D318" s="89">
        <f>IFERROR(ROUND(G.9b!D318,2),0)</f>
        <v>0</v>
      </c>
      <c r="E318" s="89">
        <f>IFERROR(ROUND(G.9b!E318,2),0)</f>
        <v>0</v>
      </c>
      <c r="F318" s="89">
        <f>IFERROR(ROUND(G.9b!F318,2),0)</f>
        <v>0</v>
      </c>
      <c r="G318" s="89">
        <f>IFERROR(ROUND(G.9b!G318,2),0)</f>
        <v>0</v>
      </c>
      <c r="H318" s="91">
        <f t="shared" si="4"/>
        <v>0</v>
      </c>
      <c r="I318" s="89">
        <f>IFERROR(ROUND(G.9b!I318,2),0)</f>
        <v>0</v>
      </c>
      <c r="J318" s="96" t="str">
        <f>IF(OR(ISTEXT(G.9b!J318),ISNUMBER(G.9b!J318))=TRUE,G.9b!J318,"")</f>
        <v/>
      </c>
    </row>
    <row r="319" spans="1:10" ht="20.100000000000001" customHeight="1" thickBot="1" x14ac:dyDescent="0.3">
      <c r="A319" s="96" t="str">
        <f>IF(OR(ISTEXT(G.9b!A319),ISNUMBER(G.9b!A319))=TRUE,G.9b!A319,"")</f>
        <v/>
      </c>
      <c r="B319" s="96" t="str">
        <f>IF(OR(ISTEXT(G.9b!B319),ISNUMBER(G.9b!B319))=TRUE,G.9b!B319,"")</f>
        <v/>
      </c>
      <c r="C319" s="89">
        <f>IFERROR(ROUND(G.9b!C319,2),0)</f>
        <v>0</v>
      </c>
      <c r="D319" s="89">
        <f>IFERROR(ROUND(G.9b!D319,2),0)</f>
        <v>0</v>
      </c>
      <c r="E319" s="89">
        <f>IFERROR(ROUND(G.9b!E319,2),0)</f>
        <v>0</v>
      </c>
      <c r="F319" s="89">
        <f>IFERROR(ROUND(G.9b!F319,2),0)</f>
        <v>0</v>
      </c>
      <c r="G319" s="89">
        <f>IFERROR(ROUND(G.9b!G319,2),0)</f>
        <v>0</v>
      </c>
      <c r="H319" s="91">
        <f t="shared" si="4"/>
        <v>0</v>
      </c>
      <c r="I319" s="89">
        <f>IFERROR(ROUND(G.9b!I319,2),0)</f>
        <v>0</v>
      </c>
      <c r="J319" s="96" t="str">
        <f>IF(OR(ISTEXT(G.9b!J319),ISNUMBER(G.9b!J319))=TRUE,G.9b!J319,"")</f>
        <v/>
      </c>
    </row>
    <row r="320" spans="1:10" ht="20.100000000000001" customHeight="1" thickBot="1" x14ac:dyDescent="0.3">
      <c r="A320" s="96" t="str">
        <f>IF(OR(ISTEXT(G.9b!A320),ISNUMBER(G.9b!A320))=TRUE,G.9b!A320,"")</f>
        <v/>
      </c>
      <c r="B320" s="96" t="str">
        <f>IF(OR(ISTEXT(G.9b!B320),ISNUMBER(G.9b!B320))=TRUE,G.9b!B320,"")</f>
        <v/>
      </c>
      <c r="C320" s="89">
        <f>IFERROR(ROUND(G.9b!C320,2),0)</f>
        <v>0</v>
      </c>
      <c r="D320" s="89">
        <f>IFERROR(ROUND(G.9b!D320,2),0)</f>
        <v>0</v>
      </c>
      <c r="E320" s="89">
        <f>IFERROR(ROUND(G.9b!E320,2),0)</f>
        <v>0</v>
      </c>
      <c r="F320" s="89">
        <f>IFERROR(ROUND(G.9b!F320,2),0)</f>
        <v>0</v>
      </c>
      <c r="G320" s="89">
        <f>IFERROR(ROUND(G.9b!G320,2),0)</f>
        <v>0</v>
      </c>
      <c r="H320" s="91">
        <f t="shared" si="4"/>
        <v>0</v>
      </c>
      <c r="I320" s="89">
        <f>IFERROR(ROUND(G.9b!I320,2),0)</f>
        <v>0</v>
      </c>
      <c r="J320" s="96" t="str">
        <f>IF(OR(ISTEXT(G.9b!J320),ISNUMBER(G.9b!J320))=TRUE,G.9b!J320,"")</f>
        <v/>
      </c>
    </row>
    <row r="321" spans="1:10" ht="20.100000000000001" customHeight="1" thickBot="1" x14ac:dyDescent="0.3">
      <c r="A321" s="96" t="str">
        <f>IF(OR(ISTEXT(G.9b!A321),ISNUMBER(G.9b!A321))=TRUE,G.9b!A321,"")</f>
        <v/>
      </c>
      <c r="B321" s="96" t="str">
        <f>IF(OR(ISTEXT(G.9b!B321),ISNUMBER(G.9b!B321))=TRUE,G.9b!B321,"")</f>
        <v/>
      </c>
      <c r="C321" s="89">
        <f>IFERROR(ROUND(G.9b!C321,2),0)</f>
        <v>0</v>
      </c>
      <c r="D321" s="89">
        <f>IFERROR(ROUND(G.9b!D321,2),0)</f>
        <v>0</v>
      </c>
      <c r="E321" s="89">
        <f>IFERROR(ROUND(G.9b!E321,2),0)</f>
        <v>0</v>
      </c>
      <c r="F321" s="89">
        <f>IFERROR(ROUND(G.9b!F321,2),0)</f>
        <v>0</v>
      </c>
      <c r="G321" s="89">
        <f>IFERROR(ROUND(G.9b!G321,2),0)</f>
        <v>0</v>
      </c>
      <c r="H321" s="91">
        <f t="shared" si="4"/>
        <v>0</v>
      </c>
      <c r="I321" s="89">
        <f>IFERROR(ROUND(G.9b!I321,2),0)</f>
        <v>0</v>
      </c>
      <c r="J321" s="96" t="str">
        <f>IF(OR(ISTEXT(G.9b!J321),ISNUMBER(G.9b!J321))=TRUE,G.9b!J321,"")</f>
        <v/>
      </c>
    </row>
    <row r="322" spans="1:10" ht="20.100000000000001" customHeight="1" thickBot="1" x14ac:dyDescent="0.3">
      <c r="A322" s="96" t="str">
        <f>IF(OR(ISTEXT(G.9b!A322),ISNUMBER(G.9b!A322))=TRUE,G.9b!A322,"")</f>
        <v/>
      </c>
      <c r="B322" s="96" t="str">
        <f>IF(OR(ISTEXT(G.9b!B322),ISNUMBER(G.9b!B322))=TRUE,G.9b!B322,"")</f>
        <v/>
      </c>
      <c r="C322" s="89">
        <f>IFERROR(ROUND(G.9b!C322,2),0)</f>
        <v>0</v>
      </c>
      <c r="D322" s="89">
        <f>IFERROR(ROUND(G.9b!D322,2),0)</f>
        <v>0</v>
      </c>
      <c r="E322" s="89">
        <f>IFERROR(ROUND(G.9b!E322,2),0)</f>
        <v>0</v>
      </c>
      <c r="F322" s="89">
        <f>IFERROR(ROUND(G.9b!F322,2),0)</f>
        <v>0</v>
      </c>
      <c r="G322" s="89">
        <f>IFERROR(ROUND(G.9b!G322,2),0)</f>
        <v>0</v>
      </c>
      <c r="H322" s="91">
        <f t="shared" si="4"/>
        <v>0</v>
      </c>
      <c r="I322" s="89">
        <f>IFERROR(ROUND(G.9b!I322,2),0)</f>
        <v>0</v>
      </c>
      <c r="J322" s="96" t="str">
        <f>IF(OR(ISTEXT(G.9b!J322),ISNUMBER(G.9b!J322))=TRUE,G.9b!J322,"")</f>
        <v/>
      </c>
    </row>
    <row r="323" spans="1:10" ht="20.100000000000001" customHeight="1" thickBot="1" x14ac:dyDescent="0.3">
      <c r="A323" s="96" t="str">
        <f>IF(OR(ISTEXT(G.9b!A323),ISNUMBER(G.9b!A323))=TRUE,G.9b!A323,"")</f>
        <v/>
      </c>
      <c r="B323" s="96" t="str">
        <f>IF(OR(ISTEXT(G.9b!B323),ISNUMBER(G.9b!B323))=TRUE,G.9b!B323,"")</f>
        <v/>
      </c>
      <c r="C323" s="89">
        <f>IFERROR(ROUND(G.9b!C323,2),0)</f>
        <v>0</v>
      </c>
      <c r="D323" s="89">
        <f>IFERROR(ROUND(G.9b!D323,2),0)</f>
        <v>0</v>
      </c>
      <c r="E323" s="89">
        <f>IFERROR(ROUND(G.9b!E323,2),0)</f>
        <v>0</v>
      </c>
      <c r="F323" s="89">
        <f>IFERROR(ROUND(G.9b!F323,2),0)</f>
        <v>0</v>
      </c>
      <c r="G323" s="89">
        <f>IFERROR(ROUND(G.9b!G323,2),0)</f>
        <v>0</v>
      </c>
      <c r="H323" s="91">
        <f t="shared" si="4"/>
        <v>0</v>
      </c>
      <c r="I323" s="89">
        <f>IFERROR(ROUND(G.9b!I323,2),0)</f>
        <v>0</v>
      </c>
      <c r="J323" s="96" t="str">
        <f>IF(OR(ISTEXT(G.9b!J323),ISNUMBER(G.9b!J323))=TRUE,G.9b!J323,"")</f>
        <v/>
      </c>
    </row>
    <row r="324" spans="1:10" ht="20.100000000000001" customHeight="1" thickBot="1" x14ac:dyDescent="0.3">
      <c r="A324" s="96" t="str">
        <f>IF(OR(ISTEXT(G.9b!A324),ISNUMBER(G.9b!A324))=TRUE,G.9b!A324,"")</f>
        <v/>
      </c>
      <c r="B324" s="96" t="str">
        <f>IF(OR(ISTEXT(G.9b!B324),ISNUMBER(G.9b!B324))=TRUE,G.9b!B324,"")</f>
        <v/>
      </c>
      <c r="C324" s="89">
        <f>IFERROR(ROUND(G.9b!C324,2),0)</f>
        <v>0</v>
      </c>
      <c r="D324" s="89">
        <f>IFERROR(ROUND(G.9b!D324,2),0)</f>
        <v>0</v>
      </c>
      <c r="E324" s="89">
        <f>IFERROR(ROUND(G.9b!E324,2),0)</f>
        <v>0</v>
      </c>
      <c r="F324" s="89">
        <f>IFERROR(ROUND(G.9b!F324,2),0)</f>
        <v>0</v>
      </c>
      <c r="G324" s="89">
        <f>IFERROR(ROUND(G.9b!G324,2),0)</f>
        <v>0</v>
      </c>
      <c r="H324" s="91">
        <f t="shared" si="4"/>
        <v>0</v>
      </c>
      <c r="I324" s="89">
        <f>IFERROR(ROUND(G.9b!I324,2),0)</f>
        <v>0</v>
      </c>
      <c r="J324" s="96" t="str">
        <f>IF(OR(ISTEXT(G.9b!J324),ISNUMBER(G.9b!J324))=TRUE,G.9b!J324,"")</f>
        <v/>
      </c>
    </row>
    <row r="325" spans="1:10" ht="20.100000000000001" customHeight="1" thickBot="1" x14ac:dyDescent="0.3">
      <c r="A325" s="96" t="str">
        <f>IF(OR(ISTEXT(G.9b!A325),ISNUMBER(G.9b!A325))=TRUE,G.9b!A325,"")</f>
        <v/>
      </c>
      <c r="B325" s="96" t="str">
        <f>IF(OR(ISTEXT(G.9b!B325),ISNUMBER(G.9b!B325))=TRUE,G.9b!B325,"")</f>
        <v/>
      </c>
      <c r="C325" s="89">
        <f>IFERROR(ROUND(G.9b!C325,2),0)</f>
        <v>0</v>
      </c>
      <c r="D325" s="89">
        <f>IFERROR(ROUND(G.9b!D325,2),0)</f>
        <v>0</v>
      </c>
      <c r="E325" s="89">
        <f>IFERROR(ROUND(G.9b!E325,2),0)</f>
        <v>0</v>
      </c>
      <c r="F325" s="89">
        <f>IFERROR(ROUND(G.9b!F325,2),0)</f>
        <v>0</v>
      </c>
      <c r="G325" s="89">
        <f>IFERROR(ROUND(G.9b!G325,2),0)</f>
        <v>0</v>
      </c>
      <c r="H325" s="91">
        <f t="shared" si="4"/>
        <v>0</v>
      </c>
      <c r="I325" s="89">
        <f>IFERROR(ROUND(G.9b!I325,2),0)</f>
        <v>0</v>
      </c>
      <c r="J325" s="96" t="str">
        <f>IF(OR(ISTEXT(G.9b!J325),ISNUMBER(G.9b!J325))=TRUE,G.9b!J325,"")</f>
        <v/>
      </c>
    </row>
    <row r="326" spans="1:10" ht="20.100000000000001" customHeight="1" thickBot="1" x14ac:dyDescent="0.3">
      <c r="A326" s="96" t="str">
        <f>IF(OR(ISTEXT(G.9b!A326),ISNUMBER(G.9b!A326))=TRUE,G.9b!A326,"")</f>
        <v/>
      </c>
      <c r="B326" s="96" t="str">
        <f>IF(OR(ISTEXT(G.9b!B326),ISNUMBER(G.9b!B326))=TRUE,G.9b!B326,"")</f>
        <v/>
      </c>
      <c r="C326" s="89">
        <f>IFERROR(ROUND(G.9b!C326,2),0)</f>
        <v>0</v>
      </c>
      <c r="D326" s="89">
        <f>IFERROR(ROUND(G.9b!D326,2),0)</f>
        <v>0</v>
      </c>
      <c r="E326" s="89">
        <f>IFERROR(ROUND(G.9b!E326,2),0)</f>
        <v>0</v>
      </c>
      <c r="F326" s="89">
        <f>IFERROR(ROUND(G.9b!F326,2),0)</f>
        <v>0</v>
      </c>
      <c r="G326" s="89">
        <f>IFERROR(ROUND(G.9b!G326,2),0)</f>
        <v>0</v>
      </c>
      <c r="H326" s="91">
        <f t="shared" si="4"/>
        <v>0</v>
      </c>
      <c r="I326" s="89">
        <f>IFERROR(ROUND(G.9b!I326,2),0)</f>
        <v>0</v>
      </c>
      <c r="J326" s="96" t="str">
        <f>IF(OR(ISTEXT(G.9b!J326),ISNUMBER(G.9b!J326))=TRUE,G.9b!J326,"")</f>
        <v/>
      </c>
    </row>
    <row r="327" spans="1:10" ht="20.100000000000001" customHeight="1" thickBot="1" x14ac:dyDescent="0.3">
      <c r="A327" s="96" t="str">
        <f>IF(OR(ISTEXT(G.9b!A327),ISNUMBER(G.9b!A327))=TRUE,G.9b!A327,"")</f>
        <v/>
      </c>
      <c r="B327" s="96" t="str">
        <f>IF(OR(ISTEXT(G.9b!B327),ISNUMBER(G.9b!B327))=TRUE,G.9b!B327,"")</f>
        <v/>
      </c>
      <c r="C327" s="89">
        <f>IFERROR(ROUND(G.9b!C327,2),0)</f>
        <v>0</v>
      </c>
      <c r="D327" s="89">
        <f>IFERROR(ROUND(G.9b!D327,2),0)</f>
        <v>0</v>
      </c>
      <c r="E327" s="89">
        <f>IFERROR(ROUND(G.9b!E327,2),0)</f>
        <v>0</v>
      </c>
      <c r="F327" s="89">
        <f>IFERROR(ROUND(G.9b!F327,2),0)</f>
        <v>0</v>
      </c>
      <c r="G327" s="89">
        <f>IFERROR(ROUND(G.9b!G327,2),0)</f>
        <v>0</v>
      </c>
      <c r="H327" s="91">
        <f t="shared" ref="H327:H390" si="5">ROUND(SUM(C327,(-D327),(-E327),F327,(-G327)),2)</f>
        <v>0</v>
      </c>
      <c r="I327" s="89">
        <f>IFERROR(ROUND(G.9b!I327,2),0)</f>
        <v>0</v>
      </c>
      <c r="J327" s="96" t="str">
        <f>IF(OR(ISTEXT(G.9b!J327),ISNUMBER(G.9b!J327))=TRUE,G.9b!J327,"")</f>
        <v/>
      </c>
    </row>
    <row r="328" spans="1:10" ht="20.100000000000001" customHeight="1" thickBot="1" x14ac:dyDescent="0.3">
      <c r="A328" s="96" t="str">
        <f>IF(OR(ISTEXT(G.9b!A328),ISNUMBER(G.9b!A328))=TRUE,G.9b!A328,"")</f>
        <v/>
      </c>
      <c r="B328" s="96" t="str">
        <f>IF(OR(ISTEXT(G.9b!B328),ISNUMBER(G.9b!B328))=TRUE,G.9b!B328,"")</f>
        <v/>
      </c>
      <c r="C328" s="89">
        <f>IFERROR(ROUND(G.9b!C328,2),0)</f>
        <v>0</v>
      </c>
      <c r="D328" s="89">
        <f>IFERROR(ROUND(G.9b!D328,2),0)</f>
        <v>0</v>
      </c>
      <c r="E328" s="89">
        <f>IFERROR(ROUND(G.9b!E328,2),0)</f>
        <v>0</v>
      </c>
      <c r="F328" s="89">
        <f>IFERROR(ROUND(G.9b!F328,2),0)</f>
        <v>0</v>
      </c>
      <c r="G328" s="89">
        <f>IFERROR(ROUND(G.9b!G328,2),0)</f>
        <v>0</v>
      </c>
      <c r="H328" s="91">
        <f t="shared" si="5"/>
        <v>0</v>
      </c>
      <c r="I328" s="89">
        <f>IFERROR(ROUND(G.9b!I328,2),0)</f>
        <v>0</v>
      </c>
      <c r="J328" s="96" t="str">
        <f>IF(OR(ISTEXT(G.9b!J328),ISNUMBER(G.9b!J328))=TRUE,G.9b!J328,"")</f>
        <v/>
      </c>
    </row>
    <row r="329" spans="1:10" ht="20.100000000000001" customHeight="1" thickBot="1" x14ac:dyDescent="0.3">
      <c r="A329" s="96" t="str">
        <f>IF(OR(ISTEXT(G.9b!A329),ISNUMBER(G.9b!A329))=TRUE,G.9b!A329,"")</f>
        <v/>
      </c>
      <c r="B329" s="96" t="str">
        <f>IF(OR(ISTEXT(G.9b!B329),ISNUMBER(G.9b!B329))=TRUE,G.9b!B329,"")</f>
        <v/>
      </c>
      <c r="C329" s="89">
        <f>IFERROR(ROUND(G.9b!C329,2),0)</f>
        <v>0</v>
      </c>
      <c r="D329" s="89">
        <f>IFERROR(ROUND(G.9b!D329,2),0)</f>
        <v>0</v>
      </c>
      <c r="E329" s="89">
        <f>IFERROR(ROUND(G.9b!E329,2),0)</f>
        <v>0</v>
      </c>
      <c r="F329" s="89">
        <f>IFERROR(ROUND(G.9b!F329,2),0)</f>
        <v>0</v>
      </c>
      <c r="G329" s="89">
        <f>IFERROR(ROUND(G.9b!G329,2),0)</f>
        <v>0</v>
      </c>
      <c r="H329" s="91">
        <f t="shared" si="5"/>
        <v>0</v>
      </c>
      <c r="I329" s="89">
        <f>IFERROR(ROUND(G.9b!I329,2),0)</f>
        <v>0</v>
      </c>
      <c r="J329" s="96" t="str">
        <f>IF(OR(ISTEXT(G.9b!J329),ISNUMBER(G.9b!J329))=TRUE,G.9b!J329,"")</f>
        <v/>
      </c>
    </row>
    <row r="330" spans="1:10" ht="20.100000000000001" customHeight="1" thickBot="1" x14ac:dyDescent="0.3">
      <c r="A330" s="96" t="str">
        <f>IF(OR(ISTEXT(G.9b!A330),ISNUMBER(G.9b!A330))=TRUE,G.9b!A330,"")</f>
        <v/>
      </c>
      <c r="B330" s="96" t="str">
        <f>IF(OR(ISTEXT(G.9b!B330),ISNUMBER(G.9b!B330))=TRUE,G.9b!B330,"")</f>
        <v/>
      </c>
      <c r="C330" s="89">
        <f>IFERROR(ROUND(G.9b!C330,2),0)</f>
        <v>0</v>
      </c>
      <c r="D330" s="89">
        <f>IFERROR(ROUND(G.9b!D330,2),0)</f>
        <v>0</v>
      </c>
      <c r="E330" s="89">
        <f>IFERROR(ROUND(G.9b!E330,2),0)</f>
        <v>0</v>
      </c>
      <c r="F330" s="89">
        <f>IFERROR(ROUND(G.9b!F330,2),0)</f>
        <v>0</v>
      </c>
      <c r="G330" s="89">
        <f>IFERROR(ROUND(G.9b!G330,2),0)</f>
        <v>0</v>
      </c>
      <c r="H330" s="91">
        <f t="shared" si="5"/>
        <v>0</v>
      </c>
      <c r="I330" s="89">
        <f>IFERROR(ROUND(G.9b!I330,2),0)</f>
        <v>0</v>
      </c>
      <c r="J330" s="96" t="str">
        <f>IF(OR(ISTEXT(G.9b!J330),ISNUMBER(G.9b!J330))=TRUE,G.9b!J330,"")</f>
        <v/>
      </c>
    </row>
    <row r="331" spans="1:10" ht="20.100000000000001" customHeight="1" thickBot="1" x14ac:dyDescent="0.3">
      <c r="A331" s="96" t="str">
        <f>IF(OR(ISTEXT(G.9b!A331),ISNUMBER(G.9b!A331))=TRUE,G.9b!A331,"")</f>
        <v/>
      </c>
      <c r="B331" s="96" t="str">
        <f>IF(OR(ISTEXT(G.9b!B331),ISNUMBER(G.9b!B331))=TRUE,G.9b!B331,"")</f>
        <v/>
      </c>
      <c r="C331" s="89">
        <f>IFERROR(ROUND(G.9b!C331,2),0)</f>
        <v>0</v>
      </c>
      <c r="D331" s="89">
        <f>IFERROR(ROUND(G.9b!D331,2),0)</f>
        <v>0</v>
      </c>
      <c r="E331" s="89">
        <f>IFERROR(ROUND(G.9b!E331,2),0)</f>
        <v>0</v>
      </c>
      <c r="F331" s="89">
        <f>IFERROR(ROUND(G.9b!F331,2),0)</f>
        <v>0</v>
      </c>
      <c r="G331" s="89">
        <f>IFERROR(ROUND(G.9b!G331,2),0)</f>
        <v>0</v>
      </c>
      <c r="H331" s="91">
        <f t="shared" si="5"/>
        <v>0</v>
      </c>
      <c r="I331" s="89">
        <f>IFERROR(ROUND(G.9b!I331,2),0)</f>
        <v>0</v>
      </c>
      <c r="J331" s="96" t="str">
        <f>IF(OR(ISTEXT(G.9b!J331),ISNUMBER(G.9b!J331))=TRUE,G.9b!J331,"")</f>
        <v/>
      </c>
    </row>
    <row r="332" spans="1:10" ht="20.100000000000001" customHeight="1" thickBot="1" x14ac:dyDescent="0.3">
      <c r="A332" s="96" t="str">
        <f>IF(OR(ISTEXT(G.9b!A332),ISNUMBER(G.9b!A332))=TRUE,G.9b!A332,"")</f>
        <v/>
      </c>
      <c r="B332" s="96" t="str">
        <f>IF(OR(ISTEXT(G.9b!B332),ISNUMBER(G.9b!B332))=TRUE,G.9b!B332,"")</f>
        <v/>
      </c>
      <c r="C332" s="89">
        <f>IFERROR(ROUND(G.9b!C332,2),0)</f>
        <v>0</v>
      </c>
      <c r="D332" s="89">
        <f>IFERROR(ROUND(G.9b!D332,2),0)</f>
        <v>0</v>
      </c>
      <c r="E332" s="89">
        <f>IFERROR(ROUND(G.9b!E332,2),0)</f>
        <v>0</v>
      </c>
      <c r="F332" s="89">
        <f>IFERROR(ROUND(G.9b!F332,2),0)</f>
        <v>0</v>
      </c>
      <c r="G332" s="89">
        <f>IFERROR(ROUND(G.9b!G332,2),0)</f>
        <v>0</v>
      </c>
      <c r="H332" s="91">
        <f t="shared" si="5"/>
        <v>0</v>
      </c>
      <c r="I332" s="89">
        <f>IFERROR(ROUND(G.9b!I332,2),0)</f>
        <v>0</v>
      </c>
      <c r="J332" s="96" t="str">
        <f>IF(OR(ISTEXT(G.9b!J332),ISNUMBER(G.9b!J332))=TRUE,G.9b!J332,"")</f>
        <v/>
      </c>
    </row>
    <row r="333" spans="1:10" ht="20.100000000000001" customHeight="1" thickBot="1" x14ac:dyDescent="0.3">
      <c r="A333" s="96" t="str">
        <f>IF(OR(ISTEXT(G.9b!A333),ISNUMBER(G.9b!A333))=TRUE,G.9b!A333,"")</f>
        <v/>
      </c>
      <c r="B333" s="96" t="str">
        <f>IF(OR(ISTEXT(G.9b!B333),ISNUMBER(G.9b!B333))=TRUE,G.9b!B333,"")</f>
        <v/>
      </c>
      <c r="C333" s="89">
        <f>IFERROR(ROUND(G.9b!C333,2),0)</f>
        <v>0</v>
      </c>
      <c r="D333" s="89">
        <f>IFERROR(ROUND(G.9b!D333,2),0)</f>
        <v>0</v>
      </c>
      <c r="E333" s="89">
        <f>IFERROR(ROUND(G.9b!E333,2),0)</f>
        <v>0</v>
      </c>
      <c r="F333" s="89">
        <f>IFERROR(ROUND(G.9b!F333,2),0)</f>
        <v>0</v>
      </c>
      <c r="G333" s="89">
        <f>IFERROR(ROUND(G.9b!G333,2),0)</f>
        <v>0</v>
      </c>
      <c r="H333" s="91">
        <f t="shared" si="5"/>
        <v>0</v>
      </c>
      <c r="I333" s="89">
        <f>IFERROR(ROUND(G.9b!I333,2),0)</f>
        <v>0</v>
      </c>
      <c r="J333" s="96" t="str">
        <f>IF(OR(ISTEXT(G.9b!J333),ISNUMBER(G.9b!J333))=TRUE,G.9b!J333,"")</f>
        <v/>
      </c>
    </row>
    <row r="334" spans="1:10" ht="20.100000000000001" customHeight="1" thickBot="1" x14ac:dyDescent="0.3">
      <c r="A334" s="96" t="str">
        <f>IF(OR(ISTEXT(G.9b!A334),ISNUMBER(G.9b!A334))=TRUE,G.9b!A334,"")</f>
        <v/>
      </c>
      <c r="B334" s="96" t="str">
        <f>IF(OR(ISTEXT(G.9b!B334),ISNUMBER(G.9b!B334))=TRUE,G.9b!B334,"")</f>
        <v/>
      </c>
      <c r="C334" s="89">
        <f>IFERROR(ROUND(G.9b!C334,2),0)</f>
        <v>0</v>
      </c>
      <c r="D334" s="89">
        <f>IFERROR(ROUND(G.9b!D334,2),0)</f>
        <v>0</v>
      </c>
      <c r="E334" s="89">
        <f>IFERROR(ROUND(G.9b!E334,2),0)</f>
        <v>0</v>
      </c>
      <c r="F334" s="89">
        <f>IFERROR(ROUND(G.9b!F334,2),0)</f>
        <v>0</v>
      </c>
      <c r="G334" s="89">
        <f>IFERROR(ROUND(G.9b!G334,2),0)</f>
        <v>0</v>
      </c>
      <c r="H334" s="91">
        <f t="shared" si="5"/>
        <v>0</v>
      </c>
      <c r="I334" s="89">
        <f>IFERROR(ROUND(G.9b!I334,2),0)</f>
        <v>0</v>
      </c>
      <c r="J334" s="96" t="str">
        <f>IF(OR(ISTEXT(G.9b!J334),ISNUMBER(G.9b!J334))=TRUE,G.9b!J334,"")</f>
        <v/>
      </c>
    </row>
    <row r="335" spans="1:10" ht="20.100000000000001" customHeight="1" thickBot="1" x14ac:dyDescent="0.3">
      <c r="A335" s="96" t="str">
        <f>IF(OR(ISTEXT(G.9b!A335),ISNUMBER(G.9b!A335))=TRUE,G.9b!A335,"")</f>
        <v/>
      </c>
      <c r="B335" s="96" t="str">
        <f>IF(OR(ISTEXT(G.9b!B335),ISNUMBER(G.9b!B335))=TRUE,G.9b!B335,"")</f>
        <v/>
      </c>
      <c r="C335" s="89">
        <f>IFERROR(ROUND(G.9b!C335,2),0)</f>
        <v>0</v>
      </c>
      <c r="D335" s="89">
        <f>IFERROR(ROUND(G.9b!D335,2),0)</f>
        <v>0</v>
      </c>
      <c r="E335" s="89">
        <f>IFERROR(ROUND(G.9b!E335,2),0)</f>
        <v>0</v>
      </c>
      <c r="F335" s="89">
        <f>IFERROR(ROUND(G.9b!F335,2),0)</f>
        <v>0</v>
      </c>
      <c r="G335" s="89">
        <f>IFERROR(ROUND(G.9b!G335,2),0)</f>
        <v>0</v>
      </c>
      <c r="H335" s="91">
        <f t="shared" si="5"/>
        <v>0</v>
      </c>
      <c r="I335" s="89">
        <f>IFERROR(ROUND(G.9b!I335,2),0)</f>
        <v>0</v>
      </c>
      <c r="J335" s="96" t="str">
        <f>IF(OR(ISTEXT(G.9b!J335),ISNUMBER(G.9b!J335))=TRUE,G.9b!J335,"")</f>
        <v/>
      </c>
    </row>
    <row r="336" spans="1:10" ht="20.100000000000001" customHeight="1" thickBot="1" x14ac:dyDescent="0.3">
      <c r="A336" s="96" t="str">
        <f>IF(OR(ISTEXT(G.9b!A336),ISNUMBER(G.9b!A336))=TRUE,G.9b!A336,"")</f>
        <v/>
      </c>
      <c r="B336" s="96" t="str">
        <f>IF(OR(ISTEXT(G.9b!B336),ISNUMBER(G.9b!B336))=TRUE,G.9b!B336,"")</f>
        <v/>
      </c>
      <c r="C336" s="89">
        <f>IFERROR(ROUND(G.9b!C336,2),0)</f>
        <v>0</v>
      </c>
      <c r="D336" s="89">
        <f>IFERROR(ROUND(G.9b!D336,2),0)</f>
        <v>0</v>
      </c>
      <c r="E336" s="89">
        <f>IFERROR(ROUND(G.9b!E336,2),0)</f>
        <v>0</v>
      </c>
      <c r="F336" s="89">
        <f>IFERROR(ROUND(G.9b!F336,2),0)</f>
        <v>0</v>
      </c>
      <c r="G336" s="89">
        <f>IFERROR(ROUND(G.9b!G336,2),0)</f>
        <v>0</v>
      </c>
      <c r="H336" s="91">
        <f t="shared" si="5"/>
        <v>0</v>
      </c>
      <c r="I336" s="89">
        <f>IFERROR(ROUND(G.9b!I336,2),0)</f>
        <v>0</v>
      </c>
      <c r="J336" s="96" t="str">
        <f>IF(OR(ISTEXT(G.9b!J336),ISNUMBER(G.9b!J336))=TRUE,G.9b!J336,"")</f>
        <v/>
      </c>
    </row>
    <row r="337" spans="1:10" ht="20.100000000000001" customHeight="1" thickBot="1" x14ac:dyDescent="0.3">
      <c r="A337" s="96" t="str">
        <f>IF(OR(ISTEXT(G.9b!A337),ISNUMBER(G.9b!A337))=TRUE,G.9b!A337,"")</f>
        <v/>
      </c>
      <c r="B337" s="96" t="str">
        <f>IF(OR(ISTEXT(G.9b!B337),ISNUMBER(G.9b!B337))=TRUE,G.9b!B337,"")</f>
        <v/>
      </c>
      <c r="C337" s="89">
        <f>IFERROR(ROUND(G.9b!C337,2),0)</f>
        <v>0</v>
      </c>
      <c r="D337" s="89">
        <f>IFERROR(ROUND(G.9b!D337,2),0)</f>
        <v>0</v>
      </c>
      <c r="E337" s="89">
        <f>IFERROR(ROUND(G.9b!E337,2),0)</f>
        <v>0</v>
      </c>
      <c r="F337" s="89">
        <f>IFERROR(ROUND(G.9b!F337,2),0)</f>
        <v>0</v>
      </c>
      <c r="G337" s="89">
        <f>IFERROR(ROUND(G.9b!G337,2),0)</f>
        <v>0</v>
      </c>
      <c r="H337" s="91">
        <f t="shared" si="5"/>
        <v>0</v>
      </c>
      <c r="I337" s="89">
        <f>IFERROR(ROUND(G.9b!I337,2),0)</f>
        <v>0</v>
      </c>
      <c r="J337" s="96" t="str">
        <f>IF(OR(ISTEXT(G.9b!J337),ISNUMBER(G.9b!J337))=TRUE,G.9b!J337,"")</f>
        <v/>
      </c>
    </row>
    <row r="338" spans="1:10" ht="20.100000000000001" customHeight="1" thickBot="1" x14ac:dyDescent="0.3">
      <c r="A338" s="96" t="str">
        <f>IF(OR(ISTEXT(G.9b!A338),ISNUMBER(G.9b!A338))=TRUE,G.9b!A338,"")</f>
        <v/>
      </c>
      <c r="B338" s="96" t="str">
        <f>IF(OR(ISTEXT(G.9b!B338),ISNUMBER(G.9b!B338))=TRUE,G.9b!B338,"")</f>
        <v/>
      </c>
      <c r="C338" s="89">
        <f>IFERROR(ROUND(G.9b!C338,2),0)</f>
        <v>0</v>
      </c>
      <c r="D338" s="89">
        <f>IFERROR(ROUND(G.9b!D338,2),0)</f>
        <v>0</v>
      </c>
      <c r="E338" s="89">
        <f>IFERROR(ROUND(G.9b!E338,2),0)</f>
        <v>0</v>
      </c>
      <c r="F338" s="89">
        <f>IFERROR(ROUND(G.9b!F338,2),0)</f>
        <v>0</v>
      </c>
      <c r="G338" s="89">
        <f>IFERROR(ROUND(G.9b!G338,2),0)</f>
        <v>0</v>
      </c>
      <c r="H338" s="91">
        <f t="shared" si="5"/>
        <v>0</v>
      </c>
      <c r="I338" s="89">
        <f>IFERROR(ROUND(G.9b!I338,2),0)</f>
        <v>0</v>
      </c>
      <c r="J338" s="96" t="str">
        <f>IF(OR(ISTEXT(G.9b!J338),ISNUMBER(G.9b!J338))=TRUE,G.9b!J338,"")</f>
        <v/>
      </c>
    </row>
    <row r="339" spans="1:10" ht="20.100000000000001" customHeight="1" thickBot="1" x14ac:dyDescent="0.3">
      <c r="A339" s="96" t="str">
        <f>IF(OR(ISTEXT(G.9b!A339),ISNUMBER(G.9b!A339))=TRUE,G.9b!A339,"")</f>
        <v/>
      </c>
      <c r="B339" s="96" t="str">
        <f>IF(OR(ISTEXT(G.9b!B339),ISNUMBER(G.9b!B339))=TRUE,G.9b!B339,"")</f>
        <v/>
      </c>
      <c r="C339" s="89">
        <f>IFERROR(ROUND(G.9b!C339,2),0)</f>
        <v>0</v>
      </c>
      <c r="D339" s="89">
        <f>IFERROR(ROUND(G.9b!D339,2),0)</f>
        <v>0</v>
      </c>
      <c r="E339" s="89">
        <f>IFERROR(ROUND(G.9b!E339,2),0)</f>
        <v>0</v>
      </c>
      <c r="F339" s="89">
        <f>IFERROR(ROUND(G.9b!F339,2),0)</f>
        <v>0</v>
      </c>
      <c r="G339" s="89">
        <f>IFERROR(ROUND(G.9b!G339,2),0)</f>
        <v>0</v>
      </c>
      <c r="H339" s="91">
        <f t="shared" si="5"/>
        <v>0</v>
      </c>
      <c r="I339" s="89">
        <f>IFERROR(ROUND(G.9b!I339,2),0)</f>
        <v>0</v>
      </c>
      <c r="J339" s="96" t="str">
        <f>IF(OR(ISTEXT(G.9b!J339),ISNUMBER(G.9b!J339))=TRUE,G.9b!J339,"")</f>
        <v/>
      </c>
    </row>
    <row r="340" spans="1:10" ht="20.100000000000001" customHeight="1" thickBot="1" x14ac:dyDescent="0.3">
      <c r="A340" s="96" t="str">
        <f>IF(OR(ISTEXT(G.9b!A340),ISNUMBER(G.9b!A340))=TRUE,G.9b!A340,"")</f>
        <v/>
      </c>
      <c r="B340" s="96" t="str">
        <f>IF(OR(ISTEXT(G.9b!B340),ISNUMBER(G.9b!B340))=TRUE,G.9b!B340,"")</f>
        <v/>
      </c>
      <c r="C340" s="89">
        <f>IFERROR(ROUND(G.9b!C340,2),0)</f>
        <v>0</v>
      </c>
      <c r="D340" s="89">
        <f>IFERROR(ROUND(G.9b!D340,2),0)</f>
        <v>0</v>
      </c>
      <c r="E340" s="89">
        <f>IFERROR(ROUND(G.9b!E340,2),0)</f>
        <v>0</v>
      </c>
      <c r="F340" s="89">
        <f>IFERROR(ROUND(G.9b!F340,2),0)</f>
        <v>0</v>
      </c>
      <c r="G340" s="89">
        <f>IFERROR(ROUND(G.9b!G340,2),0)</f>
        <v>0</v>
      </c>
      <c r="H340" s="91">
        <f t="shared" si="5"/>
        <v>0</v>
      </c>
      <c r="I340" s="89">
        <f>IFERROR(ROUND(G.9b!I340,2),0)</f>
        <v>0</v>
      </c>
      <c r="J340" s="96" t="str">
        <f>IF(OR(ISTEXT(G.9b!J340),ISNUMBER(G.9b!J340))=TRUE,G.9b!J340,"")</f>
        <v/>
      </c>
    </row>
    <row r="341" spans="1:10" ht="20.100000000000001" customHeight="1" thickBot="1" x14ac:dyDescent="0.3">
      <c r="A341" s="96" t="str">
        <f>IF(OR(ISTEXT(G.9b!A341),ISNUMBER(G.9b!A341))=TRUE,G.9b!A341,"")</f>
        <v/>
      </c>
      <c r="B341" s="96" t="str">
        <f>IF(OR(ISTEXT(G.9b!B341),ISNUMBER(G.9b!B341))=TRUE,G.9b!B341,"")</f>
        <v/>
      </c>
      <c r="C341" s="89">
        <f>IFERROR(ROUND(G.9b!C341,2),0)</f>
        <v>0</v>
      </c>
      <c r="D341" s="89">
        <f>IFERROR(ROUND(G.9b!D341,2),0)</f>
        <v>0</v>
      </c>
      <c r="E341" s="89">
        <f>IFERROR(ROUND(G.9b!E341,2),0)</f>
        <v>0</v>
      </c>
      <c r="F341" s="89">
        <f>IFERROR(ROUND(G.9b!F341,2),0)</f>
        <v>0</v>
      </c>
      <c r="G341" s="89">
        <f>IFERROR(ROUND(G.9b!G341,2),0)</f>
        <v>0</v>
      </c>
      <c r="H341" s="91">
        <f t="shared" si="5"/>
        <v>0</v>
      </c>
      <c r="I341" s="89">
        <f>IFERROR(ROUND(G.9b!I341,2),0)</f>
        <v>0</v>
      </c>
      <c r="J341" s="96" t="str">
        <f>IF(OR(ISTEXT(G.9b!J341),ISNUMBER(G.9b!J341))=TRUE,G.9b!J341,"")</f>
        <v/>
      </c>
    </row>
    <row r="342" spans="1:10" ht="20.100000000000001" customHeight="1" thickBot="1" x14ac:dyDescent="0.3">
      <c r="A342" s="96" t="str">
        <f>IF(OR(ISTEXT(G.9b!A342),ISNUMBER(G.9b!A342))=TRUE,G.9b!A342,"")</f>
        <v/>
      </c>
      <c r="B342" s="96" t="str">
        <f>IF(OR(ISTEXT(G.9b!B342),ISNUMBER(G.9b!B342))=TRUE,G.9b!B342,"")</f>
        <v/>
      </c>
      <c r="C342" s="89">
        <f>IFERROR(ROUND(G.9b!C342,2),0)</f>
        <v>0</v>
      </c>
      <c r="D342" s="89">
        <f>IFERROR(ROUND(G.9b!D342,2),0)</f>
        <v>0</v>
      </c>
      <c r="E342" s="89">
        <f>IFERROR(ROUND(G.9b!E342,2),0)</f>
        <v>0</v>
      </c>
      <c r="F342" s="89">
        <f>IFERROR(ROUND(G.9b!F342,2),0)</f>
        <v>0</v>
      </c>
      <c r="G342" s="89">
        <f>IFERROR(ROUND(G.9b!G342,2),0)</f>
        <v>0</v>
      </c>
      <c r="H342" s="91">
        <f t="shared" si="5"/>
        <v>0</v>
      </c>
      <c r="I342" s="89">
        <f>IFERROR(ROUND(G.9b!I342,2),0)</f>
        <v>0</v>
      </c>
      <c r="J342" s="96" t="str">
        <f>IF(OR(ISTEXT(G.9b!J342),ISNUMBER(G.9b!J342))=TRUE,G.9b!J342,"")</f>
        <v/>
      </c>
    </row>
    <row r="343" spans="1:10" ht="20.100000000000001" customHeight="1" thickBot="1" x14ac:dyDescent="0.3">
      <c r="A343" s="96" t="str">
        <f>IF(OR(ISTEXT(G.9b!A343),ISNUMBER(G.9b!A343))=TRUE,G.9b!A343,"")</f>
        <v/>
      </c>
      <c r="B343" s="96" t="str">
        <f>IF(OR(ISTEXT(G.9b!B343),ISNUMBER(G.9b!B343))=TRUE,G.9b!B343,"")</f>
        <v/>
      </c>
      <c r="C343" s="89">
        <f>IFERROR(ROUND(G.9b!C343,2),0)</f>
        <v>0</v>
      </c>
      <c r="D343" s="89">
        <f>IFERROR(ROUND(G.9b!D343,2),0)</f>
        <v>0</v>
      </c>
      <c r="E343" s="89">
        <f>IFERROR(ROUND(G.9b!E343,2),0)</f>
        <v>0</v>
      </c>
      <c r="F343" s="89">
        <f>IFERROR(ROUND(G.9b!F343,2),0)</f>
        <v>0</v>
      </c>
      <c r="G343" s="89">
        <f>IFERROR(ROUND(G.9b!G343,2),0)</f>
        <v>0</v>
      </c>
      <c r="H343" s="91">
        <f t="shared" si="5"/>
        <v>0</v>
      </c>
      <c r="I343" s="89">
        <f>IFERROR(ROUND(G.9b!I343,2),0)</f>
        <v>0</v>
      </c>
      <c r="J343" s="96" t="str">
        <f>IF(OR(ISTEXT(G.9b!J343),ISNUMBER(G.9b!J343))=TRUE,G.9b!J343,"")</f>
        <v/>
      </c>
    </row>
    <row r="344" spans="1:10" ht="20.100000000000001" customHeight="1" thickBot="1" x14ac:dyDescent="0.3">
      <c r="A344" s="96" t="str">
        <f>IF(OR(ISTEXT(G.9b!A344),ISNUMBER(G.9b!A344))=TRUE,G.9b!A344,"")</f>
        <v/>
      </c>
      <c r="B344" s="96" t="str">
        <f>IF(OR(ISTEXT(G.9b!B344),ISNUMBER(G.9b!B344))=TRUE,G.9b!B344,"")</f>
        <v/>
      </c>
      <c r="C344" s="89">
        <f>IFERROR(ROUND(G.9b!C344,2),0)</f>
        <v>0</v>
      </c>
      <c r="D344" s="89">
        <f>IFERROR(ROUND(G.9b!D344,2),0)</f>
        <v>0</v>
      </c>
      <c r="E344" s="89">
        <f>IFERROR(ROUND(G.9b!E344,2),0)</f>
        <v>0</v>
      </c>
      <c r="F344" s="89">
        <f>IFERROR(ROUND(G.9b!F344,2),0)</f>
        <v>0</v>
      </c>
      <c r="G344" s="89">
        <f>IFERROR(ROUND(G.9b!G344,2),0)</f>
        <v>0</v>
      </c>
      <c r="H344" s="91">
        <f t="shared" si="5"/>
        <v>0</v>
      </c>
      <c r="I344" s="89">
        <f>IFERROR(ROUND(G.9b!I344,2),0)</f>
        <v>0</v>
      </c>
      <c r="J344" s="96" t="str">
        <f>IF(OR(ISTEXT(G.9b!J344),ISNUMBER(G.9b!J344))=TRUE,G.9b!J344,"")</f>
        <v/>
      </c>
    </row>
    <row r="345" spans="1:10" ht="20.100000000000001" customHeight="1" thickBot="1" x14ac:dyDescent="0.3">
      <c r="A345" s="96" t="str">
        <f>IF(OR(ISTEXT(G.9b!A345),ISNUMBER(G.9b!A345))=TRUE,G.9b!A345,"")</f>
        <v/>
      </c>
      <c r="B345" s="96" t="str">
        <f>IF(OR(ISTEXT(G.9b!B345),ISNUMBER(G.9b!B345))=TRUE,G.9b!B345,"")</f>
        <v/>
      </c>
      <c r="C345" s="89">
        <f>IFERROR(ROUND(G.9b!C345,2),0)</f>
        <v>0</v>
      </c>
      <c r="D345" s="89">
        <f>IFERROR(ROUND(G.9b!D345,2),0)</f>
        <v>0</v>
      </c>
      <c r="E345" s="89">
        <f>IFERROR(ROUND(G.9b!E345,2),0)</f>
        <v>0</v>
      </c>
      <c r="F345" s="89">
        <f>IFERROR(ROUND(G.9b!F345,2),0)</f>
        <v>0</v>
      </c>
      <c r="G345" s="89">
        <f>IFERROR(ROUND(G.9b!G345,2),0)</f>
        <v>0</v>
      </c>
      <c r="H345" s="91">
        <f t="shared" si="5"/>
        <v>0</v>
      </c>
      <c r="I345" s="89">
        <f>IFERROR(ROUND(G.9b!I345,2),0)</f>
        <v>0</v>
      </c>
      <c r="J345" s="96" t="str">
        <f>IF(OR(ISTEXT(G.9b!J345),ISNUMBER(G.9b!J345))=TRUE,G.9b!J345,"")</f>
        <v/>
      </c>
    </row>
    <row r="346" spans="1:10" ht="20.100000000000001" customHeight="1" thickBot="1" x14ac:dyDescent="0.3">
      <c r="A346" s="96" t="str">
        <f>IF(OR(ISTEXT(G.9b!A346),ISNUMBER(G.9b!A346))=TRUE,G.9b!A346,"")</f>
        <v/>
      </c>
      <c r="B346" s="96" t="str">
        <f>IF(OR(ISTEXT(G.9b!B346),ISNUMBER(G.9b!B346))=TRUE,G.9b!B346,"")</f>
        <v/>
      </c>
      <c r="C346" s="89">
        <f>IFERROR(ROUND(G.9b!C346,2),0)</f>
        <v>0</v>
      </c>
      <c r="D346" s="89">
        <f>IFERROR(ROUND(G.9b!D346,2),0)</f>
        <v>0</v>
      </c>
      <c r="E346" s="89">
        <f>IFERROR(ROUND(G.9b!E346,2),0)</f>
        <v>0</v>
      </c>
      <c r="F346" s="89">
        <f>IFERROR(ROUND(G.9b!F346,2),0)</f>
        <v>0</v>
      </c>
      <c r="G346" s="89">
        <f>IFERROR(ROUND(G.9b!G346,2),0)</f>
        <v>0</v>
      </c>
      <c r="H346" s="91">
        <f t="shared" si="5"/>
        <v>0</v>
      </c>
      <c r="I346" s="89">
        <f>IFERROR(ROUND(G.9b!I346,2),0)</f>
        <v>0</v>
      </c>
      <c r="J346" s="96" t="str">
        <f>IF(OR(ISTEXT(G.9b!J346),ISNUMBER(G.9b!J346))=TRUE,G.9b!J346,"")</f>
        <v/>
      </c>
    </row>
    <row r="347" spans="1:10" ht="20.100000000000001" customHeight="1" thickBot="1" x14ac:dyDescent="0.3">
      <c r="A347" s="96" t="str">
        <f>IF(OR(ISTEXT(G.9b!A347),ISNUMBER(G.9b!A347))=TRUE,G.9b!A347,"")</f>
        <v/>
      </c>
      <c r="B347" s="96" t="str">
        <f>IF(OR(ISTEXT(G.9b!B347),ISNUMBER(G.9b!B347))=TRUE,G.9b!B347,"")</f>
        <v/>
      </c>
      <c r="C347" s="89">
        <f>IFERROR(ROUND(G.9b!C347,2),0)</f>
        <v>0</v>
      </c>
      <c r="D347" s="89">
        <f>IFERROR(ROUND(G.9b!D347,2),0)</f>
        <v>0</v>
      </c>
      <c r="E347" s="89">
        <f>IFERROR(ROUND(G.9b!E347,2),0)</f>
        <v>0</v>
      </c>
      <c r="F347" s="89">
        <f>IFERROR(ROUND(G.9b!F347,2),0)</f>
        <v>0</v>
      </c>
      <c r="G347" s="89">
        <f>IFERROR(ROUND(G.9b!G347,2),0)</f>
        <v>0</v>
      </c>
      <c r="H347" s="91">
        <f t="shared" si="5"/>
        <v>0</v>
      </c>
      <c r="I347" s="89">
        <f>IFERROR(ROUND(G.9b!I347,2),0)</f>
        <v>0</v>
      </c>
      <c r="J347" s="96" t="str">
        <f>IF(OR(ISTEXT(G.9b!J347),ISNUMBER(G.9b!J347))=TRUE,G.9b!J347,"")</f>
        <v/>
      </c>
    </row>
    <row r="348" spans="1:10" ht="20.100000000000001" customHeight="1" thickBot="1" x14ac:dyDescent="0.3">
      <c r="A348" s="96" t="str">
        <f>IF(OR(ISTEXT(G.9b!A348),ISNUMBER(G.9b!A348))=TRUE,G.9b!A348,"")</f>
        <v/>
      </c>
      <c r="B348" s="96" t="str">
        <f>IF(OR(ISTEXT(G.9b!B348),ISNUMBER(G.9b!B348))=TRUE,G.9b!B348,"")</f>
        <v/>
      </c>
      <c r="C348" s="89">
        <f>IFERROR(ROUND(G.9b!C348,2),0)</f>
        <v>0</v>
      </c>
      <c r="D348" s="89">
        <f>IFERROR(ROUND(G.9b!D348,2),0)</f>
        <v>0</v>
      </c>
      <c r="E348" s="89">
        <f>IFERROR(ROUND(G.9b!E348,2),0)</f>
        <v>0</v>
      </c>
      <c r="F348" s="89">
        <f>IFERROR(ROUND(G.9b!F348,2),0)</f>
        <v>0</v>
      </c>
      <c r="G348" s="89">
        <f>IFERROR(ROUND(G.9b!G348,2),0)</f>
        <v>0</v>
      </c>
      <c r="H348" s="91">
        <f t="shared" si="5"/>
        <v>0</v>
      </c>
      <c r="I348" s="89">
        <f>IFERROR(ROUND(G.9b!I348,2),0)</f>
        <v>0</v>
      </c>
      <c r="J348" s="96" t="str">
        <f>IF(OR(ISTEXT(G.9b!J348),ISNUMBER(G.9b!J348))=TRUE,G.9b!J348,"")</f>
        <v/>
      </c>
    </row>
    <row r="349" spans="1:10" ht="20.100000000000001" customHeight="1" thickBot="1" x14ac:dyDescent="0.3">
      <c r="A349" s="96" t="str">
        <f>IF(OR(ISTEXT(G.9b!A349),ISNUMBER(G.9b!A349))=TRUE,G.9b!A349,"")</f>
        <v/>
      </c>
      <c r="B349" s="96" t="str">
        <f>IF(OR(ISTEXT(G.9b!B349),ISNUMBER(G.9b!B349))=TRUE,G.9b!B349,"")</f>
        <v/>
      </c>
      <c r="C349" s="89">
        <f>IFERROR(ROUND(G.9b!C349,2),0)</f>
        <v>0</v>
      </c>
      <c r="D349" s="89">
        <f>IFERROR(ROUND(G.9b!D349,2),0)</f>
        <v>0</v>
      </c>
      <c r="E349" s="89">
        <f>IFERROR(ROUND(G.9b!E349,2),0)</f>
        <v>0</v>
      </c>
      <c r="F349" s="89">
        <f>IFERROR(ROUND(G.9b!F349,2),0)</f>
        <v>0</v>
      </c>
      <c r="G349" s="89">
        <f>IFERROR(ROUND(G.9b!G349,2),0)</f>
        <v>0</v>
      </c>
      <c r="H349" s="91">
        <f t="shared" si="5"/>
        <v>0</v>
      </c>
      <c r="I349" s="89">
        <f>IFERROR(ROUND(G.9b!I349,2),0)</f>
        <v>0</v>
      </c>
      <c r="J349" s="96" t="str">
        <f>IF(OR(ISTEXT(G.9b!J349),ISNUMBER(G.9b!J349))=TRUE,G.9b!J349,"")</f>
        <v/>
      </c>
    </row>
    <row r="350" spans="1:10" ht="20.100000000000001" customHeight="1" thickBot="1" x14ac:dyDescent="0.3">
      <c r="A350" s="96" t="str">
        <f>IF(OR(ISTEXT(G.9b!A350),ISNUMBER(G.9b!A350))=TRUE,G.9b!A350,"")</f>
        <v/>
      </c>
      <c r="B350" s="96" t="str">
        <f>IF(OR(ISTEXT(G.9b!B350),ISNUMBER(G.9b!B350))=TRUE,G.9b!B350,"")</f>
        <v/>
      </c>
      <c r="C350" s="89">
        <f>IFERROR(ROUND(G.9b!C350,2),0)</f>
        <v>0</v>
      </c>
      <c r="D350" s="89">
        <f>IFERROR(ROUND(G.9b!D350,2),0)</f>
        <v>0</v>
      </c>
      <c r="E350" s="89">
        <f>IFERROR(ROUND(G.9b!E350,2),0)</f>
        <v>0</v>
      </c>
      <c r="F350" s="89">
        <f>IFERROR(ROUND(G.9b!F350,2),0)</f>
        <v>0</v>
      </c>
      <c r="G350" s="89">
        <f>IFERROR(ROUND(G.9b!G350,2),0)</f>
        <v>0</v>
      </c>
      <c r="H350" s="91">
        <f t="shared" si="5"/>
        <v>0</v>
      </c>
      <c r="I350" s="89">
        <f>IFERROR(ROUND(G.9b!I350,2),0)</f>
        <v>0</v>
      </c>
      <c r="J350" s="96" t="str">
        <f>IF(OR(ISTEXT(G.9b!J350),ISNUMBER(G.9b!J350))=TRUE,G.9b!J350,"")</f>
        <v/>
      </c>
    </row>
    <row r="351" spans="1:10" ht="20.100000000000001" customHeight="1" thickBot="1" x14ac:dyDescent="0.3">
      <c r="A351" s="96" t="str">
        <f>IF(OR(ISTEXT(G.9b!A351),ISNUMBER(G.9b!A351))=TRUE,G.9b!A351,"")</f>
        <v/>
      </c>
      <c r="B351" s="96" t="str">
        <f>IF(OR(ISTEXT(G.9b!B351),ISNUMBER(G.9b!B351))=TRUE,G.9b!B351,"")</f>
        <v/>
      </c>
      <c r="C351" s="89">
        <f>IFERROR(ROUND(G.9b!C351,2),0)</f>
        <v>0</v>
      </c>
      <c r="D351" s="89">
        <f>IFERROR(ROUND(G.9b!D351,2),0)</f>
        <v>0</v>
      </c>
      <c r="E351" s="89">
        <f>IFERROR(ROUND(G.9b!E351,2),0)</f>
        <v>0</v>
      </c>
      <c r="F351" s="89">
        <f>IFERROR(ROUND(G.9b!F351,2),0)</f>
        <v>0</v>
      </c>
      <c r="G351" s="89">
        <f>IFERROR(ROUND(G.9b!G351,2),0)</f>
        <v>0</v>
      </c>
      <c r="H351" s="91">
        <f t="shared" si="5"/>
        <v>0</v>
      </c>
      <c r="I351" s="89">
        <f>IFERROR(ROUND(G.9b!I351,2),0)</f>
        <v>0</v>
      </c>
      <c r="J351" s="96" t="str">
        <f>IF(OR(ISTEXT(G.9b!J351),ISNUMBER(G.9b!J351))=TRUE,G.9b!J351,"")</f>
        <v/>
      </c>
    </row>
    <row r="352" spans="1:10" ht="20.100000000000001" customHeight="1" thickBot="1" x14ac:dyDescent="0.3">
      <c r="A352" s="96" t="str">
        <f>IF(OR(ISTEXT(G.9b!A352),ISNUMBER(G.9b!A352))=TRUE,G.9b!A352,"")</f>
        <v/>
      </c>
      <c r="B352" s="96" t="str">
        <f>IF(OR(ISTEXT(G.9b!B352),ISNUMBER(G.9b!B352))=TRUE,G.9b!B352,"")</f>
        <v/>
      </c>
      <c r="C352" s="89">
        <f>IFERROR(ROUND(G.9b!C352,2),0)</f>
        <v>0</v>
      </c>
      <c r="D352" s="89">
        <f>IFERROR(ROUND(G.9b!D352,2),0)</f>
        <v>0</v>
      </c>
      <c r="E352" s="89">
        <f>IFERROR(ROUND(G.9b!E352,2),0)</f>
        <v>0</v>
      </c>
      <c r="F352" s="89">
        <f>IFERROR(ROUND(G.9b!F352,2),0)</f>
        <v>0</v>
      </c>
      <c r="G352" s="89">
        <f>IFERROR(ROUND(G.9b!G352,2),0)</f>
        <v>0</v>
      </c>
      <c r="H352" s="91">
        <f t="shared" si="5"/>
        <v>0</v>
      </c>
      <c r="I352" s="89">
        <f>IFERROR(ROUND(G.9b!I352,2),0)</f>
        <v>0</v>
      </c>
      <c r="J352" s="96" t="str">
        <f>IF(OR(ISTEXT(G.9b!J352),ISNUMBER(G.9b!J352))=TRUE,G.9b!J352,"")</f>
        <v/>
      </c>
    </row>
    <row r="353" spans="1:10" ht="20.100000000000001" customHeight="1" thickBot="1" x14ac:dyDescent="0.3">
      <c r="A353" s="96" t="str">
        <f>IF(OR(ISTEXT(G.9b!A353),ISNUMBER(G.9b!A353))=TRUE,G.9b!A353,"")</f>
        <v/>
      </c>
      <c r="B353" s="96" t="str">
        <f>IF(OR(ISTEXT(G.9b!B353),ISNUMBER(G.9b!B353))=TRUE,G.9b!B353,"")</f>
        <v/>
      </c>
      <c r="C353" s="89">
        <f>IFERROR(ROUND(G.9b!C353,2),0)</f>
        <v>0</v>
      </c>
      <c r="D353" s="89">
        <f>IFERROR(ROUND(G.9b!D353,2),0)</f>
        <v>0</v>
      </c>
      <c r="E353" s="89">
        <f>IFERROR(ROUND(G.9b!E353,2),0)</f>
        <v>0</v>
      </c>
      <c r="F353" s="89">
        <f>IFERROR(ROUND(G.9b!F353,2),0)</f>
        <v>0</v>
      </c>
      <c r="G353" s="89">
        <f>IFERROR(ROUND(G.9b!G353,2),0)</f>
        <v>0</v>
      </c>
      <c r="H353" s="91">
        <f t="shared" si="5"/>
        <v>0</v>
      </c>
      <c r="I353" s="89">
        <f>IFERROR(ROUND(G.9b!I353,2),0)</f>
        <v>0</v>
      </c>
      <c r="J353" s="96" t="str">
        <f>IF(OR(ISTEXT(G.9b!J353),ISNUMBER(G.9b!J353))=TRUE,G.9b!J353,"")</f>
        <v/>
      </c>
    </row>
    <row r="354" spans="1:10" ht="20.100000000000001" customHeight="1" thickBot="1" x14ac:dyDescent="0.3">
      <c r="A354" s="96" t="str">
        <f>IF(OR(ISTEXT(G.9b!A354),ISNUMBER(G.9b!A354))=TRUE,G.9b!A354,"")</f>
        <v/>
      </c>
      <c r="B354" s="96" t="str">
        <f>IF(OR(ISTEXT(G.9b!B354),ISNUMBER(G.9b!B354))=TRUE,G.9b!B354,"")</f>
        <v/>
      </c>
      <c r="C354" s="89">
        <f>IFERROR(ROUND(G.9b!C354,2),0)</f>
        <v>0</v>
      </c>
      <c r="D354" s="89">
        <f>IFERROR(ROUND(G.9b!D354,2),0)</f>
        <v>0</v>
      </c>
      <c r="E354" s="89">
        <f>IFERROR(ROUND(G.9b!E354,2),0)</f>
        <v>0</v>
      </c>
      <c r="F354" s="89">
        <f>IFERROR(ROUND(G.9b!F354,2),0)</f>
        <v>0</v>
      </c>
      <c r="G354" s="89">
        <f>IFERROR(ROUND(G.9b!G354,2),0)</f>
        <v>0</v>
      </c>
      <c r="H354" s="91">
        <f t="shared" si="5"/>
        <v>0</v>
      </c>
      <c r="I354" s="89">
        <f>IFERROR(ROUND(G.9b!I354,2),0)</f>
        <v>0</v>
      </c>
      <c r="J354" s="96" t="str">
        <f>IF(OR(ISTEXT(G.9b!J354),ISNUMBER(G.9b!J354))=TRUE,G.9b!J354,"")</f>
        <v/>
      </c>
    </row>
    <row r="355" spans="1:10" ht="20.100000000000001" customHeight="1" thickBot="1" x14ac:dyDescent="0.3">
      <c r="A355" s="96" t="str">
        <f>IF(OR(ISTEXT(G.9b!A355),ISNUMBER(G.9b!A355))=TRUE,G.9b!A355,"")</f>
        <v/>
      </c>
      <c r="B355" s="96" t="str">
        <f>IF(OR(ISTEXT(G.9b!B355),ISNUMBER(G.9b!B355))=TRUE,G.9b!B355,"")</f>
        <v/>
      </c>
      <c r="C355" s="89">
        <f>IFERROR(ROUND(G.9b!C355,2),0)</f>
        <v>0</v>
      </c>
      <c r="D355" s="89">
        <f>IFERROR(ROUND(G.9b!D355,2),0)</f>
        <v>0</v>
      </c>
      <c r="E355" s="89">
        <f>IFERROR(ROUND(G.9b!E355,2),0)</f>
        <v>0</v>
      </c>
      <c r="F355" s="89">
        <f>IFERROR(ROUND(G.9b!F355,2),0)</f>
        <v>0</v>
      </c>
      <c r="G355" s="89">
        <f>IFERROR(ROUND(G.9b!G355,2),0)</f>
        <v>0</v>
      </c>
      <c r="H355" s="91">
        <f t="shared" si="5"/>
        <v>0</v>
      </c>
      <c r="I355" s="89">
        <f>IFERROR(ROUND(G.9b!I355,2),0)</f>
        <v>0</v>
      </c>
      <c r="J355" s="96" t="str">
        <f>IF(OR(ISTEXT(G.9b!J355),ISNUMBER(G.9b!J355))=TRUE,G.9b!J355,"")</f>
        <v/>
      </c>
    </row>
    <row r="356" spans="1:10" ht="20.100000000000001" customHeight="1" thickBot="1" x14ac:dyDescent="0.3">
      <c r="A356" s="96" t="str">
        <f>IF(OR(ISTEXT(G.9b!A356),ISNUMBER(G.9b!A356))=TRUE,G.9b!A356,"")</f>
        <v/>
      </c>
      <c r="B356" s="96" t="str">
        <f>IF(OR(ISTEXT(G.9b!B356),ISNUMBER(G.9b!B356))=TRUE,G.9b!B356,"")</f>
        <v/>
      </c>
      <c r="C356" s="89">
        <f>IFERROR(ROUND(G.9b!C356,2),0)</f>
        <v>0</v>
      </c>
      <c r="D356" s="89">
        <f>IFERROR(ROUND(G.9b!D356,2),0)</f>
        <v>0</v>
      </c>
      <c r="E356" s="89">
        <f>IFERROR(ROUND(G.9b!E356,2),0)</f>
        <v>0</v>
      </c>
      <c r="F356" s="89">
        <f>IFERROR(ROUND(G.9b!F356,2),0)</f>
        <v>0</v>
      </c>
      <c r="G356" s="89">
        <f>IFERROR(ROUND(G.9b!G356,2),0)</f>
        <v>0</v>
      </c>
      <c r="H356" s="91">
        <f t="shared" si="5"/>
        <v>0</v>
      </c>
      <c r="I356" s="89">
        <f>IFERROR(ROUND(G.9b!I356,2),0)</f>
        <v>0</v>
      </c>
      <c r="J356" s="96" t="str">
        <f>IF(OR(ISTEXT(G.9b!J356),ISNUMBER(G.9b!J356))=TRUE,G.9b!J356,"")</f>
        <v/>
      </c>
    </row>
    <row r="357" spans="1:10" ht="20.100000000000001" customHeight="1" thickBot="1" x14ac:dyDescent="0.3">
      <c r="A357" s="96" t="str">
        <f>IF(OR(ISTEXT(G.9b!A357),ISNUMBER(G.9b!A357))=TRUE,G.9b!A357,"")</f>
        <v/>
      </c>
      <c r="B357" s="96" t="str">
        <f>IF(OR(ISTEXT(G.9b!B357),ISNUMBER(G.9b!B357))=TRUE,G.9b!B357,"")</f>
        <v/>
      </c>
      <c r="C357" s="89">
        <f>IFERROR(ROUND(G.9b!C357,2),0)</f>
        <v>0</v>
      </c>
      <c r="D357" s="89">
        <f>IFERROR(ROUND(G.9b!D357,2),0)</f>
        <v>0</v>
      </c>
      <c r="E357" s="89">
        <f>IFERROR(ROUND(G.9b!E357,2),0)</f>
        <v>0</v>
      </c>
      <c r="F357" s="89">
        <f>IFERROR(ROUND(G.9b!F357,2),0)</f>
        <v>0</v>
      </c>
      <c r="G357" s="89">
        <f>IFERROR(ROUND(G.9b!G357,2),0)</f>
        <v>0</v>
      </c>
      <c r="H357" s="91">
        <f t="shared" si="5"/>
        <v>0</v>
      </c>
      <c r="I357" s="89">
        <f>IFERROR(ROUND(G.9b!I357,2),0)</f>
        <v>0</v>
      </c>
      <c r="J357" s="96" t="str">
        <f>IF(OR(ISTEXT(G.9b!J357),ISNUMBER(G.9b!J357))=TRUE,G.9b!J357,"")</f>
        <v/>
      </c>
    </row>
    <row r="358" spans="1:10" ht="20.100000000000001" customHeight="1" thickBot="1" x14ac:dyDescent="0.3">
      <c r="A358" s="96" t="str">
        <f>IF(OR(ISTEXT(G.9b!A358),ISNUMBER(G.9b!A358))=TRUE,G.9b!A358,"")</f>
        <v/>
      </c>
      <c r="B358" s="96" t="str">
        <f>IF(OR(ISTEXT(G.9b!B358),ISNUMBER(G.9b!B358))=TRUE,G.9b!B358,"")</f>
        <v/>
      </c>
      <c r="C358" s="89">
        <f>IFERROR(ROUND(G.9b!C358,2),0)</f>
        <v>0</v>
      </c>
      <c r="D358" s="89">
        <f>IFERROR(ROUND(G.9b!D358,2),0)</f>
        <v>0</v>
      </c>
      <c r="E358" s="89">
        <f>IFERROR(ROUND(G.9b!E358,2),0)</f>
        <v>0</v>
      </c>
      <c r="F358" s="89">
        <f>IFERROR(ROUND(G.9b!F358,2),0)</f>
        <v>0</v>
      </c>
      <c r="G358" s="89">
        <f>IFERROR(ROUND(G.9b!G358,2),0)</f>
        <v>0</v>
      </c>
      <c r="H358" s="91">
        <f t="shared" si="5"/>
        <v>0</v>
      </c>
      <c r="I358" s="89">
        <f>IFERROR(ROUND(G.9b!I358,2),0)</f>
        <v>0</v>
      </c>
      <c r="J358" s="96" t="str">
        <f>IF(OR(ISTEXT(G.9b!J358),ISNUMBER(G.9b!J358))=TRUE,G.9b!J358,"")</f>
        <v/>
      </c>
    </row>
    <row r="359" spans="1:10" ht="20.100000000000001" customHeight="1" thickBot="1" x14ac:dyDescent="0.3">
      <c r="A359" s="96" t="str">
        <f>IF(OR(ISTEXT(G.9b!A359),ISNUMBER(G.9b!A359))=TRUE,G.9b!A359,"")</f>
        <v/>
      </c>
      <c r="B359" s="96" t="str">
        <f>IF(OR(ISTEXT(G.9b!B359),ISNUMBER(G.9b!B359))=TRUE,G.9b!B359,"")</f>
        <v/>
      </c>
      <c r="C359" s="89">
        <f>IFERROR(ROUND(G.9b!C359,2),0)</f>
        <v>0</v>
      </c>
      <c r="D359" s="89">
        <f>IFERROR(ROUND(G.9b!D359,2),0)</f>
        <v>0</v>
      </c>
      <c r="E359" s="89">
        <f>IFERROR(ROUND(G.9b!E359,2),0)</f>
        <v>0</v>
      </c>
      <c r="F359" s="89">
        <f>IFERROR(ROUND(G.9b!F359,2),0)</f>
        <v>0</v>
      </c>
      <c r="G359" s="89">
        <f>IFERROR(ROUND(G.9b!G359,2),0)</f>
        <v>0</v>
      </c>
      <c r="H359" s="91">
        <f t="shared" si="5"/>
        <v>0</v>
      </c>
      <c r="I359" s="89">
        <f>IFERROR(ROUND(G.9b!I359,2),0)</f>
        <v>0</v>
      </c>
      <c r="J359" s="96" t="str">
        <f>IF(OR(ISTEXT(G.9b!J359),ISNUMBER(G.9b!J359))=TRUE,G.9b!J359,"")</f>
        <v/>
      </c>
    </row>
    <row r="360" spans="1:10" ht="20.100000000000001" customHeight="1" thickBot="1" x14ac:dyDescent="0.3">
      <c r="A360" s="96" t="str">
        <f>IF(OR(ISTEXT(G.9b!A360),ISNUMBER(G.9b!A360))=TRUE,G.9b!A360,"")</f>
        <v/>
      </c>
      <c r="B360" s="96" t="str">
        <f>IF(OR(ISTEXT(G.9b!B360),ISNUMBER(G.9b!B360))=TRUE,G.9b!B360,"")</f>
        <v/>
      </c>
      <c r="C360" s="89">
        <f>IFERROR(ROUND(G.9b!C360,2),0)</f>
        <v>0</v>
      </c>
      <c r="D360" s="89">
        <f>IFERROR(ROUND(G.9b!D360,2),0)</f>
        <v>0</v>
      </c>
      <c r="E360" s="89">
        <f>IFERROR(ROUND(G.9b!E360,2),0)</f>
        <v>0</v>
      </c>
      <c r="F360" s="89">
        <f>IFERROR(ROUND(G.9b!F360,2),0)</f>
        <v>0</v>
      </c>
      <c r="G360" s="89">
        <f>IFERROR(ROUND(G.9b!G360,2),0)</f>
        <v>0</v>
      </c>
      <c r="H360" s="91">
        <f t="shared" si="5"/>
        <v>0</v>
      </c>
      <c r="I360" s="89">
        <f>IFERROR(ROUND(G.9b!I360,2),0)</f>
        <v>0</v>
      </c>
      <c r="J360" s="96" t="str">
        <f>IF(OR(ISTEXT(G.9b!J360),ISNUMBER(G.9b!J360))=TRUE,G.9b!J360,"")</f>
        <v/>
      </c>
    </row>
    <row r="361" spans="1:10" ht="20.100000000000001" customHeight="1" thickBot="1" x14ac:dyDescent="0.3">
      <c r="A361" s="96" t="str">
        <f>IF(OR(ISTEXT(G.9b!A361),ISNUMBER(G.9b!A361))=TRUE,G.9b!A361,"")</f>
        <v/>
      </c>
      <c r="B361" s="96" t="str">
        <f>IF(OR(ISTEXT(G.9b!B361),ISNUMBER(G.9b!B361))=TRUE,G.9b!B361,"")</f>
        <v/>
      </c>
      <c r="C361" s="89">
        <f>IFERROR(ROUND(G.9b!C361,2),0)</f>
        <v>0</v>
      </c>
      <c r="D361" s="89">
        <f>IFERROR(ROUND(G.9b!D361,2),0)</f>
        <v>0</v>
      </c>
      <c r="E361" s="89">
        <f>IFERROR(ROUND(G.9b!E361,2),0)</f>
        <v>0</v>
      </c>
      <c r="F361" s="89">
        <f>IFERROR(ROUND(G.9b!F361,2),0)</f>
        <v>0</v>
      </c>
      <c r="G361" s="89">
        <f>IFERROR(ROUND(G.9b!G361,2),0)</f>
        <v>0</v>
      </c>
      <c r="H361" s="91">
        <f t="shared" si="5"/>
        <v>0</v>
      </c>
      <c r="I361" s="89">
        <f>IFERROR(ROUND(G.9b!I361,2),0)</f>
        <v>0</v>
      </c>
      <c r="J361" s="96" t="str">
        <f>IF(OR(ISTEXT(G.9b!J361),ISNUMBER(G.9b!J361))=TRUE,G.9b!J361,"")</f>
        <v/>
      </c>
    </row>
    <row r="362" spans="1:10" ht="20.100000000000001" customHeight="1" thickBot="1" x14ac:dyDescent="0.3">
      <c r="A362" s="96" t="str">
        <f>IF(OR(ISTEXT(G.9b!A362),ISNUMBER(G.9b!A362))=TRUE,G.9b!A362,"")</f>
        <v/>
      </c>
      <c r="B362" s="96" t="str">
        <f>IF(OR(ISTEXT(G.9b!B362),ISNUMBER(G.9b!B362))=TRUE,G.9b!B362,"")</f>
        <v/>
      </c>
      <c r="C362" s="89">
        <f>IFERROR(ROUND(G.9b!C362,2),0)</f>
        <v>0</v>
      </c>
      <c r="D362" s="89">
        <f>IFERROR(ROUND(G.9b!D362,2),0)</f>
        <v>0</v>
      </c>
      <c r="E362" s="89">
        <f>IFERROR(ROUND(G.9b!E362,2),0)</f>
        <v>0</v>
      </c>
      <c r="F362" s="89">
        <f>IFERROR(ROUND(G.9b!F362,2),0)</f>
        <v>0</v>
      </c>
      <c r="G362" s="89">
        <f>IFERROR(ROUND(G.9b!G362,2),0)</f>
        <v>0</v>
      </c>
      <c r="H362" s="91">
        <f t="shared" si="5"/>
        <v>0</v>
      </c>
      <c r="I362" s="89">
        <f>IFERROR(ROUND(G.9b!I362,2),0)</f>
        <v>0</v>
      </c>
      <c r="J362" s="96" t="str">
        <f>IF(OR(ISTEXT(G.9b!J362),ISNUMBER(G.9b!J362))=TRUE,G.9b!J362,"")</f>
        <v/>
      </c>
    </row>
    <row r="363" spans="1:10" ht="20.100000000000001" customHeight="1" thickBot="1" x14ac:dyDescent="0.3">
      <c r="A363" s="96" t="str">
        <f>IF(OR(ISTEXT(G.9b!A363),ISNUMBER(G.9b!A363))=TRUE,G.9b!A363,"")</f>
        <v/>
      </c>
      <c r="B363" s="96" t="str">
        <f>IF(OR(ISTEXT(G.9b!B363),ISNUMBER(G.9b!B363))=TRUE,G.9b!B363,"")</f>
        <v/>
      </c>
      <c r="C363" s="89">
        <f>IFERROR(ROUND(G.9b!C363,2),0)</f>
        <v>0</v>
      </c>
      <c r="D363" s="89">
        <f>IFERROR(ROUND(G.9b!D363,2),0)</f>
        <v>0</v>
      </c>
      <c r="E363" s="89">
        <f>IFERROR(ROUND(G.9b!E363,2),0)</f>
        <v>0</v>
      </c>
      <c r="F363" s="89">
        <f>IFERROR(ROUND(G.9b!F363,2),0)</f>
        <v>0</v>
      </c>
      <c r="G363" s="89">
        <f>IFERROR(ROUND(G.9b!G363,2),0)</f>
        <v>0</v>
      </c>
      <c r="H363" s="91">
        <f t="shared" si="5"/>
        <v>0</v>
      </c>
      <c r="I363" s="89">
        <f>IFERROR(ROUND(G.9b!I363,2),0)</f>
        <v>0</v>
      </c>
      <c r="J363" s="96" t="str">
        <f>IF(OR(ISTEXT(G.9b!J363),ISNUMBER(G.9b!J363))=TRUE,G.9b!J363,"")</f>
        <v/>
      </c>
    </row>
    <row r="364" spans="1:10" ht="20.100000000000001" customHeight="1" thickBot="1" x14ac:dyDescent="0.3">
      <c r="A364" s="96" t="str">
        <f>IF(OR(ISTEXT(G.9b!A364),ISNUMBER(G.9b!A364))=TRUE,G.9b!A364,"")</f>
        <v/>
      </c>
      <c r="B364" s="96" t="str">
        <f>IF(OR(ISTEXT(G.9b!B364),ISNUMBER(G.9b!B364))=TRUE,G.9b!B364,"")</f>
        <v/>
      </c>
      <c r="C364" s="89">
        <f>IFERROR(ROUND(G.9b!C364,2),0)</f>
        <v>0</v>
      </c>
      <c r="D364" s="89">
        <f>IFERROR(ROUND(G.9b!D364,2),0)</f>
        <v>0</v>
      </c>
      <c r="E364" s="89">
        <f>IFERROR(ROUND(G.9b!E364,2),0)</f>
        <v>0</v>
      </c>
      <c r="F364" s="89">
        <f>IFERROR(ROUND(G.9b!F364,2),0)</f>
        <v>0</v>
      </c>
      <c r="G364" s="89">
        <f>IFERROR(ROUND(G.9b!G364,2),0)</f>
        <v>0</v>
      </c>
      <c r="H364" s="91">
        <f t="shared" si="5"/>
        <v>0</v>
      </c>
      <c r="I364" s="89">
        <f>IFERROR(ROUND(G.9b!I364,2),0)</f>
        <v>0</v>
      </c>
      <c r="J364" s="96" t="str">
        <f>IF(OR(ISTEXT(G.9b!J364),ISNUMBER(G.9b!J364))=TRUE,G.9b!J364,"")</f>
        <v/>
      </c>
    </row>
    <row r="365" spans="1:10" ht="20.100000000000001" customHeight="1" thickBot="1" x14ac:dyDescent="0.3">
      <c r="A365" s="96" t="str">
        <f>IF(OR(ISTEXT(G.9b!A365),ISNUMBER(G.9b!A365))=TRUE,G.9b!A365,"")</f>
        <v/>
      </c>
      <c r="B365" s="96" t="str">
        <f>IF(OR(ISTEXT(G.9b!B365),ISNUMBER(G.9b!B365))=TRUE,G.9b!B365,"")</f>
        <v/>
      </c>
      <c r="C365" s="89">
        <f>IFERROR(ROUND(G.9b!C365,2),0)</f>
        <v>0</v>
      </c>
      <c r="D365" s="89">
        <f>IFERROR(ROUND(G.9b!D365,2),0)</f>
        <v>0</v>
      </c>
      <c r="E365" s="89">
        <f>IFERROR(ROUND(G.9b!E365,2),0)</f>
        <v>0</v>
      </c>
      <c r="F365" s="89">
        <f>IFERROR(ROUND(G.9b!F365,2),0)</f>
        <v>0</v>
      </c>
      <c r="G365" s="89">
        <f>IFERROR(ROUND(G.9b!G365,2),0)</f>
        <v>0</v>
      </c>
      <c r="H365" s="91">
        <f t="shared" si="5"/>
        <v>0</v>
      </c>
      <c r="I365" s="89">
        <f>IFERROR(ROUND(G.9b!I365,2),0)</f>
        <v>0</v>
      </c>
      <c r="J365" s="96" t="str">
        <f>IF(OR(ISTEXT(G.9b!J365),ISNUMBER(G.9b!J365))=TRUE,G.9b!J365,"")</f>
        <v/>
      </c>
    </row>
    <row r="366" spans="1:10" ht="20.100000000000001" customHeight="1" thickBot="1" x14ac:dyDescent="0.3">
      <c r="A366" s="96" t="str">
        <f>IF(OR(ISTEXT(G.9b!A366),ISNUMBER(G.9b!A366))=TRUE,G.9b!A366,"")</f>
        <v/>
      </c>
      <c r="B366" s="96" t="str">
        <f>IF(OR(ISTEXT(G.9b!B366),ISNUMBER(G.9b!B366))=TRUE,G.9b!B366,"")</f>
        <v/>
      </c>
      <c r="C366" s="89">
        <f>IFERROR(ROUND(G.9b!C366,2),0)</f>
        <v>0</v>
      </c>
      <c r="D366" s="89">
        <f>IFERROR(ROUND(G.9b!D366,2),0)</f>
        <v>0</v>
      </c>
      <c r="E366" s="89">
        <f>IFERROR(ROUND(G.9b!E366,2),0)</f>
        <v>0</v>
      </c>
      <c r="F366" s="89">
        <f>IFERROR(ROUND(G.9b!F366,2),0)</f>
        <v>0</v>
      </c>
      <c r="G366" s="89">
        <f>IFERROR(ROUND(G.9b!G366,2),0)</f>
        <v>0</v>
      </c>
      <c r="H366" s="91">
        <f t="shared" si="5"/>
        <v>0</v>
      </c>
      <c r="I366" s="89">
        <f>IFERROR(ROUND(G.9b!I366,2),0)</f>
        <v>0</v>
      </c>
      <c r="J366" s="96" t="str">
        <f>IF(OR(ISTEXT(G.9b!J366),ISNUMBER(G.9b!J366))=TRUE,G.9b!J366,"")</f>
        <v/>
      </c>
    </row>
    <row r="367" spans="1:10" ht="20.100000000000001" customHeight="1" thickBot="1" x14ac:dyDescent="0.3">
      <c r="A367" s="96" t="str">
        <f>IF(OR(ISTEXT(G.9b!A367),ISNUMBER(G.9b!A367))=TRUE,G.9b!A367,"")</f>
        <v/>
      </c>
      <c r="B367" s="96" t="str">
        <f>IF(OR(ISTEXT(G.9b!B367),ISNUMBER(G.9b!B367))=TRUE,G.9b!B367,"")</f>
        <v/>
      </c>
      <c r="C367" s="89">
        <f>IFERROR(ROUND(G.9b!C367,2),0)</f>
        <v>0</v>
      </c>
      <c r="D367" s="89">
        <f>IFERROR(ROUND(G.9b!D367,2),0)</f>
        <v>0</v>
      </c>
      <c r="E367" s="89">
        <f>IFERROR(ROUND(G.9b!E367,2),0)</f>
        <v>0</v>
      </c>
      <c r="F367" s="89">
        <f>IFERROR(ROUND(G.9b!F367,2),0)</f>
        <v>0</v>
      </c>
      <c r="G367" s="89">
        <f>IFERROR(ROUND(G.9b!G367,2),0)</f>
        <v>0</v>
      </c>
      <c r="H367" s="91">
        <f t="shared" si="5"/>
        <v>0</v>
      </c>
      <c r="I367" s="89">
        <f>IFERROR(ROUND(G.9b!I367,2),0)</f>
        <v>0</v>
      </c>
      <c r="J367" s="96" t="str">
        <f>IF(OR(ISTEXT(G.9b!J367),ISNUMBER(G.9b!J367))=TRUE,G.9b!J367,"")</f>
        <v/>
      </c>
    </row>
    <row r="368" spans="1:10" ht="20.100000000000001" customHeight="1" thickBot="1" x14ac:dyDescent="0.3">
      <c r="A368" s="96" t="str">
        <f>IF(OR(ISTEXT(G.9b!A368),ISNUMBER(G.9b!A368))=TRUE,G.9b!A368,"")</f>
        <v/>
      </c>
      <c r="B368" s="96" t="str">
        <f>IF(OR(ISTEXT(G.9b!B368),ISNUMBER(G.9b!B368))=TRUE,G.9b!B368,"")</f>
        <v/>
      </c>
      <c r="C368" s="89">
        <f>IFERROR(ROUND(G.9b!C368,2),0)</f>
        <v>0</v>
      </c>
      <c r="D368" s="89">
        <f>IFERROR(ROUND(G.9b!D368,2),0)</f>
        <v>0</v>
      </c>
      <c r="E368" s="89">
        <f>IFERROR(ROUND(G.9b!E368,2),0)</f>
        <v>0</v>
      </c>
      <c r="F368" s="89">
        <f>IFERROR(ROUND(G.9b!F368,2),0)</f>
        <v>0</v>
      </c>
      <c r="G368" s="89">
        <f>IFERROR(ROUND(G.9b!G368,2),0)</f>
        <v>0</v>
      </c>
      <c r="H368" s="91">
        <f t="shared" si="5"/>
        <v>0</v>
      </c>
      <c r="I368" s="89">
        <f>IFERROR(ROUND(G.9b!I368,2),0)</f>
        <v>0</v>
      </c>
      <c r="J368" s="96" t="str">
        <f>IF(OR(ISTEXT(G.9b!J368),ISNUMBER(G.9b!J368))=TRUE,G.9b!J368,"")</f>
        <v/>
      </c>
    </row>
    <row r="369" spans="1:10" ht="20.100000000000001" customHeight="1" thickBot="1" x14ac:dyDescent="0.3">
      <c r="A369" s="96" t="str">
        <f>IF(OR(ISTEXT(G.9b!A369),ISNUMBER(G.9b!A369))=TRUE,G.9b!A369,"")</f>
        <v/>
      </c>
      <c r="B369" s="96" t="str">
        <f>IF(OR(ISTEXT(G.9b!B369),ISNUMBER(G.9b!B369))=TRUE,G.9b!B369,"")</f>
        <v/>
      </c>
      <c r="C369" s="89">
        <f>IFERROR(ROUND(G.9b!C369,2),0)</f>
        <v>0</v>
      </c>
      <c r="D369" s="89">
        <f>IFERROR(ROUND(G.9b!D369,2),0)</f>
        <v>0</v>
      </c>
      <c r="E369" s="89">
        <f>IFERROR(ROUND(G.9b!E369,2),0)</f>
        <v>0</v>
      </c>
      <c r="F369" s="89">
        <f>IFERROR(ROUND(G.9b!F369,2),0)</f>
        <v>0</v>
      </c>
      <c r="G369" s="89">
        <f>IFERROR(ROUND(G.9b!G369,2),0)</f>
        <v>0</v>
      </c>
      <c r="H369" s="91">
        <f t="shared" si="5"/>
        <v>0</v>
      </c>
      <c r="I369" s="89">
        <f>IFERROR(ROUND(G.9b!I369,2),0)</f>
        <v>0</v>
      </c>
      <c r="J369" s="96" t="str">
        <f>IF(OR(ISTEXT(G.9b!J369),ISNUMBER(G.9b!J369))=TRUE,G.9b!J369,"")</f>
        <v/>
      </c>
    </row>
    <row r="370" spans="1:10" ht="20.100000000000001" customHeight="1" thickBot="1" x14ac:dyDescent="0.3">
      <c r="A370" s="96" t="str">
        <f>IF(OR(ISTEXT(G.9b!A370),ISNUMBER(G.9b!A370))=TRUE,G.9b!A370,"")</f>
        <v/>
      </c>
      <c r="B370" s="96" t="str">
        <f>IF(OR(ISTEXT(G.9b!B370),ISNUMBER(G.9b!B370))=TRUE,G.9b!B370,"")</f>
        <v/>
      </c>
      <c r="C370" s="89">
        <f>IFERROR(ROUND(G.9b!C370,2),0)</f>
        <v>0</v>
      </c>
      <c r="D370" s="89">
        <f>IFERROR(ROUND(G.9b!D370,2),0)</f>
        <v>0</v>
      </c>
      <c r="E370" s="89">
        <f>IFERROR(ROUND(G.9b!E370,2),0)</f>
        <v>0</v>
      </c>
      <c r="F370" s="89">
        <f>IFERROR(ROUND(G.9b!F370,2),0)</f>
        <v>0</v>
      </c>
      <c r="G370" s="89">
        <f>IFERROR(ROUND(G.9b!G370,2),0)</f>
        <v>0</v>
      </c>
      <c r="H370" s="91">
        <f t="shared" si="5"/>
        <v>0</v>
      </c>
      <c r="I370" s="89">
        <f>IFERROR(ROUND(G.9b!I370,2),0)</f>
        <v>0</v>
      </c>
      <c r="J370" s="96" t="str">
        <f>IF(OR(ISTEXT(G.9b!J370),ISNUMBER(G.9b!J370))=TRUE,G.9b!J370,"")</f>
        <v/>
      </c>
    </row>
    <row r="371" spans="1:10" ht="20.100000000000001" customHeight="1" thickBot="1" x14ac:dyDescent="0.3">
      <c r="A371" s="96" t="str">
        <f>IF(OR(ISTEXT(G.9b!A371),ISNUMBER(G.9b!A371))=TRUE,G.9b!A371,"")</f>
        <v/>
      </c>
      <c r="B371" s="96" t="str">
        <f>IF(OR(ISTEXT(G.9b!B371),ISNUMBER(G.9b!B371))=TRUE,G.9b!B371,"")</f>
        <v/>
      </c>
      <c r="C371" s="89">
        <f>IFERROR(ROUND(G.9b!C371,2),0)</f>
        <v>0</v>
      </c>
      <c r="D371" s="89">
        <f>IFERROR(ROUND(G.9b!D371,2),0)</f>
        <v>0</v>
      </c>
      <c r="E371" s="89">
        <f>IFERROR(ROUND(G.9b!E371,2),0)</f>
        <v>0</v>
      </c>
      <c r="F371" s="89">
        <f>IFERROR(ROUND(G.9b!F371,2),0)</f>
        <v>0</v>
      </c>
      <c r="G371" s="89">
        <f>IFERROR(ROUND(G.9b!G371,2),0)</f>
        <v>0</v>
      </c>
      <c r="H371" s="91">
        <f t="shared" si="5"/>
        <v>0</v>
      </c>
      <c r="I371" s="89">
        <f>IFERROR(ROUND(G.9b!I371,2),0)</f>
        <v>0</v>
      </c>
      <c r="J371" s="96" t="str">
        <f>IF(OR(ISTEXT(G.9b!J371),ISNUMBER(G.9b!J371))=TRUE,G.9b!J371,"")</f>
        <v/>
      </c>
    </row>
    <row r="372" spans="1:10" ht="20.100000000000001" customHeight="1" thickBot="1" x14ac:dyDescent="0.3">
      <c r="A372" s="96" t="str">
        <f>IF(OR(ISTEXT(G.9b!A372),ISNUMBER(G.9b!A372))=TRUE,G.9b!A372,"")</f>
        <v/>
      </c>
      <c r="B372" s="96" t="str">
        <f>IF(OR(ISTEXT(G.9b!B372),ISNUMBER(G.9b!B372))=TRUE,G.9b!B372,"")</f>
        <v/>
      </c>
      <c r="C372" s="89">
        <f>IFERROR(ROUND(G.9b!C372,2),0)</f>
        <v>0</v>
      </c>
      <c r="D372" s="89">
        <f>IFERROR(ROUND(G.9b!D372,2),0)</f>
        <v>0</v>
      </c>
      <c r="E372" s="89">
        <f>IFERROR(ROUND(G.9b!E372,2),0)</f>
        <v>0</v>
      </c>
      <c r="F372" s="89">
        <f>IFERROR(ROUND(G.9b!F372,2),0)</f>
        <v>0</v>
      </c>
      <c r="G372" s="89">
        <f>IFERROR(ROUND(G.9b!G372,2),0)</f>
        <v>0</v>
      </c>
      <c r="H372" s="91">
        <f t="shared" si="5"/>
        <v>0</v>
      </c>
      <c r="I372" s="89">
        <f>IFERROR(ROUND(G.9b!I372,2),0)</f>
        <v>0</v>
      </c>
      <c r="J372" s="96" t="str">
        <f>IF(OR(ISTEXT(G.9b!J372),ISNUMBER(G.9b!J372))=TRUE,G.9b!J372,"")</f>
        <v/>
      </c>
    </row>
    <row r="373" spans="1:10" ht="20.100000000000001" customHeight="1" thickBot="1" x14ac:dyDescent="0.3">
      <c r="A373" s="96" t="str">
        <f>IF(OR(ISTEXT(G.9b!A373),ISNUMBER(G.9b!A373))=TRUE,G.9b!A373,"")</f>
        <v/>
      </c>
      <c r="B373" s="96" t="str">
        <f>IF(OR(ISTEXT(G.9b!B373),ISNUMBER(G.9b!B373))=TRUE,G.9b!B373,"")</f>
        <v/>
      </c>
      <c r="C373" s="89">
        <f>IFERROR(ROUND(G.9b!C373,2),0)</f>
        <v>0</v>
      </c>
      <c r="D373" s="89">
        <f>IFERROR(ROUND(G.9b!D373,2),0)</f>
        <v>0</v>
      </c>
      <c r="E373" s="89">
        <f>IFERROR(ROUND(G.9b!E373,2),0)</f>
        <v>0</v>
      </c>
      <c r="F373" s="89">
        <f>IFERROR(ROUND(G.9b!F373,2),0)</f>
        <v>0</v>
      </c>
      <c r="G373" s="89">
        <f>IFERROR(ROUND(G.9b!G373,2),0)</f>
        <v>0</v>
      </c>
      <c r="H373" s="91">
        <f t="shared" si="5"/>
        <v>0</v>
      </c>
      <c r="I373" s="89">
        <f>IFERROR(ROUND(G.9b!I373,2),0)</f>
        <v>0</v>
      </c>
      <c r="J373" s="96" t="str">
        <f>IF(OR(ISTEXT(G.9b!J373),ISNUMBER(G.9b!J373))=TRUE,G.9b!J373,"")</f>
        <v/>
      </c>
    </row>
    <row r="374" spans="1:10" ht="20.100000000000001" customHeight="1" thickBot="1" x14ac:dyDescent="0.3">
      <c r="A374" s="96" t="str">
        <f>IF(OR(ISTEXT(G.9b!A374),ISNUMBER(G.9b!A374))=TRUE,G.9b!A374,"")</f>
        <v/>
      </c>
      <c r="B374" s="96" t="str">
        <f>IF(OR(ISTEXT(G.9b!B374),ISNUMBER(G.9b!B374))=TRUE,G.9b!B374,"")</f>
        <v/>
      </c>
      <c r="C374" s="89">
        <f>IFERROR(ROUND(G.9b!C374,2),0)</f>
        <v>0</v>
      </c>
      <c r="D374" s="89">
        <f>IFERROR(ROUND(G.9b!D374,2),0)</f>
        <v>0</v>
      </c>
      <c r="E374" s="89">
        <f>IFERROR(ROUND(G.9b!E374,2),0)</f>
        <v>0</v>
      </c>
      <c r="F374" s="89">
        <f>IFERROR(ROUND(G.9b!F374,2),0)</f>
        <v>0</v>
      </c>
      <c r="G374" s="89">
        <f>IFERROR(ROUND(G.9b!G374,2),0)</f>
        <v>0</v>
      </c>
      <c r="H374" s="91">
        <f t="shared" si="5"/>
        <v>0</v>
      </c>
      <c r="I374" s="89">
        <f>IFERROR(ROUND(G.9b!I374,2),0)</f>
        <v>0</v>
      </c>
      <c r="J374" s="96" t="str">
        <f>IF(OR(ISTEXT(G.9b!J374),ISNUMBER(G.9b!J374))=TRUE,G.9b!J374,"")</f>
        <v/>
      </c>
    </row>
    <row r="375" spans="1:10" ht="20.100000000000001" customHeight="1" thickBot="1" x14ac:dyDescent="0.3">
      <c r="A375" s="96" t="str">
        <f>IF(OR(ISTEXT(G.9b!A375),ISNUMBER(G.9b!A375))=TRUE,G.9b!A375,"")</f>
        <v/>
      </c>
      <c r="B375" s="96" t="str">
        <f>IF(OR(ISTEXT(G.9b!B375),ISNUMBER(G.9b!B375))=TRUE,G.9b!B375,"")</f>
        <v/>
      </c>
      <c r="C375" s="89">
        <f>IFERROR(ROUND(G.9b!C375,2),0)</f>
        <v>0</v>
      </c>
      <c r="D375" s="89">
        <f>IFERROR(ROUND(G.9b!D375,2),0)</f>
        <v>0</v>
      </c>
      <c r="E375" s="89">
        <f>IFERROR(ROUND(G.9b!E375,2),0)</f>
        <v>0</v>
      </c>
      <c r="F375" s="89">
        <f>IFERROR(ROUND(G.9b!F375,2),0)</f>
        <v>0</v>
      </c>
      <c r="G375" s="89">
        <f>IFERROR(ROUND(G.9b!G375,2),0)</f>
        <v>0</v>
      </c>
      <c r="H375" s="91">
        <f t="shared" si="5"/>
        <v>0</v>
      </c>
      <c r="I375" s="89">
        <f>IFERROR(ROUND(G.9b!I375,2),0)</f>
        <v>0</v>
      </c>
      <c r="J375" s="96" t="str">
        <f>IF(OR(ISTEXT(G.9b!J375),ISNUMBER(G.9b!J375))=TRUE,G.9b!J375,"")</f>
        <v/>
      </c>
    </row>
    <row r="376" spans="1:10" ht="20.100000000000001" customHeight="1" thickBot="1" x14ac:dyDescent="0.3">
      <c r="A376" s="96" t="str">
        <f>IF(OR(ISTEXT(G.9b!A376),ISNUMBER(G.9b!A376))=TRUE,G.9b!A376,"")</f>
        <v/>
      </c>
      <c r="B376" s="96" t="str">
        <f>IF(OR(ISTEXT(G.9b!B376),ISNUMBER(G.9b!B376))=TRUE,G.9b!B376,"")</f>
        <v/>
      </c>
      <c r="C376" s="89">
        <f>IFERROR(ROUND(G.9b!C376,2),0)</f>
        <v>0</v>
      </c>
      <c r="D376" s="89">
        <f>IFERROR(ROUND(G.9b!D376,2),0)</f>
        <v>0</v>
      </c>
      <c r="E376" s="89">
        <f>IFERROR(ROUND(G.9b!E376,2),0)</f>
        <v>0</v>
      </c>
      <c r="F376" s="89">
        <f>IFERROR(ROUND(G.9b!F376,2),0)</f>
        <v>0</v>
      </c>
      <c r="G376" s="89">
        <f>IFERROR(ROUND(G.9b!G376,2),0)</f>
        <v>0</v>
      </c>
      <c r="H376" s="91">
        <f t="shared" si="5"/>
        <v>0</v>
      </c>
      <c r="I376" s="89">
        <f>IFERROR(ROUND(G.9b!I376,2),0)</f>
        <v>0</v>
      </c>
      <c r="J376" s="96" t="str">
        <f>IF(OR(ISTEXT(G.9b!J376),ISNUMBER(G.9b!J376))=TRUE,G.9b!J376,"")</f>
        <v/>
      </c>
    </row>
    <row r="377" spans="1:10" ht="20.100000000000001" customHeight="1" thickBot="1" x14ac:dyDescent="0.3">
      <c r="A377" s="96" t="str">
        <f>IF(OR(ISTEXT(G.9b!A377),ISNUMBER(G.9b!A377))=TRUE,G.9b!A377,"")</f>
        <v/>
      </c>
      <c r="B377" s="96" t="str">
        <f>IF(OR(ISTEXT(G.9b!B377),ISNUMBER(G.9b!B377))=TRUE,G.9b!B377,"")</f>
        <v/>
      </c>
      <c r="C377" s="89">
        <f>IFERROR(ROUND(G.9b!C377,2),0)</f>
        <v>0</v>
      </c>
      <c r="D377" s="89">
        <f>IFERROR(ROUND(G.9b!D377,2),0)</f>
        <v>0</v>
      </c>
      <c r="E377" s="89">
        <f>IFERROR(ROUND(G.9b!E377,2),0)</f>
        <v>0</v>
      </c>
      <c r="F377" s="89">
        <f>IFERROR(ROUND(G.9b!F377,2),0)</f>
        <v>0</v>
      </c>
      <c r="G377" s="89">
        <f>IFERROR(ROUND(G.9b!G377,2),0)</f>
        <v>0</v>
      </c>
      <c r="H377" s="91">
        <f t="shared" si="5"/>
        <v>0</v>
      </c>
      <c r="I377" s="89">
        <f>IFERROR(ROUND(G.9b!I377,2),0)</f>
        <v>0</v>
      </c>
      <c r="J377" s="96" t="str">
        <f>IF(OR(ISTEXT(G.9b!J377),ISNUMBER(G.9b!J377))=TRUE,G.9b!J377,"")</f>
        <v/>
      </c>
    </row>
    <row r="378" spans="1:10" ht="20.100000000000001" customHeight="1" thickBot="1" x14ac:dyDescent="0.3">
      <c r="A378" s="96" t="str">
        <f>IF(OR(ISTEXT(G.9b!A378),ISNUMBER(G.9b!A378))=TRUE,G.9b!A378,"")</f>
        <v/>
      </c>
      <c r="B378" s="96" t="str">
        <f>IF(OR(ISTEXT(G.9b!B378),ISNUMBER(G.9b!B378))=TRUE,G.9b!B378,"")</f>
        <v/>
      </c>
      <c r="C378" s="89">
        <f>IFERROR(ROUND(G.9b!C378,2),0)</f>
        <v>0</v>
      </c>
      <c r="D378" s="89">
        <f>IFERROR(ROUND(G.9b!D378,2),0)</f>
        <v>0</v>
      </c>
      <c r="E378" s="89">
        <f>IFERROR(ROUND(G.9b!E378,2),0)</f>
        <v>0</v>
      </c>
      <c r="F378" s="89">
        <f>IFERROR(ROUND(G.9b!F378,2),0)</f>
        <v>0</v>
      </c>
      <c r="G378" s="89">
        <f>IFERROR(ROUND(G.9b!G378,2),0)</f>
        <v>0</v>
      </c>
      <c r="H378" s="91">
        <f t="shared" si="5"/>
        <v>0</v>
      </c>
      <c r="I378" s="89">
        <f>IFERROR(ROUND(G.9b!I378,2),0)</f>
        <v>0</v>
      </c>
      <c r="J378" s="96" t="str">
        <f>IF(OR(ISTEXT(G.9b!J378),ISNUMBER(G.9b!J378))=TRUE,G.9b!J378,"")</f>
        <v/>
      </c>
    </row>
    <row r="379" spans="1:10" ht="20.100000000000001" customHeight="1" thickBot="1" x14ac:dyDescent="0.3">
      <c r="A379" s="96" t="str">
        <f>IF(OR(ISTEXT(G.9b!A379),ISNUMBER(G.9b!A379))=TRUE,G.9b!A379,"")</f>
        <v/>
      </c>
      <c r="B379" s="96" t="str">
        <f>IF(OR(ISTEXT(G.9b!B379),ISNUMBER(G.9b!B379))=TRUE,G.9b!B379,"")</f>
        <v/>
      </c>
      <c r="C379" s="89">
        <f>IFERROR(ROUND(G.9b!C379,2),0)</f>
        <v>0</v>
      </c>
      <c r="D379" s="89">
        <f>IFERROR(ROUND(G.9b!D379,2),0)</f>
        <v>0</v>
      </c>
      <c r="E379" s="89">
        <f>IFERROR(ROUND(G.9b!E379,2),0)</f>
        <v>0</v>
      </c>
      <c r="F379" s="89">
        <f>IFERROR(ROUND(G.9b!F379,2),0)</f>
        <v>0</v>
      </c>
      <c r="G379" s="89">
        <f>IFERROR(ROUND(G.9b!G379,2),0)</f>
        <v>0</v>
      </c>
      <c r="H379" s="91">
        <f t="shared" si="5"/>
        <v>0</v>
      </c>
      <c r="I379" s="89">
        <f>IFERROR(ROUND(G.9b!I379,2),0)</f>
        <v>0</v>
      </c>
      <c r="J379" s="96" t="str">
        <f>IF(OR(ISTEXT(G.9b!J379),ISNUMBER(G.9b!J379))=TRUE,G.9b!J379,"")</f>
        <v/>
      </c>
    </row>
    <row r="380" spans="1:10" ht="20.100000000000001" customHeight="1" thickBot="1" x14ac:dyDescent="0.3">
      <c r="A380" s="96" t="str">
        <f>IF(OR(ISTEXT(G.9b!A380),ISNUMBER(G.9b!A380))=TRUE,G.9b!A380,"")</f>
        <v/>
      </c>
      <c r="B380" s="96" t="str">
        <f>IF(OR(ISTEXT(G.9b!B380),ISNUMBER(G.9b!B380))=TRUE,G.9b!B380,"")</f>
        <v/>
      </c>
      <c r="C380" s="89">
        <f>IFERROR(ROUND(G.9b!C380,2),0)</f>
        <v>0</v>
      </c>
      <c r="D380" s="89">
        <f>IFERROR(ROUND(G.9b!D380,2),0)</f>
        <v>0</v>
      </c>
      <c r="E380" s="89">
        <f>IFERROR(ROUND(G.9b!E380,2),0)</f>
        <v>0</v>
      </c>
      <c r="F380" s="89">
        <f>IFERROR(ROUND(G.9b!F380,2),0)</f>
        <v>0</v>
      </c>
      <c r="G380" s="89">
        <f>IFERROR(ROUND(G.9b!G380,2),0)</f>
        <v>0</v>
      </c>
      <c r="H380" s="91">
        <f t="shared" si="5"/>
        <v>0</v>
      </c>
      <c r="I380" s="89">
        <f>IFERROR(ROUND(G.9b!I380,2),0)</f>
        <v>0</v>
      </c>
      <c r="J380" s="96" t="str">
        <f>IF(OR(ISTEXT(G.9b!J380),ISNUMBER(G.9b!J380))=TRUE,G.9b!J380,"")</f>
        <v/>
      </c>
    </row>
    <row r="381" spans="1:10" ht="20.100000000000001" customHeight="1" thickBot="1" x14ac:dyDescent="0.3">
      <c r="A381" s="96" t="str">
        <f>IF(OR(ISTEXT(G.9b!A381),ISNUMBER(G.9b!A381))=TRUE,G.9b!A381,"")</f>
        <v/>
      </c>
      <c r="B381" s="96" t="str">
        <f>IF(OR(ISTEXT(G.9b!B381),ISNUMBER(G.9b!B381))=TRUE,G.9b!B381,"")</f>
        <v/>
      </c>
      <c r="C381" s="89">
        <f>IFERROR(ROUND(G.9b!C381,2),0)</f>
        <v>0</v>
      </c>
      <c r="D381" s="89">
        <f>IFERROR(ROUND(G.9b!D381,2),0)</f>
        <v>0</v>
      </c>
      <c r="E381" s="89">
        <f>IFERROR(ROUND(G.9b!E381,2),0)</f>
        <v>0</v>
      </c>
      <c r="F381" s="89">
        <f>IFERROR(ROUND(G.9b!F381,2),0)</f>
        <v>0</v>
      </c>
      <c r="G381" s="89">
        <f>IFERROR(ROUND(G.9b!G381,2),0)</f>
        <v>0</v>
      </c>
      <c r="H381" s="91">
        <f t="shared" si="5"/>
        <v>0</v>
      </c>
      <c r="I381" s="89">
        <f>IFERROR(ROUND(G.9b!I381,2),0)</f>
        <v>0</v>
      </c>
      <c r="J381" s="96" t="str">
        <f>IF(OR(ISTEXT(G.9b!J381),ISNUMBER(G.9b!J381))=TRUE,G.9b!J381,"")</f>
        <v/>
      </c>
    </row>
    <row r="382" spans="1:10" ht="20.100000000000001" customHeight="1" thickBot="1" x14ac:dyDescent="0.3">
      <c r="A382" s="96" t="str">
        <f>IF(OR(ISTEXT(G.9b!A382),ISNUMBER(G.9b!A382))=TRUE,G.9b!A382,"")</f>
        <v/>
      </c>
      <c r="B382" s="96" t="str">
        <f>IF(OR(ISTEXT(G.9b!B382),ISNUMBER(G.9b!B382))=TRUE,G.9b!B382,"")</f>
        <v/>
      </c>
      <c r="C382" s="89">
        <f>IFERROR(ROUND(G.9b!C382,2),0)</f>
        <v>0</v>
      </c>
      <c r="D382" s="89">
        <f>IFERROR(ROUND(G.9b!D382,2),0)</f>
        <v>0</v>
      </c>
      <c r="E382" s="89">
        <f>IFERROR(ROUND(G.9b!E382,2),0)</f>
        <v>0</v>
      </c>
      <c r="F382" s="89">
        <f>IFERROR(ROUND(G.9b!F382,2),0)</f>
        <v>0</v>
      </c>
      <c r="G382" s="89">
        <f>IFERROR(ROUND(G.9b!G382,2),0)</f>
        <v>0</v>
      </c>
      <c r="H382" s="91">
        <f t="shared" si="5"/>
        <v>0</v>
      </c>
      <c r="I382" s="89">
        <f>IFERROR(ROUND(G.9b!I382,2),0)</f>
        <v>0</v>
      </c>
      <c r="J382" s="96" t="str">
        <f>IF(OR(ISTEXT(G.9b!J382),ISNUMBER(G.9b!J382))=TRUE,G.9b!J382,"")</f>
        <v/>
      </c>
    </row>
    <row r="383" spans="1:10" ht="20.100000000000001" customHeight="1" thickBot="1" x14ac:dyDescent="0.3">
      <c r="A383" s="96" t="str">
        <f>IF(OR(ISTEXT(G.9b!A383),ISNUMBER(G.9b!A383))=TRUE,G.9b!A383,"")</f>
        <v/>
      </c>
      <c r="B383" s="96" t="str">
        <f>IF(OR(ISTEXT(G.9b!B383),ISNUMBER(G.9b!B383))=TRUE,G.9b!B383,"")</f>
        <v/>
      </c>
      <c r="C383" s="89">
        <f>IFERROR(ROUND(G.9b!C383,2),0)</f>
        <v>0</v>
      </c>
      <c r="D383" s="89">
        <f>IFERROR(ROUND(G.9b!D383,2),0)</f>
        <v>0</v>
      </c>
      <c r="E383" s="89">
        <f>IFERROR(ROUND(G.9b!E383,2),0)</f>
        <v>0</v>
      </c>
      <c r="F383" s="89">
        <f>IFERROR(ROUND(G.9b!F383,2),0)</f>
        <v>0</v>
      </c>
      <c r="G383" s="89">
        <f>IFERROR(ROUND(G.9b!G383,2),0)</f>
        <v>0</v>
      </c>
      <c r="H383" s="91">
        <f t="shared" si="5"/>
        <v>0</v>
      </c>
      <c r="I383" s="89">
        <f>IFERROR(ROUND(G.9b!I383,2),0)</f>
        <v>0</v>
      </c>
      <c r="J383" s="96" t="str">
        <f>IF(OR(ISTEXT(G.9b!J383),ISNUMBER(G.9b!J383))=TRUE,G.9b!J383,"")</f>
        <v/>
      </c>
    </row>
    <row r="384" spans="1:10" ht="20.100000000000001" customHeight="1" thickBot="1" x14ac:dyDescent="0.3">
      <c r="A384" s="96" t="str">
        <f>IF(OR(ISTEXT(G.9b!A384),ISNUMBER(G.9b!A384))=TRUE,G.9b!A384,"")</f>
        <v/>
      </c>
      <c r="B384" s="96" t="str">
        <f>IF(OR(ISTEXT(G.9b!B384),ISNUMBER(G.9b!B384))=TRUE,G.9b!B384,"")</f>
        <v/>
      </c>
      <c r="C384" s="89">
        <f>IFERROR(ROUND(G.9b!C384,2),0)</f>
        <v>0</v>
      </c>
      <c r="D384" s="89">
        <f>IFERROR(ROUND(G.9b!D384,2),0)</f>
        <v>0</v>
      </c>
      <c r="E384" s="89">
        <f>IFERROR(ROUND(G.9b!E384,2),0)</f>
        <v>0</v>
      </c>
      <c r="F384" s="89">
        <f>IFERROR(ROUND(G.9b!F384,2),0)</f>
        <v>0</v>
      </c>
      <c r="G384" s="89">
        <f>IFERROR(ROUND(G.9b!G384,2),0)</f>
        <v>0</v>
      </c>
      <c r="H384" s="91">
        <f t="shared" si="5"/>
        <v>0</v>
      </c>
      <c r="I384" s="89">
        <f>IFERROR(ROUND(G.9b!I384,2),0)</f>
        <v>0</v>
      </c>
      <c r="J384" s="96" t="str">
        <f>IF(OR(ISTEXT(G.9b!J384),ISNUMBER(G.9b!J384))=TRUE,G.9b!J384,"")</f>
        <v/>
      </c>
    </row>
    <row r="385" spans="1:10" ht="20.100000000000001" customHeight="1" thickBot="1" x14ac:dyDescent="0.3">
      <c r="A385" s="96" t="str">
        <f>IF(OR(ISTEXT(G.9b!A385),ISNUMBER(G.9b!A385))=TRUE,G.9b!A385,"")</f>
        <v/>
      </c>
      <c r="B385" s="96" t="str">
        <f>IF(OR(ISTEXT(G.9b!B385),ISNUMBER(G.9b!B385))=TRUE,G.9b!B385,"")</f>
        <v/>
      </c>
      <c r="C385" s="89">
        <f>IFERROR(ROUND(G.9b!C385,2),0)</f>
        <v>0</v>
      </c>
      <c r="D385" s="89">
        <f>IFERROR(ROUND(G.9b!D385,2),0)</f>
        <v>0</v>
      </c>
      <c r="E385" s="89">
        <f>IFERROR(ROUND(G.9b!E385,2),0)</f>
        <v>0</v>
      </c>
      <c r="F385" s="89">
        <f>IFERROR(ROUND(G.9b!F385,2),0)</f>
        <v>0</v>
      </c>
      <c r="G385" s="89">
        <f>IFERROR(ROUND(G.9b!G385,2),0)</f>
        <v>0</v>
      </c>
      <c r="H385" s="91">
        <f t="shared" si="5"/>
        <v>0</v>
      </c>
      <c r="I385" s="89">
        <f>IFERROR(ROUND(G.9b!I385,2),0)</f>
        <v>0</v>
      </c>
      <c r="J385" s="96" t="str">
        <f>IF(OR(ISTEXT(G.9b!J385),ISNUMBER(G.9b!J385))=TRUE,G.9b!J385,"")</f>
        <v/>
      </c>
    </row>
    <row r="386" spans="1:10" ht="20.100000000000001" customHeight="1" thickBot="1" x14ac:dyDescent="0.3">
      <c r="A386" s="96" t="str">
        <f>IF(OR(ISTEXT(G.9b!A386),ISNUMBER(G.9b!A386))=TRUE,G.9b!A386,"")</f>
        <v/>
      </c>
      <c r="B386" s="96" t="str">
        <f>IF(OR(ISTEXT(G.9b!B386),ISNUMBER(G.9b!B386))=TRUE,G.9b!B386,"")</f>
        <v/>
      </c>
      <c r="C386" s="89">
        <f>IFERROR(ROUND(G.9b!C386,2),0)</f>
        <v>0</v>
      </c>
      <c r="D386" s="89">
        <f>IFERROR(ROUND(G.9b!D386,2),0)</f>
        <v>0</v>
      </c>
      <c r="E386" s="89">
        <f>IFERROR(ROUND(G.9b!E386,2),0)</f>
        <v>0</v>
      </c>
      <c r="F386" s="89">
        <f>IFERROR(ROUND(G.9b!F386,2),0)</f>
        <v>0</v>
      </c>
      <c r="G386" s="89">
        <f>IFERROR(ROUND(G.9b!G386,2),0)</f>
        <v>0</v>
      </c>
      <c r="H386" s="91">
        <f t="shared" si="5"/>
        <v>0</v>
      </c>
      <c r="I386" s="89">
        <f>IFERROR(ROUND(G.9b!I386,2),0)</f>
        <v>0</v>
      </c>
      <c r="J386" s="96" t="str">
        <f>IF(OR(ISTEXT(G.9b!J386),ISNUMBER(G.9b!J386))=TRUE,G.9b!J386,"")</f>
        <v/>
      </c>
    </row>
    <row r="387" spans="1:10" ht="20.100000000000001" customHeight="1" thickBot="1" x14ac:dyDescent="0.3">
      <c r="A387" s="96" t="str">
        <f>IF(OR(ISTEXT(G.9b!A387),ISNUMBER(G.9b!A387))=TRUE,G.9b!A387,"")</f>
        <v/>
      </c>
      <c r="B387" s="96" t="str">
        <f>IF(OR(ISTEXT(G.9b!B387),ISNUMBER(G.9b!B387))=TRUE,G.9b!B387,"")</f>
        <v/>
      </c>
      <c r="C387" s="89">
        <f>IFERROR(ROUND(G.9b!C387,2),0)</f>
        <v>0</v>
      </c>
      <c r="D387" s="89">
        <f>IFERROR(ROUND(G.9b!D387,2),0)</f>
        <v>0</v>
      </c>
      <c r="E387" s="89">
        <f>IFERROR(ROUND(G.9b!E387,2),0)</f>
        <v>0</v>
      </c>
      <c r="F387" s="89">
        <f>IFERROR(ROUND(G.9b!F387,2),0)</f>
        <v>0</v>
      </c>
      <c r="G387" s="89">
        <f>IFERROR(ROUND(G.9b!G387,2),0)</f>
        <v>0</v>
      </c>
      <c r="H387" s="91">
        <f t="shared" si="5"/>
        <v>0</v>
      </c>
      <c r="I387" s="89">
        <f>IFERROR(ROUND(G.9b!I387,2),0)</f>
        <v>0</v>
      </c>
      <c r="J387" s="96" t="str">
        <f>IF(OR(ISTEXT(G.9b!J387),ISNUMBER(G.9b!J387))=TRUE,G.9b!J387,"")</f>
        <v/>
      </c>
    </row>
    <row r="388" spans="1:10" ht="20.100000000000001" customHeight="1" thickBot="1" x14ac:dyDescent="0.3">
      <c r="A388" s="96" t="str">
        <f>IF(OR(ISTEXT(G.9b!A388),ISNUMBER(G.9b!A388))=TRUE,G.9b!A388,"")</f>
        <v/>
      </c>
      <c r="B388" s="96" t="str">
        <f>IF(OR(ISTEXT(G.9b!B388),ISNUMBER(G.9b!B388))=TRUE,G.9b!B388,"")</f>
        <v/>
      </c>
      <c r="C388" s="89">
        <f>IFERROR(ROUND(G.9b!C388,2),0)</f>
        <v>0</v>
      </c>
      <c r="D388" s="89">
        <f>IFERROR(ROUND(G.9b!D388,2),0)</f>
        <v>0</v>
      </c>
      <c r="E388" s="89">
        <f>IFERROR(ROUND(G.9b!E388,2),0)</f>
        <v>0</v>
      </c>
      <c r="F388" s="89">
        <f>IFERROR(ROUND(G.9b!F388,2),0)</f>
        <v>0</v>
      </c>
      <c r="G388" s="89">
        <f>IFERROR(ROUND(G.9b!G388,2),0)</f>
        <v>0</v>
      </c>
      <c r="H388" s="91">
        <f t="shared" si="5"/>
        <v>0</v>
      </c>
      <c r="I388" s="89">
        <f>IFERROR(ROUND(G.9b!I388,2),0)</f>
        <v>0</v>
      </c>
      <c r="J388" s="96" t="str">
        <f>IF(OR(ISTEXT(G.9b!J388),ISNUMBER(G.9b!J388))=TRUE,G.9b!J388,"")</f>
        <v/>
      </c>
    </row>
    <row r="389" spans="1:10" ht="20.100000000000001" customHeight="1" thickBot="1" x14ac:dyDescent="0.3">
      <c r="A389" s="96" t="str">
        <f>IF(OR(ISTEXT(G.9b!A389),ISNUMBER(G.9b!A389))=TRUE,G.9b!A389,"")</f>
        <v/>
      </c>
      <c r="B389" s="96" t="str">
        <f>IF(OR(ISTEXT(G.9b!B389),ISNUMBER(G.9b!B389))=TRUE,G.9b!B389,"")</f>
        <v/>
      </c>
      <c r="C389" s="89">
        <f>IFERROR(ROUND(G.9b!C389,2),0)</f>
        <v>0</v>
      </c>
      <c r="D389" s="89">
        <f>IFERROR(ROUND(G.9b!D389,2),0)</f>
        <v>0</v>
      </c>
      <c r="E389" s="89">
        <f>IFERROR(ROUND(G.9b!E389,2),0)</f>
        <v>0</v>
      </c>
      <c r="F389" s="89">
        <f>IFERROR(ROUND(G.9b!F389,2),0)</f>
        <v>0</v>
      </c>
      <c r="G389" s="89">
        <f>IFERROR(ROUND(G.9b!G389,2),0)</f>
        <v>0</v>
      </c>
      <c r="H389" s="91">
        <f t="shared" si="5"/>
        <v>0</v>
      </c>
      <c r="I389" s="89">
        <f>IFERROR(ROUND(G.9b!I389,2),0)</f>
        <v>0</v>
      </c>
      <c r="J389" s="96" t="str">
        <f>IF(OR(ISTEXT(G.9b!J389),ISNUMBER(G.9b!J389))=TRUE,G.9b!J389,"")</f>
        <v/>
      </c>
    </row>
    <row r="390" spans="1:10" ht="20.100000000000001" customHeight="1" thickBot="1" x14ac:dyDescent="0.3">
      <c r="A390" s="96" t="str">
        <f>IF(OR(ISTEXT(G.9b!A390),ISNUMBER(G.9b!A390))=TRUE,G.9b!A390,"")</f>
        <v/>
      </c>
      <c r="B390" s="96" t="str">
        <f>IF(OR(ISTEXT(G.9b!B390),ISNUMBER(G.9b!B390))=TRUE,G.9b!B390,"")</f>
        <v/>
      </c>
      <c r="C390" s="89">
        <f>IFERROR(ROUND(G.9b!C390,2),0)</f>
        <v>0</v>
      </c>
      <c r="D390" s="89">
        <f>IFERROR(ROUND(G.9b!D390,2),0)</f>
        <v>0</v>
      </c>
      <c r="E390" s="89">
        <f>IFERROR(ROUND(G.9b!E390,2),0)</f>
        <v>0</v>
      </c>
      <c r="F390" s="89">
        <f>IFERROR(ROUND(G.9b!F390,2),0)</f>
        <v>0</v>
      </c>
      <c r="G390" s="89">
        <f>IFERROR(ROUND(G.9b!G390,2),0)</f>
        <v>0</v>
      </c>
      <c r="H390" s="91">
        <f t="shared" si="5"/>
        <v>0</v>
      </c>
      <c r="I390" s="89">
        <f>IFERROR(ROUND(G.9b!I390,2),0)</f>
        <v>0</v>
      </c>
      <c r="J390" s="96" t="str">
        <f>IF(OR(ISTEXT(G.9b!J390),ISNUMBER(G.9b!J390))=TRUE,G.9b!J390,"")</f>
        <v/>
      </c>
    </row>
    <row r="391" spans="1:10" ht="20.100000000000001" customHeight="1" thickBot="1" x14ac:dyDescent="0.3">
      <c r="A391" s="96" t="str">
        <f>IF(OR(ISTEXT(G.9b!A391),ISNUMBER(G.9b!A391))=TRUE,G.9b!A391,"")</f>
        <v/>
      </c>
      <c r="B391" s="96" t="str">
        <f>IF(OR(ISTEXT(G.9b!B391),ISNUMBER(G.9b!B391))=TRUE,G.9b!B391,"")</f>
        <v/>
      </c>
      <c r="C391" s="89">
        <f>IFERROR(ROUND(G.9b!C391,2),0)</f>
        <v>0</v>
      </c>
      <c r="D391" s="89">
        <f>IFERROR(ROUND(G.9b!D391,2),0)</f>
        <v>0</v>
      </c>
      <c r="E391" s="89">
        <f>IFERROR(ROUND(G.9b!E391,2),0)</f>
        <v>0</v>
      </c>
      <c r="F391" s="89">
        <f>IFERROR(ROUND(G.9b!F391,2),0)</f>
        <v>0</v>
      </c>
      <c r="G391" s="89">
        <f>IFERROR(ROUND(G.9b!G391,2),0)</f>
        <v>0</v>
      </c>
      <c r="H391" s="91">
        <f t="shared" ref="H391:H454" si="6">ROUND(SUM(C391,(-D391),(-E391),F391,(-G391)),2)</f>
        <v>0</v>
      </c>
      <c r="I391" s="89">
        <f>IFERROR(ROUND(G.9b!I391,2),0)</f>
        <v>0</v>
      </c>
      <c r="J391" s="96" t="str">
        <f>IF(OR(ISTEXT(G.9b!J391),ISNUMBER(G.9b!J391))=TRUE,G.9b!J391,"")</f>
        <v/>
      </c>
    </row>
    <row r="392" spans="1:10" ht="20.100000000000001" customHeight="1" thickBot="1" x14ac:dyDescent="0.3">
      <c r="A392" s="96" t="str">
        <f>IF(OR(ISTEXT(G.9b!A392),ISNUMBER(G.9b!A392))=TRUE,G.9b!A392,"")</f>
        <v/>
      </c>
      <c r="B392" s="96" t="str">
        <f>IF(OR(ISTEXT(G.9b!B392),ISNUMBER(G.9b!B392))=TRUE,G.9b!B392,"")</f>
        <v/>
      </c>
      <c r="C392" s="89">
        <f>IFERROR(ROUND(G.9b!C392,2),0)</f>
        <v>0</v>
      </c>
      <c r="D392" s="89">
        <f>IFERROR(ROUND(G.9b!D392,2),0)</f>
        <v>0</v>
      </c>
      <c r="E392" s="89">
        <f>IFERROR(ROUND(G.9b!E392,2),0)</f>
        <v>0</v>
      </c>
      <c r="F392" s="89">
        <f>IFERROR(ROUND(G.9b!F392,2),0)</f>
        <v>0</v>
      </c>
      <c r="G392" s="89">
        <f>IFERROR(ROUND(G.9b!G392,2),0)</f>
        <v>0</v>
      </c>
      <c r="H392" s="91">
        <f t="shared" si="6"/>
        <v>0</v>
      </c>
      <c r="I392" s="89">
        <f>IFERROR(ROUND(G.9b!I392,2),0)</f>
        <v>0</v>
      </c>
      <c r="J392" s="96" t="str">
        <f>IF(OR(ISTEXT(G.9b!J392),ISNUMBER(G.9b!J392))=TRUE,G.9b!J392,"")</f>
        <v/>
      </c>
    </row>
    <row r="393" spans="1:10" ht="20.100000000000001" customHeight="1" thickBot="1" x14ac:dyDescent="0.3">
      <c r="A393" s="96" t="str">
        <f>IF(OR(ISTEXT(G.9b!A393),ISNUMBER(G.9b!A393))=TRUE,G.9b!A393,"")</f>
        <v/>
      </c>
      <c r="B393" s="96" t="str">
        <f>IF(OR(ISTEXT(G.9b!B393),ISNUMBER(G.9b!B393))=TRUE,G.9b!B393,"")</f>
        <v/>
      </c>
      <c r="C393" s="89">
        <f>IFERROR(ROUND(G.9b!C393,2),0)</f>
        <v>0</v>
      </c>
      <c r="D393" s="89">
        <f>IFERROR(ROUND(G.9b!D393,2),0)</f>
        <v>0</v>
      </c>
      <c r="E393" s="89">
        <f>IFERROR(ROUND(G.9b!E393,2),0)</f>
        <v>0</v>
      </c>
      <c r="F393" s="89">
        <f>IFERROR(ROUND(G.9b!F393,2),0)</f>
        <v>0</v>
      </c>
      <c r="G393" s="89">
        <f>IFERROR(ROUND(G.9b!G393,2),0)</f>
        <v>0</v>
      </c>
      <c r="H393" s="91">
        <f t="shared" si="6"/>
        <v>0</v>
      </c>
      <c r="I393" s="89">
        <f>IFERROR(ROUND(G.9b!I393,2),0)</f>
        <v>0</v>
      </c>
      <c r="J393" s="96" t="str">
        <f>IF(OR(ISTEXT(G.9b!J393),ISNUMBER(G.9b!J393))=TRUE,G.9b!J393,"")</f>
        <v/>
      </c>
    </row>
    <row r="394" spans="1:10" ht="20.100000000000001" customHeight="1" thickBot="1" x14ac:dyDescent="0.3">
      <c r="A394" s="96" t="str">
        <f>IF(OR(ISTEXT(G.9b!A394),ISNUMBER(G.9b!A394))=TRUE,G.9b!A394,"")</f>
        <v/>
      </c>
      <c r="B394" s="96" t="str">
        <f>IF(OR(ISTEXT(G.9b!B394),ISNUMBER(G.9b!B394))=TRUE,G.9b!B394,"")</f>
        <v/>
      </c>
      <c r="C394" s="89">
        <f>IFERROR(ROUND(G.9b!C394,2),0)</f>
        <v>0</v>
      </c>
      <c r="D394" s="89">
        <f>IFERROR(ROUND(G.9b!D394,2),0)</f>
        <v>0</v>
      </c>
      <c r="E394" s="89">
        <f>IFERROR(ROUND(G.9b!E394,2),0)</f>
        <v>0</v>
      </c>
      <c r="F394" s="89">
        <f>IFERROR(ROUND(G.9b!F394,2),0)</f>
        <v>0</v>
      </c>
      <c r="G394" s="89">
        <f>IFERROR(ROUND(G.9b!G394,2),0)</f>
        <v>0</v>
      </c>
      <c r="H394" s="91">
        <f t="shared" si="6"/>
        <v>0</v>
      </c>
      <c r="I394" s="89">
        <f>IFERROR(ROUND(G.9b!I394,2),0)</f>
        <v>0</v>
      </c>
      <c r="J394" s="96" t="str">
        <f>IF(OR(ISTEXT(G.9b!J394),ISNUMBER(G.9b!J394))=TRUE,G.9b!J394,"")</f>
        <v/>
      </c>
    </row>
    <row r="395" spans="1:10" ht="20.100000000000001" customHeight="1" thickBot="1" x14ac:dyDescent="0.3">
      <c r="A395" s="96" t="str">
        <f>IF(OR(ISTEXT(G.9b!A395),ISNUMBER(G.9b!A395))=TRUE,G.9b!A395,"")</f>
        <v/>
      </c>
      <c r="B395" s="96" t="str">
        <f>IF(OR(ISTEXT(G.9b!B395),ISNUMBER(G.9b!B395))=TRUE,G.9b!B395,"")</f>
        <v/>
      </c>
      <c r="C395" s="89">
        <f>IFERROR(ROUND(G.9b!C395,2),0)</f>
        <v>0</v>
      </c>
      <c r="D395" s="89">
        <f>IFERROR(ROUND(G.9b!D395,2),0)</f>
        <v>0</v>
      </c>
      <c r="E395" s="89">
        <f>IFERROR(ROUND(G.9b!E395,2),0)</f>
        <v>0</v>
      </c>
      <c r="F395" s="89">
        <f>IFERROR(ROUND(G.9b!F395,2),0)</f>
        <v>0</v>
      </c>
      <c r="G395" s="89">
        <f>IFERROR(ROUND(G.9b!G395,2),0)</f>
        <v>0</v>
      </c>
      <c r="H395" s="91">
        <f t="shared" si="6"/>
        <v>0</v>
      </c>
      <c r="I395" s="89">
        <f>IFERROR(ROUND(G.9b!I395,2),0)</f>
        <v>0</v>
      </c>
      <c r="J395" s="96" t="str">
        <f>IF(OR(ISTEXT(G.9b!J395),ISNUMBER(G.9b!J395))=TRUE,G.9b!J395,"")</f>
        <v/>
      </c>
    </row>
    <row r="396" spans="1:10" ht="20.100000000000001" customHeight="1" thickBot="1" x14ac:dyDescent="0.3">
      <c r="A396" s="96" t="str">
        <f>IF(OR(ISTEXT(G.9b!A396),ISNUMBER(G.9b!A396))=TRUE,G.9b!A396,"")</f>
        <v/>
      </c>
      <c r="B396" s="96" t="str">
        <f>IF(OR(ISTEXT(G.9b!B396),ISNUMBER(G.9b!B396))=TRUE,G.9b!B396,"")</f>
        <v/>
      </c>
      <c r="C396" s="89">
        <f>IFERROR(ROUND(G.9b!C396,2),0)</f>
        <v>0</v>
      </c>
      <c r="D396" s="89">
        <f>IFERROR(ROUND(G.9b!D396,2),0)</f>
        <v>0</v>
      </c>
      <c r="E396" s="89">
        <f>IFERROR(ROUND(G.9b!E396,2),0)</f>
        <v>0</v>
      </c>
      <c r="F396" s="89">
        <f>IFERROR(ROUND(G.9b!F396,2),0)</f>
        <v>0</v>
      </c>
      <c r="G396" s="89">
        <f>IFERROR(ROUND(G.9b!G396,2),0)</f>
        <v>0</v>
      </c>
      <c r="H396" s="91">
        <f t="shared" si="6"/>
        <v>0</v>
      </c>
      <c r="I396" s="89">
        <f>IFERROR(ROUND(G.9b!I396,2),0)</f>
        <v>0</v>
      </c>
      <c r="J396" s="96" t="str">
        <f>IF(OR(ISTEXT(G.9b!J396),ISNUMBER(G.9b!J396))=TRUE,G.9b!J396,"")</f>
        <v/>
      </c>
    </row>
    <row r="397" spans="1:10" ht="20.100000000000001" customHeight="1" thickBot="1" x14ac:dyDescent="0.3">
      <c r="A397" s="96" t="str">
        <f>IF(OR(ISTEXT(G.9b!A397),ISNUMBER(G.9b!A397))=TRUE,G.9b!A397,"")</f>
        <v/>
      </c>
      <c r="B397" s="96" t="str">
        <f>IF(OR(ISTEXT(G.9b!B397),ISNUMBER(G.9b!B397))=TRUE,G.9b!B397,"")</f>
        <v/>
      </c>
      <c r="C397" s="89">
        <f>IFERROR(ROUND(G.9b!C397,2),0)</f>
        <v>0</v>
      </c>
      <c r="D397" s="89">
        <f>IFERROR(ROUND(G.9b!D397,2),0)</f>
        <v>0</v>
      </c>
      <c r="E397" s="89">
        <f>IFERROR(ROUND(G.9b!E397,2),0)</f>
        <v>0</v>
      </c>
      <c r="F397" s="89">
        <f>IFERROR(ROUND(G.9b!F397,2),0)</f>
        <v>0</v>
      </c>
      <c r="G397" s="89">
        <f>IFERROR(ROUND(G.9b!G397,2),0)</f>
        <v>0</v>
      </c>
      <c r="H397" s="91">
        <f t="shared" si="6"/>
        <v>0</v>
      </c>
      <c r="I397" s="89">
        <f>IFERROR(ROUND(G.9b!I397,2),0)</f>
        <v>0</v>
      </c>
      <c r="J397" s="96" t="str">
        <f>IF(OR(ISTEXT(G.9b!J397),ISNUMBER(G.9b!J397))=TRUE,G.9b!J397,"")</f>
        <v/>
      </c>
    </row>
    <row r="398" spans="1:10" ht="20.100000000000001" customHeight="1" thickBot="1" x14ac:dyDescent="0.3">
      <c r="A398" s="96" t="str">
        <f>IF(OR(ISTEXT(G.9b!A398),ISNUMBER(G.9b!A398))=TRUE,G.9b!A398,"")</f>
        <v/>
      </c>
      <c r="B398" s="96" t="str">
        <f>IF(OR(ISTEXT(G.9b!B398),ISNUMBER(G.9b!B398))=TRUE,G.9b!B398,"")</f>
        <v/>
      </c>
      <c r="C398" s="89">
        <f>IFERROR(ROUND(G.9b!C398,2),0)</f>
        <v>0</v>
      </c>
      <c r="D398" s="89">
        <f>IFERROR(ROUND(G.9b!D398,2),0)</f>
        <v>0</v>
      </c>
      <c r="E398" s="89">
        <f>IFERROR(ROUND(G.9b!E398,2),0)</f>
        <v>0</v>
      </c>
      <c r="F398" s="89">
        <f>IFERROR(ROUND(G.9b!F398,2),0)</f>
        <v>0</v>
      </c>
      <c r="G398" s="89">
        <f>IFERROR(ROUND(G.9b!G398,2),0)</f>
        <v>0</v>
      </c>
      <c r="H398" s="91">
        <f t="shared" si="6"/>
        <v>0</v>
      </c>
      <c r="I398" s="89">
        <f>IFERROR(ROUND(G.9b!I398,2),0)</f>
        <v>0</v>
      </c>
      <c r="J398" s="96" t="str">
        <f>IF(OR(ISTEXT(G.9b!J398),ISNUMBER(G.9b!J398))=TRUE,G.9b!J398,"")</f>
        <v/>
      </c>
    </row>
    <row r="399" spans="1:10" ht="20.100000000000001" customHeight="1" thickBot="1" x14ac:dyDescent="0.3">
      <c r="A399" s="96" t="str">
        <f>IF(OR(ISTEXT(G.9b!A399),ISNUMBER(G.9b!A399))=TRUE,G.9b!A399,"")</f>
        <v/>
      </c>
      <c r="B399" s="96" t="str">
        <f>IF(OR(ISTEXT(G.9b!B399),ISNUMBER(G.9b!B399))=TRUE,G.9b!B399,"")</f>
        <v/>
      </c>
      <c r="C399" s="89">
        <f>IFERROR(ROUND(G.9b!C399,2),0)</f>
        <v>0</v>
      </c>
      <c r="D399" s="89">
        <f>IFERROR(ROUND(G.9b!D399,2),0)</f>
        <v>0</v>
      </c>
      <c r="E399" s="89">
        <f>IFERROR(ROUND(G.9b!E399,2),0)</f>
        <v>0</v>
      </c>
      <c r="F399" s="89">
        <f>IFERROR(ROUND(G.9b!F399,2),0)</f>
        <v>0</v>
      </c>
      <c r="G399" s="89">
        <f>IFERROR(ROUND(G.9b!G399,2),0)</f>
        <v>0</v>
      </c>
      <c r="H399" s="91">
        <f t="shared" si="6"/>
        <v>0</v>
      </c>
      <c r="I399" s="89">
        <f>IFERROR(ROUND(G.9b!I399,2),0)</f>
        <v>0</v>
      </c>
      <c r="J399" s="96" t="str">
        <f>IF(OR(ISTEXT(G.9b!J399),ISNUMBER(G.9b!J399))=TRUE,G.9b!J399,"")</f>
        <v/>
      </c>
    </row>
    <row r="400" spans="1:10" ht="20.100000000000001" customHeight="1" thickBot="1" x14ac:dyDescent="0.3">
      <c r="A400" s="96" t="str">
        <f>IF(OR(ISTEXT(G.9b!A400),ISNUMBER(G.9b!A400))=TRUE,G.9b!A400,"")</f>
        <v/>
      </c>
      <c r="B400" s="96" t="str">
        <f>IF(OR(ISTEXT(G.9b!B400),ISNUMBER(G.9b!B400))=TRUE,G.9b!B400,"")</f>
        <v/>
      </c>
      <c r="C400" s="89">
        <f>IFERROR(ROUND(G.9b!C400,2),0)</f>
        <v>0</v>
      </c>
      <c r="D400" s="89">
        <f>IFERROR(ROUND(G.9b!D400,2),0)</f>
        <v>0</v>
      </c>
      <c r="E400" s="89">
        <f>IFERROR(ROUND(G.9b!E400,2),0)</f>
        <v>0</v>
      </c>
      <c r="F400" s="89">
        <f>IFERROR(ROUND(G.9b!F400,2),0)</f>
        <v>0</v>
      </c>
      <c r="G400" s="89">
        <f>IFERROR(ROUND(G.9b!G400,2),0)</f>
        <v>0</v>
      </c>
      <c r="H400" s="91">
        <f t="shared" si="6"/>
        <v>0</v>
      </c>
      <c r="I400" s="89">
        <f>IFERROR(ROUND(G.9b!I400,2),0)</f>
        <v>0</v>
      </c>
      <c r="J400" s="96" t="str">
        <f>IF(OR(ISTEXT(G.9b!J400),ISNUMBER(G.9b!J400))=TRUE,G.9b!J400,"")</f>
        <v/>
      </c>
    </row>
    <row r="401" spans="1:10" ht="20.100000000000001" customHeight="1" thickBot="1" x14ac:dyDescent="0.3">
      <c r="A401" s="96" t="str">
        <f>IF(OR(ISTEXT(G.9b!A401),ISNUMBER(G.9b!A401))=TRUE,G.9b!A401,"")</f>
        <v/>
      </c>
      <c r="B401" s="96" t="str">
        <f>IF(OR(ISTEXT(G.9b!B401),ISNUMBER(G.9b!B401))=TRUE,G.9b!B401,"")</f>
        <v/>
      </c>
      <c r="C401" s="89">
        <f>IFERROR(ROUND(G.9b!C401,2),0)</f>
        <v>0</v>
      </c>
      <c r="D401" s="89">
        <f>IFERROR(ROUND(G.9b!D401,2),0)</f>
        <v>0</v>
      </c>
      <c r="E401" s="89">
        <f>IFERROR(ROUND(G.9b!E401,2),0)</f>
        <v>0</v>
      </c>
      <c r="F401" s="89">
        <f>IFERROR(ROUND(G.9b!F401,2),0)</f>
        <v>0</v>
      </c>
      <c r="G401" s="89">
        <f>IFERROR(ROUND(G.9b!G401,2),0)</f>
        <v>0</v>
      </c>
      <c r="H401" s="91">
        <f t="shared" si="6"/>
        <v>0</v>
      </c>
      <c r="I401" s="89">
        <f>IFERROR(ROUND(G.9b!I401,2),0)</f>
        <v>0</v>
      </c>
      <c r="J401" s="96" t="str">
        <f>IF(OR(ISTEXT(G.9b!J401),ISNUMBER(G.9b!J401))=TRUE,G.9b!J401,"")</f>
        <v/>
      </c>
    </row>
    <row r="402" spans="1:10" ht="20.100000000000001" customHeight="1" thickBot="1" x14ac:dyDescent="0.3">
      <c r="A402" s="96" t="str">
        <f>IF(OR(ISTEXT(G.9b!A402),ISNUMBER(G.9b!A402))=TRUE,G.9b!A402,"")</f>
        <v/>
      </c>
      <c r="B402" s="96" t="str">
        <f>IF(OR(ISTEXT(G.9b!B402),ISNUMBER(G.9b!B402))=TRUE,G.9b!B402,"")</f>
        <v/>
      </c>
      <c r="C402" s="89">
        <f>IFERROR(ROUND(G.9b!C402,2),0)</f>
        <v>0</v>
      </c>
      <c r="D402" s="89">
        <f>IFERROR(ROUND(G.9b!D402,2),0)</f>
        <v>0</v>
      </c>
      <c r="E402" s="89">
        <f>IFERROR(ROUND(G.9b!E402,2),0)</f>
        <v>0</v>
      </c>
      <c r="F402" s="89">
        <f>IFERROR(ROUND(G.9b!F402,2),0)</f>
        <v>0</v>
      </c>
      <c r="G402" s="89">
        <f>IFERROR(ROUND(G.9b!G402,2),0)</f>
        <v>0</v>
      </c>
      <c r="H402" s="91">
        <f t="shared" si="6"/>
        <v>0</v>
      </c>
      <c r="I402" s="89">
        <f>IFERROR(ROUND(G.9b!I402,2),0)</f>
        <v>0</v>
      </c>
      <c r="J402" s="96" t="str">
        <f>IF(OR(ISTEXT(G.9b!J402),ISNUMBER(G.9b!J402))=TRUE,G.9b!J402,"")</f>
        <v/>
      </c>
    </row>
    <row r="403" spans="1:10" ht="20.100000000000001" customHeight="1" thickBot="1" x14ac:dyDescent="0.3">
      <c r="A403" s="96" t="str">
        <f>IF(OR(ISTEXT(G.9b!A403),ISNUMBER(G.9b!A403))=TRUE,G.9b!A403,"")</f>
        <v/>
      </c>
      <c r="B403" s="96" t="str">
        <f>IF(OR(ISTEXT(G.9b!B403),ISNUMBER(G.9b!B403))=TRUE,G.9b!B403,"")</f>
        <v/>
      </c>
      <c r="C403" s="89">
        <f>IFERROR(ROUND(G.9b!C403,2),0)</f>
        <v>0</v>
      </c>
      <c r="D403" s="89">
        <f>IFERROR(ROUND(G.9b!D403,2),0)</f>
        <v>0</v>
      </c>
      <c r="E403" s="89">
        <f>IFERROR(ROUND(G.9b!E403,2),0)</f>
        <v>0</v>
      </c>
      <c r="F403" s="89">
        <f>IFERROR(ROUND(G.9b!F403,2),0)</f>
        <v>0</v>
      </c>
      <c r="G403" s="89">
        <f>IFERROR(ROUND(G.9b!G403,2),0)</f>
        <v>0</v>
      </c>
      <c r="H403" s="91">
        <f t="shared" si="6"/>
        <v>0</v>
      </c>
      <c r="I403" s="89">
        <f>IFERROR(ROUND(G.9b!I403,2),0)</f>
        <v>0</v>
      </c>
      <c r="J403" s="96" t="str">
        <f>IF(OR(ISTEXT(G.9b!J403),ISNUMBER(G.9b!J403))=TRUE,G.9b!J403,"")</f>
        <v/>
      </c>
    </row>
    <row r="404" spans="1:10" ht="20.100000000000001" customHeight="1" thickBot="1" x14ac:dyDescent="0.3">
      <c r="A404" s="96" t="str">
        <f>IF(OR(ISTEXT(G.9b!A404),ISNUMBER(G.9b!A404))=TRUE,G.9b!A404,"")</f>
        <v/>
      </c>
      <c r="B404" s="96" t="str">
        <f>IF(OR(ISTEXT(G.9b!B404),ISNUMBER(G.9b!B404))=TRUE,G.9b!B404,"")</f>
        <v/>
      </c>
      <c r="C404" s="89">
        <f>IFERROR(ROUND(G.9b!C404,2),0)</f>
        <v>0</v>
      </c>
      <c r="D404" s="89">
        <f>IFERROR(ROUND(G.9b!D404,2),0)</f>
        <v>0</v>
      </c>
      <c r="E404" s="89">
        <f>IFERROR(ROUND(G.9b!E404,2),0)</f>
        <v>0</v>
      </c>
      <c r="F404" s="89">
        <f>IFERROR(ROUND(G.9b!F404,2),0)</f>
        <v>0</v>
      </c>
      <c r="G404" s="89">
        <f>IFERROR(ROUND(G.9b!G404,2),0)</f>
        <v>0</v>
      </c>
      <c r="H404" s="91">
        <f t="shared" si="6"/>
        <v>0</v>
      </c>
      <c r="I404" s="89">
        <f>IFERROR(ROUND(G.9b!I404,2),0)</f>
        <v>0</v>
      </c>
      <c r="J404" s="96" t="str">
        <f>IF(OR(ISTEXT(G.9b!J404),ISNUMBER(G.9b!J404))=TRUE,G.9b!J404,"")</f>
        <v/>
      </c>
    </row>
    <row r="405" spans="1:10" ht="20.100000000000001" customHeight="1" thickBot="1" x14ac:dyDescent="0.3">
      <c r="A405" s="96" t="str">
        <f>IF(OR(ISTEXT(G.9b!A405),ISNUMBER(G.9b!A405))=TRUE,G.9b!A405,"")</f>
        <v/>
      </c>
      <c r="B405" s="96" t="str">
        <f>IF(OR(ISTEXT(G.9b!B405),ISNUMBER(G.9b!B405))=TRUE,G.9b!B405,"")</f>
        <v/>
      </c>
      <c r="C405" s="89">
        <f>IFERROR(ROUND(G.9b!C405,2),0)</f>
        <v>0</v>
      </c>
      <c r="D405" s="89">
        <f>IFERROR(ROUND(G.9b!D405,2),0)</f>
        <v>0</v>
      </c>
      <c r="E405" s="89">
        <f>IFERROR(ROUND(G.9b!E405,2),0)</f>
        <v>0</v>
      </c>
      <c r="F405" s="89">
        <f>IFERROR(ROUND(G.9b!F405,2),0)</f>
        <v>0</v>
      </c>
      <c r="G405" s="89">
        <f>IFERROR(ROUND(G.9b!G405,2),0)</f>
        <v>0</v>
      </c>
      <c r="H405" s="91">
        <f t="shared" si="6"/>
        <v>0</v>
      </c>
      <c r="I405" s="89">
        <f>IFERROR(ROUND(G.9b!I405,2),0)</f>
        <v>0</v>
      </c>
      <c r="J405" s="96" t="str">
        <f>IF(OR(ISTEXT(G.9b!J405),ISNUMBER(G.9b!J405))=TRUE,G.9b!J405,"")</f>
        <v/>
      </c>
    </row>
    <row r="406" spans="1:10" ht="20.100000000000001" customHeight="1" thickBot="1" x14ac:dyDescent="0.3">
      <c r="A406" s="96" t="str">
        <f>IF(OR(ISTEXT(G.9b!A406),ISNUMBER(G.9b!A406))=TRUE,G.9b!A406,"")</f>
        <v/>
      </c>
      <c r="B406" s="96" t="str">
        <f>IF(OR(ISTEXT(G.9b!B406),ISNUMBER(G.9b!B406))=TRUE,G.9b!B406,"")</f>
        <v/>
      </c>
      <c r="C406" s="89">
        <f>IFERROR(ROUND(G.9b!C406,2),0)</f>
        <v>0</v>
      </c>
      <c r="D406" s="89">
        <f>IFERROR(ROUND(G.9b!D406,2),0)</f>
        <v>0</v>
      </c>
      <c r="E406" s="89">
        <f>IFERROR(ROUND(G.9b!E406,2),0)</f>
        <v>0</v>
      </c>
      <c r="F406" s="89">
        <f>IFERROR(ROUND(G.9b!F406,2),0)</f>
        <v>0</v>
      </c>
      <c r="G406" s="89">
        <f>IFERROR(ROUND(G.9b!G406,2),0)</f>
        <v>0</v>
      </c>
      <c r="H406" s="91">
        <f t="shared" si="6"/>
        <v>0</v>
      </c>
      <c r="I406" s="89">
        <f>IFERROR(ROUND(G.9b!I406,2),0)</f>
        <v>0</v>
      </c>
      <c r="J406" s="96" t="str">
        <f>IF(OR(ISTEXT(G.9b!J406),ISNUMBER(G.9b!J406))=TRUE,G.9b!J406,"")</f>
        <v/>
      </c>
    </row>
    <row r="407" spans="1:10" ht="20.100000000000001" customHeight="1" thickBot="1" x14ac:dyDescent="0.3">
      <c r="A407" s="96" t="str">
        <f>IF(OR(ISTEXT(G.9b!A407),ISNUMBER(G.9b!A407))=TRUE,G.9b!A407,"")</f>
        <v/>
      </c>
      <c r="B407" s="96" t="str">
        <f>IF(OR(ISTEXT(G.9b!B407),ISNUMBER(G.9b!B407))=TRUE,G.9b!B407,"")</f>
        <v/>
      </c>
      <c r="C407" s="89">
        <f>IFERROR(ROUND(G.9b!C407,2),0)</f>
        <v>0</v>
      </c>
      <c r="D407" s="89">
        <f>IFERROR(ROUND(G.9b!D407,2),0)</f>
        <v>0</v>
      </c>
      <c r="E407" s="89">
        <f>IFERROR(ROUND(G.9b!E407,2),0)</f>
        <v>0</v>
      </c>
      <c r="F407" s="89">
        <f>IFERROR(ROUND(G.9b!F407,2),0)</f>
        <v>0</v>
      </c>
      <c r="G407" s="89">
        <f>IFERROR(ROUND(G.9b!G407,2),0)</f>
        <v>0</v>
      </c>
      <c r="H407" s="91">
        <f t="shared" si="6"/>
        <v>0</v>
      </c>
      <c r="I407" s="89">
        <f>IFERROR(ROUND(G.9b!I407,2),0)</f>
        <v>0</v>
      </c>
      <c r="J407" s="96" t="str">
        <f>IF(OR(ISTEXT(G.9b!J407),ISNUMBER(G.9b!J407))=TRUE,G.9b!J407,"")</f>
        <v/>
      </c>
    </row>
    <row r="408" spans="1:10" ht="20.100000000000001" customHeight="1" thickBot="1" x14ac:dyDescent="0.3">
      <c r="A408" s="96" t="str">
        <f>IF(OR(ISTEXT(G.9b!A408),ISNUMBER(G.9b!A408))=TRUE,G.9b!A408,"")</f>
        <v/>
      </c>
      <c r="B408" s="96" t="str">
        <f>IF(OR(ISTEXT(G.9b!B408),ISNUMBER(G.9b!B408))=TRUE,G.9b!B408,"")</f>
        <v/>
      </c>
      <c r="C408" s="89">
        <f>IFERROR(ROUND(G.9b!C408,2),0)</f>
        <v>0</v>
      </c>
      <c r="D408" s="89">
        <f>IFERROR(ROUND(G.9b!D408,2),0)</f>
        <v>0</v>
      </c>
      <c r="E408" s="89">
        <f>IFERROR(ROUND(G.9b!E408,2),0)</f>
        <v>0</v>
      </c>
      <c r="F408" s="89">
        <f>IFERROR(ROUND(G.9b!F408,2),0)</f>
        <v>0</v>
      </c>
      <c r="G408" s="89">
        <f>IFERROR(ROUND(G.9b!G408,2),0)</f>
        <v>0</v>
      </c>
      <c r="H408" s="91">
        <f t="shared" si="6"/>
        <v>0</v>
      </c>
      <c r="I408" s="89">
        <f>IFERROR(ROUND(G.9b!I408,2),0)</f>
        <v>0</v>
      </c>
      <c r="J408" s="96" t="str">
        <f>IF(OR(ISTEXT(G.9b!J408),ISNUMBER(G.9b!J408))=TRUE,G.9b!J408,"")</f>
        <v/>
      </c>
    </row>
    <row r="409" spans="1:10" ht="20.100000000000001" customHeight="1" thickBot="1" x14ac:dyDescent="0.3">
      <c r="A409" s="96" t="str">
        <f>IF(OR(ISTEXT(G.9b!A409),ISNUMBER(G.9b!A409))=TRUE,G.9b!A409,"")</f>
        <v/>
      </c>
      <c r="B409" s="96" t="str">
        <f>IF(OR(ISTEXT(G.9b!B409),ISNUMBER(G.9b!B409))=TRUE,G.9b!B409,"")</f>
        <v/>
      </c>
      <c r="C409" s="89">
        <f>IFERROR(ROUND(G.9b!C409,2),0)</f>
        <v>0</v>
      </c>
      <c r="D409" s="89">
        <f>IFERROR(ROUND(G.9b!D409,2),0)</f>
        <v>0</v>
      </c>
      <c r="E409" s="89">
        <f>IFERROR(ROUND(G.9b!E409,2),0)</f>
        <v>0</v>
      </c>
      <c r="F409" s="89">
        <f>IFERROR(ROUND(G.9b!F409,2),0)</f>
        <v>0</v>
      </c>
      <c r="G409" s="89">
        <f>IFERROR(ROUND(G.9b!G409,2),0)</f>
        <v>0</v>
      </c>
      <c r="H409" s="91">
        <f t="shared" si="6"/>
        <v>0</v>
      </c>
      <c r="I409" s="89">
        <f>IFERROR(ROUND(G.9b!I409,2),0)</f>
        <v>0</v>
      </c>
      <c r="J409" s="96" t="str">
        <f>IF(OR(ISTEXT(G.9b!J409),ISNUMBER(G.9b!J409))=TRUE,G.9b!J409,"")</f>
        <v/>
      </c>
    </row>
    <row r="410" spans="1:10" ht="20.100000000000001" customHeight="1" thickBot="1" x14ac:dyDescent="0.3">
      <c r="A410" s="96" t="str">
        <f>IF(OR(ISTEXT(G.9b!A410),ISNUMBER(G.9b!A410))=TRUE,G.9b!A410,"")</f>
        <v/>
      </c>
      <c r="B410" s="96" t="str">
        <f>IF(OR(ISTEXT(G.9b!B410),ISNUMBER(G.9b!B410))=TRUE,G.9b!B410,"")</f>
        <v/>
      </c>
      <c r="C410" s="89">
        <f>IFERROR(ROUND(G.9b!C410,2),0)</f>
        <v>0</v>
      </c>
      <c r="D410" s="89">
        <f>IFERROR(ROUND(G.9b!D410,2),0)</f>
        <v>0</v>
      </c>
      <c r="E410" s="89">
        <f>IFERROR(ROUND(G.9b!E410,2),0)</f>
        <v>0</v>
      </c>
      <c r="F410" s="89">
        <f>IFERROR(ROUND(G.9b!F410,2),0)</f>
        <v>0</v>
      </c>
      <c r="G410" s="89">
        <f>IFERROR(ROUND(G.9b!G410,2),0)</f>
        <v>0</v>
      </c>
      <c r="H410" s="91">
        <f t="shared" si="6"/>
        <v>0</v>
      </c>
      <c r="I410" s="89">
        <f>IFERROR(ROUND(G.9b!I410,2),0)</f>
        <v>0</v>
      </c>
      <c r="J410" s="96" t="str">
        <f>IF(OR(ISTEXT(G.9b!J410),ISNUMBER(G.9b!J410))=TRUE,G.9b!J410,"")</f>
        <v/>
      </c>
    </row>
    <row r="411" spans="1:10" ht="20.100000000000001" customHeight="1" thickBot="1" x14ac:dyDescent="0.3">
      <c r="A411" s="96" t="str">
        <f>IF(OR(ISTEXT(G.9b!A411),ISNUMBER(G.9b!A411))=TRUE,G.9b!A411,"")</f>
        <v/>
      </c>
      <c r="B411" s="96" t="str">
        <f>IF(OR(ISTEXT(G.9b!B411),ISNUMBER(G.9b!B411))=TRUE,G.9b!B411,"")</f>
        <v/>
      </c>
      <c r="C411" s="89">
        <f>IFERROR(ROUND(G.9b!C411,2),0)</f>
        <v>0</v>
      </c>
      <c r="D411" s="89">
        <f>IFERROR(ROUND(G.9b!D411,2),0)</f>
        <v>0</v>
      </c>
      <c r="E411" s="89">
        <f>IFERROR(ROUND(G.9b!E411,2),0)</f>
        <v>0</v>
      </c>
      <c r="F411" s="89">
        <f>IFERROR(ROUND(G.9b!F411,2),0)</f>
        <v>0</v>
      </c>
      <c r="G411" s="89">
        <f>IFERROR(ROUND(G.9b!G411,2),0)</f>
        <v>0</v>
      </c>
      <c r="H411" s="91">
        <f t="shared" si="6"/>
        <v>0</v>
      </c>
      <c r="I411" s="89">
        <f>IFERROR(ROUND(G.9b!I411,2),0)</f>
        <v>0</v>
      </c>
      <c r="J411" s="96" t="str">
        <f>IF(OR(ISTEXT(G.9b!J411),ISNUMBER(G.9b!J411))=TRUE,G.9b!J411,"")</f>
        <v/>
      </c>
    </row>
    <row r="412" spans="1:10" ht="20.100000000000001" customHeight="1" thickBot="1" x14ac:dyDescent="0.3">
      <c r="A412" s="96" t="str">
        <f>IF(OR(ISTEXT(G.9b!A412),ISNUMBER(G.9b!A412))=TRUE,G.9b!A412,"")</f>
        <v/>
      </c>
      <c r="B412" s="96" t="str">
        <f>IF(OR(ISTEXT(G.9b!B412),ISNUMBER(G.9b!B412))=TRUE,G.9b!B412,"")</f>
        <v/>
      </c>
      <c r="C412" s="89">
        <f>IFERROR(ROUND(G.9b!C412,2),0)</f>
        <v>0</v>
      </c>
      <c r="D412" s="89">
        <f>IFERROR(ROUND(G.9b!D412,2),0)</f>
        <v>0</v>
      </c>
      <c r="E412" s="89">
        <f>IFERROR(ROUND(G.9b!E412,2),0)</f>
        <v>0</v>
      </c>
      <c r="F412" s="89">
        <f>IFERROR(ROUND(G.9b!F412,2),0)</f>
        <v>0</v>
      </c>
      <c r="G412" s="89">
        <f>IFERROR(ROUND(G.9b!G412,2),0)</f>
        <v>0</v>
      </c>
      <c r="H412" s="91">
        <f t="shared" si="6"/>
        <v>0</v>
      </c>
      <c r="I412" s="89">
        <f>IFERROR(ROUND(G.9b!I412,2),0)</f>
        <v>0</v>
      </c>
      <c r="J412" s="96" t="str">
        <f>IF(OR(ISTEXT(G.9b!J412),ISNUMBER(G.9b!J412))=TRUE,G.9b!J412,"")</f>
        <v/>
      </c>
    </row>
    <row r="413" spans="1:10" ht="20.100000000000001" customHeight="1" thickBot="1" x14ac:dyDescent="0.3">
      <c r="A413" s="96" t="str">
        <f>IF(OR(ISTEXT(G.9b!A413),ISNUMBER(G.9b!A413))=TRUE,G.9b!A413,"")</f>
        <v/>
      </c>
      <c r="B413" s="96" t="str">
        <f>IF(OR(ISTEXT(G.9b!B413),ISNUMBER(G.9b!B413))=TRUE,G.9b!B413,"")</f>
        <v/>
      </c>
      <c r="C413" s="89">
        <f>IFERROR(ROUND(G.9b!C413,2),0)</f>
        <v>0</v>
      </c>
      <c r="D413" s="89">
        <f>IFERROR(ROUND(G.9b!D413,2),0)</f>
        <v>0</v>
      </c>
      <c r="E413" s="89">
        <f>IFERROR(ROUND(G.9b!E413,2),0)</f>
        <v>0</v>
      </c>
      <c r="F413" s="89">
        <f>IFERROR(ROUND(G.9b!F413,2),0)</f>
        <v>0</v>
      </c>
      <c r="G413" s="89">
        <f>IFERROR(ROUND(G.9b!G413,2),0)</f>
        <v>0</v>
      </c>
      <c r="H413" s="91">
        <f t="shared" si="6"/>
        <v>0</v>
      </c>
      <c r="I413" s="89">
        <f>IFERROR(ROUND(G.9b!I413,2),0)</f>
        <v>0</v>
      </c>
      <c r="J413" s="96" t="str">
        <f>IF(OR(ISTEXT(G.9b!J413),ISNUMBER(G.9b!J413))=TRUE,G.9b!J413,"")</f>
        <v/>
      </c>
    </row>
    <row r="414" spans="1:10" ht="20.100000000000001" customHeight="1" thickBot="1" x14ac:dyDescent="0.3">
      <c r="A414" s="96" t="str">
        <f>IF(OR(ISTEXT(G.9b!A414),ISNUMBER(G.9b!A414))=TRUE,G.9b!A414,"")</f>
        <v/>
      </c>
      <c r="B414" s="96" t="str">
        <f>IF(OR(ISTEXT(G.9b!B414),ISNUMBER(G.9b!B414))=TRUE,G.9b!B414,"")</f>
        <v/>
      </c>
      <c r="C414" s="89">
        <f>IFERROR(ROUND(G.9b!C414,2),0)</f>
        <v>0</v>
      </c>
      <c r="D414" s="89">
        <f>IFERROR(ROUND(G.9b!D414,2),0)</f>
        <v>0</v>
      </c>
      <c r="E414" s="89">
        <f>IFERROR(ROUND(G.9b!E414,2),0)</f>
        <v>0</v>
      </c>
      <c r="F414" s="89">
        <f>IFERROR(ROUND(G.9b!F414,2),0)</f>
        <v>0</v>
      </c>
      <c r="G414" s="89">
        <f>IFERROR(ROUND(G.9b!G414,2),0)</f>
        <v>0</v>
      </c>
      <c r="H414" s="91">
        <f t="shared" si="6"/>
        <v>0</v>
      </c>
      <c r="I414" s="89">
        <f>IFERROR(ROUND(G.9b!I414,2),0)</f>
        <v>0</v>
      </c>
      <c r="J414" s="96" t="str">
        <f>IF(OR(ISTEXT(G.9b!J414),ISNUMBER(G.9b!J414))=TRUE,G.9b!J414,"")</f>
        <v/>
      </c>
    </row>
    <row r="415" spans="1:10" ht="20.100000000000001" customHeight="1" thickBot="1" x14ac:dyDescent="0.3">
      <c r="A415" s="96" t="str">
        <f>IF(OR(ISTEXT(G.9b!A415),ISNUMBER(G.9b!A415))=TRUE,G.9b!A415,"")</f>
        <v/>
      </c>
      <c r="B415" s="96" t="str">
        <f>IF(OR(ISTEXT(G.9b!B415),ISNUMBER(G.9b!B415))=TRUE,G.9b!B415,"")</f>
        <v/>
      </c>
      <c r="C415" s="89">
        <f>IFERROR(ROUND(G.9b!C415,2),0)</f>
        <v>0</v>
      </c>
      <c r="D415" s="89">
        <f>IFERROR(ROUND(G.9b!D415,2),0)</f>
        <v>0</v>
      </c>
      <c r="E415" s="89">
        <f>IFERROR(ROUND(G.9b!E415,2),0)</f>
        <v>0</v>
      </c>
      <c r="F415" s="89">
        <f>IFERROR(ROUND(G.9b!F415,2),0)</f>
        <v>0</v>
      </c>
      <c r="G415" s="89">
        <f>IFERROR(ROUND(G.9b!G415,2),0)</f>
        <v>0</v>
      </c>
      <c r="H415" s="91">
        <f t="shared" si="6"/>
        <v>0</v>
      </c>
      <c r="I415" s="89">
        <f>IFERROR(ROUND(G.9b!I415,2),0)</f>
        <v>0</v>
      </c>
      <c r="J415" s="96" t="str">
        <f>IF(OR(ISTEXT(G.9b!J415),ISNUMBER(G.9b!J415))=TRUE,G.9b!J415,"")</f>
        <v/>
      </c>
    </row>
    <row r="416" spans="1:10" ht="20.100000000000001" customHeight="1" thickBot="1" x14ac:dyDescent="0.3">
      <c r="A416" s="96" t="str">
        <f>IF(OR(ISTEXT(G.9b!A416),ISNUMBER(G.9b!A416))=TRUE,G.9b!A416,"")</f>
        <v/>
      </c>
      <c r="B416" s="96" t="str">
        <f>IF(OR(ISTEXT(G.9b!B416),ISNUMBER(G.9b!B416))=TRUE,G.9b!B416,"")</f>
        <v/>
      </c>
      <c r="C416" s="89">
        <f>IFERROR(ROUND(G.9b!C416,2),0)</f>
        <v>0</v>
      </c>
      <c r="D416" s="89">
        <f>IFERROR(ROUND(G.9b!D416,2),0)</f>
        <v>0</v>
      </c>
      <c r="E416" s="89">
        <f>IFERROR(ROUND(G.9b!E416,2),0)</f>
        <v>0</v>
      </c>
      <c r="F416" s="89">
        <f>IFERROR(ROUND(G.9b!F416,2),0)</f>
        <v>0</v>
      </c>
      <c r="G416" s="89">
        <f>IFERROR(ROUND(G.9b!G416,2),0)</f>
        <v>0</v>
      </c>
      <c r="H416" s="91">
        <f t="shared" si="6"/>
        <v>0</v>
      </c>
      <c r="I416" s="89">
        <f>IFERROR(ROUND(G.9b!I416,2),0)</f>
        <v>0</v>
      </c>
      <c r="J416" s="96" t="str">
        <f>IF(OR(ISTEXT(G.9b!J416),ISNUMBER(G.9b!J416))=TRUE,G.9b!J416,"")</f>
        <v/>
      </c>
    </row>
    <row r="417" spans="1:10" ht="20.100000000000001" customHeight="1" thickBot="1" x14ac:dyDescent="0.3">
      <c r="A417" s="96" t="str">
        <f>IF(OR(ISTEXT(G.9b!A417),ISNUMBER(G.9b!A417))=TRUE,G.9b!A417,"")</f>
        <v/>
      </c>
      <c r="B417" s="96" t="str">
        <f>IF(OR(ISTEXT(G.9b!B417),ISNUMBER(G.9b!B417))=TRUE,G.9b!B417,"")</f>
        <v/>
      </c>
      <c r="C417" s="89">
        <f>IFERROR(ROUND(G.9b!C417,2),0)</f>
        <v>0</v>
      </c>
      <c r="D417" s="89">
        <f>IFERROR(ROUND(G.9b!D417,2),0)</f>
        <v>0</v>
      </c>
      <c r="E417" s="89">
        <f>IFERROR(ROUND(G.9b!E417,2),0)</f>
        <v>0</v>
      </c>
      <c r="F417" s="89">
        <f>IFERROR(ROUND(G.9b!F417,2),0)</f>
        <v>0</v>
      </c>
      <c r="G417" s="89">
        <f>IFERROR(ROUND(G.9b!G417,2),0)</f>
        <v>0</v>
      </c>
      <c r="H417" s="91">
        <f t="shared" si="6"/>
        <v>0</v>
      </c>
      <c r="I417" s="89">
        <f>IFERROR(ROUND(G.9b!I417,2),0)</f>
        <v>0</v>
      </c>
      <c r="J417" s="96" t="str">
        <f>IF(OR(ISTEXT(G.9b!J417),ISNUMBER(G.9b!J417))=TRUE,G.9b!J417,"")</f>
        <v/>
      </c>
    </row>
    <row r="418" spans="1:10" ht="20.100000000000001" customHeight="1" thickBot="1" x14ac:dyDescent="0.3">
      <c r="A418" s="96" t="str">
        <f>IF(OR(ISTEXT(G.9b!A418),ISNUMBER(G.9b!A418))=TRUE,G.9b!A418,"")</f>
        <v/>
      </c>
      <c r="B418" s="96" t="str">
        <f>IF(OR(ISTEXT(G.9b!B418),ISNUMBER(G.9b!B418))=TRUE,G.9b!B418,"")</f>
        <v/>
      </c>
      <c r="C418" s="89">
        <f>IFERROR(ROUND(G.9b!C418,2),0)</f>
        <v>0</v>
      </c>
      <c r="D418" s="89">
        <f>IFERROR(ROUND(G.9b!D418,2),0)</f>
        <v>0</v>
      </c>
      <c r="E418" s="89">
        <f>IFERROR(ROUND(G.9b!E418,2),0)</f>
        <v>0</v>
      </c>
      <c r="F418" s="89">
        <f>IFERROR(ROUND(G.9b!F418,2),0)</f>
        <v>0</v>
      </c>
      <c r="G418" s="89">
        <f>IFERROR(ROUND(G.9b!G418,2),0)</f>
        <v>0</v>
      </c>
      <c r="H418" s="91">
        <f t="shared" si="6"/>
        <v>0</v>
      </c>
      <c r="I418" s="89">
        <f>IFERROR(ROUND(G.9b!I418,2),0)</f>
        <v>0</v>
      </c>
      <c r="J418" s="96" t="str">
        <f>IF(OR(ISTEXT(G.9b!J418),ISNUMBER(G.9b!J418))=TRUE,G.9b!J418,"")</f>
        <v/>
      </c>
    </row>
    <row r="419" spans="1:10" ht="20.100000000000001" customHeight="1" thickBot="1" x14ac:dyDescent="0.3">
      <c r="A419" s="96" t="str">
        <f>IF(OR(ISTEXT(G.9b!A419),ISNUMBER(G.9b!A419))=TRUE,G.9b!A419,"")</f>
        <v/>
      </c>
      <c r="B419" s="96" t="str">
        <f>IF(OR(ISTEXT(G.9b!B419),ISNUMBER(G.9b!B419))=TRUE,G.9b!B419,"")</f>
        <v/>
      </c>
      <c r="C419" s="89">
        <f>IFERROR(ROUND(G.9b!C419,2),0)</f>
        <v>0</v>
      </c>
      <c r="D419" s="89">
        <f>IFERROR(ROUND(G.9b!D419,2),0)</f>
        <v>0</v>
      </c>
      <c r="E419" s="89">
        <f>IFERROR(ROUND(G.9b!E419,2),0)</f>
        <v>0</v>
      </c>
      <c r="F419" s="89">
        <f>IFERROR(ROUND(G.9b!F419,2),0)</f>
        <v>0</v>
      </c>
      <c r="G419" s="89">
        <f>IFERROR(ROUND(G.9b!G419,2),0)</f>
        <v>0</v>
      </c>
      <c r="H419" s="91">
        <f t="shared" si="6"/>
        <v>0</v>
      </c>
      <c r="I419" s="89">
        <f>IFERROR(ROUND(G.9b!I419,2),0)</f>
        <v>0</v>
      </c>
      <c r="J419" s="96" t="str">
        <f>IF(OR(ISTEXT(G.9b!J419),ISNUMBER(G.9b!J419))=TRUE,G.9b!J419,"")</f>
        <v/>
      </c>
    </row>
    <row r="420" spans="1:10" ht="20.100000000000001" customHeight="1" thickBot="1" x14ac:dyDescent="0.3">
      <c r="A420" s="96" t="str">
        <f>IF(OR(ISTEXT(G.9b!A420),ISNUMBER(G.9b!A420))=TRUE,G.9b!A420,"")</f>
        <v/>
      </c>
      <c r="B420" s="96" t="str">
        <f>IF(OR(ISTEXT(G.9b!B420),ISNUMBER(G.9b!B420))=TRUE,G.9b!B420,"")</f>
        <v/>
      </c>
      <c r="C420" s="89">
        <f>IFERROR(ROUND(G.9b!C420,2),0)</f>
        <v>0</v>
      </c>
      <c r="D420" s="89">
        <f>IFERROR(ROUND(G.9b!D420,2),0)</f>
        <v>0</v>
      </c>
      <c r="E420" s="89">
        <f>IFERROR(ROUND(G.9b!E420,2),0)</f>
        <v>0</v>
      </c>
      <c r="F420" s="89">
        <f>IFERROR(ROUND(G.9b!F420,2),0)</f>
        <v>0</v>
      </c>
      <c r="G420" s="89">
        <f>IFERROR(ROUND(G.9b!G420,2),0)</f>
        <v>0</v>
      </c>
      <c r="H420" s="91">
        <f t="shared" si="6"/>
        <v>0</v>
      </c>
      <c r="I420" s="89">
        <f>IFERROR(ROUND(G.9b!I420,2),0)</f>
        <v>0</v>
      </c>
      <c r="J420" s="96" t="str">
        <f>IF(OR(ISTEXT(G.9b!J420),ISNUMBER(G.9b!J420))=TRUE,G.9b!J420,"")</f>
        <v/>
      </c>
    </row>
    <row r="421" spans="1:10" ht="20.100000000000001" customHeight="1" thickBot="1" x14ac:dyDescent="0.3">
      <c r="A421" s="96" t="str">
        <f>IF(OR(ISTEXT(G.9b!A421),ISNUMBER(G.9b!A421))=TRUE,G.9b!A421,"")</f>
        <v/>
      </c>
      <c r="B421" s="96" t="str">
        <f>IF(OR(ISTEXT(G.9b!B421),ISNUMBER(G.9b!B421))=TRUE,G.9b!B421,"")</f>
        <v/>
      </c>
      <c r="C421" s="89">
        <f>IFERROR(ROUND(G.9b!C421,2),0)</f>
        <v>0</v>
      </c>
      <c r="D421" s="89">
        <f>IFERROR(ROUND(G.9b!D421,2),0)</f>
        <v>0</v>
      </c>
      <c r="E421" s="89">
        <f>IFERROR(ROUND(G.9b!E421,2),0)</f>
        <v>0</v>
      </c>
      <c r="F421" s="89">
        <f>IFERROR(ROUND(G.9b!F421,2),0)</f>
        <v>0</v>
      </c>
      <c r="G421" s="89">
        <f>IFERROR(ROUND(G.9b!G421,2),0)</f>
        <v>0</v>
      </c>
      <c r="H421" s="91">
        <f t="shared" si="6"/>
        <v>0</v>
      </c>
      <c r="I421" s="89">
        <f>IFERROR(ROUND(G.9b!I421,2),0)</f>
        <v>0</v>
      </c>
      <c r="J421" s="96" t="str">
        <f>IF(OR(ISTEXT(G.9b!J421),ISNUMBER(G.9b!J421))=TRUE,G.9b!J421,"")</f>
        <v/>
      </c>
    </row>
    <row r="422" spans="1:10" ht="20.100000000000001" customHeight="1" thickBot="1" x14ac:dyDescent="0.3">
      <c r="A422" s="96" t="str">
        <f>IF(OR(ISTEXT(G.9b!A422),ISNUMBER(G.9b!A422))=TRUE,G.9b!A422,"")</f>
        <v/>
      </c>
      <c r="B422" s="96" t="str">
        <f>IF(OR(ISTEXT(G.9b!B422),ISNUMBER(G.9b!B422))=TRUE,G.9b!B422,"")</f>
        <v/>
      </c>
      <c r="C422" s="89">
        <f>IFERROR(ROUND(G.9b!C422,2),0)</f>
        <v>0</v>
      </c>
      <c r="D422" s="89">
        <f>IFERROR(ROUND(G.9b!D422,2),0)</f>
        <v>0</v>
      </c>
      <c r="E422" s="89">
        <f>IFERROR(ROUND(G.9b!E422,2),0)</f>
        <v>0</v>
      </c>
      <c r="F422" s="89">
        <f>IFERROR(ROUND(G.9b!F422,2),0)</f>
        <v>0</v>
      </c>
      <c r="G422" s="89">
        <f>IFERROR(ROUND(G.9b!G422,2),0)</f>
        <v>0</v>
      </c>
      <c r="H422" s="91">
        <f t="shared" si="6"/>
        <v>0</v>
      </c>
      <c r="I422" s="89">
        <f>IFERROR(ROUND(G.9b!I422,2),0)</f>
        <v>0</v>
      </c>
      <c r="J422" s="96" t="str">
        <f>IF(OR(ISTEXT(G.9b!J422),ISNUMBER(G.9b!J422))=TRUE,G.9b!J422,"")</f>
        <v/>
      </c>
    </row>
    <row r="423" spans="1:10" ht="20.100000000000001" customHeight="1" thickBot="1" x14ac:dyDescent="0.3">
      <c r="A423" s="96" t="str">
        <f>IF(OR(ISTEXT(G.9b!A423),ISNUMBER(G.9b!A423))=TRUE,G.9b!A423,"")</f>
        <v/>
      </c>
      <c r="B423" s="96" t="str">
        <f>IF(OR(ISTEXT(G.9b!B423),ISNUMBER(G.9b!B423))=TRUE,G.9b!B423,"")</f>
        <v/>
      </c>
      <c r="C423" s="89">
        <f>IFERROR(ROUND(G.9b!C423,2),0)</f>
        <v>0</v>
      </c>
      <c r="D423" s="89">
        <f>IFERROR(ROUND(G.9b!D423,2),0)</f>
        <v>0</v>
      </c>
      <c r="E423" s="89">
        <f>IFERROR(ROUND(G.9b!E423,2),0)</f>
        <v>0</v>
      </c>
      <c r="F423" s="89">
        <f>IFERROR(ROUND(G.9b!F423,2),0)</f>
        <v>0</v>
      </c>
      <c r="G423" s="89">
        <f>IFERROR(ROUND(G.9b!G423,2),0)</f>
        <v>0</v>
      </c>
      <c r="H423" s="91">
        <f t="shared" si="6"/>
        <v>0</v>
      </c>
      <c r="I423" s="89">
        <f>IFERROR(ROUND(G.9b!I423,2),0)</f>
        <v>0</v>
      </c>
      <c r="J423" s="96" t="str">
        <f>IF(OR(ISTEXT(G.9b!J423),ISNUMBER(G.9b!J423))=TRUE,G.9b!J423,"")</f>
        <v/>
      </c>
    </row>
    <row r="424" spans="1:10" ht="20.100000000000001" customHeight="1" thickBot="1" x14ac:dyDescent="0.3">
      <c r="A424" s="96" t="str">
        <f>IF(OR(ISTEXT(G.9b!A424),ISNUMBER(G.9b!A424))=TRUE,G.9b!A424,"")</f>
        <v/>
      </c>
      <c r="B424" s="96" t="str">
        <f>IF(OR(ISTEXT(G.9b!B424),ISNUMBER(G.9b!B424))=TRUE,G.9b!B424,"")</f>
        <v/>
      </c>
      <c r="C424" s="89">
        <f>IFERROR(ROUND(G.9b!C424,2),0)</f>
        <v>0</v>
      </c>
      <c r="D424" s="89">
        <f>IFERROR(ROUND(G.9b!D424,2),0)</f>
        <v>0</v>
      </c>
      <c r="E424" s="89">
        <f>IFERROR(ROUND(G.9b!E424,2),0)</f>
        <v>0</v>
      </c>
      <c r="F424" s="89">
        <f>IFERROR(ROUND(G.9b!F424,2),0)</f>
        <v>0</v>
      </c>
      <c r="G424" s="89">
        <f>IFERROR(ROUND(G.9b!G424,2),0)</f>
        <v>0</v>
      </c>
      <c r="H424" s="91">
        <f t="shared" si="6"/>
        <v>0</v>
      </c>
      <c r="I424" s="89">
        <f>IFERROR(ROUND(G.9b!I424,2),0)</f>
        <v>0</v>
      </c>
      <c r="J424" s="96" t="str">
        <f>IF(OR(ISTEXT(G.9b!J424),ISNUMBER(G.9b!J424))=TRUE,G.9b!J424,"")</f>
        <v/>
      </c>
    </row>
    <row r="425" spans="1:10" ht="20.100000000000001" customHeight="1" thickBot="1" x14ac:dyDescent="0.3">
      <c r="A425" s="96" t="str">
        <f>IF(OR(ISTEXT(G.9b!A425),ISNUMBER(G.9b!A425))=TRUE,G.9b!A425,"")</f>
        <v/>
      </c>
      <c r="B425" s="96" t="str">
        <f>IF(OR(ISTEXT(G.9b!B425),ISNUMBER(G.9b!B425))=TRUE,G.9b!B425,"")</f>
        <v/>
      </c>
      <c r="C425" s="89">
        <f>IFERROR(ROUND(G.9b!C425,2),0)</f>
        <v>0</v>
      </c>
      <c r="D425" s="89">
        <f>IFERROR(ROUND(G.9b!D425,2),0)</f>
        <v>0</v>
      </c>
      <c r="E425" s="89">
        <f>IFERROR(ROUND(G.9b!E425,2),0)</f>
        <v>0</v>
      </c>
      <c r="F425" s="89">
        <f>IFERROR(ROUND(G.9b!F425,2),0)</f>
        <v>0</v>
      </c>
      <c r="G425" s="89">
        <f>IFERROR(ROUND(G.9b!G425,2),0)</f>
        <v>0</v>
      </c>
      <c r="H425" s="91">
        <f t="shared" si="6"/>
        <v>0</v>
      </c>
      <c r="I425" s="89">
        <f>IFERROR(ROUND(G.9b!I425,2),0)</f>
        <v>0</v>
      </c>
      <c r="J425" s="96" t="str">
        <f>IF(OR(ISTEXT(G.9b!J425),ISNUMBER(G.9b!J425))=TRUE,G.9b!J425,"")</f>
        <v/>
      </c>
    </row>
    <row r="426" spans="1:10" ht="20.100000000000001" customHeight="1" thickBot="1" x14ac:dyDescent="0.3">
      <c r="A426" s="96" t="str">
        <f>IF(OR(ISTEXT(G.9b!A426),ISNUMBER(G.9b!A426))=TRUE,G.9b!A426,"")</f>
        <v/>
      </c>
      <c r="B426" s="96" t="str">
        <f>IF(OR(ISTEXT(G.9b!B426),ISNUMBER(G.9b!B426))=TRUE,G.9b!B426,"")</f>
        <v/>
      </c>
      <c r="C426" s="89">
        <f>IFERROR(ROUND(G.9b!C426,2),0)</f>
        <v>0</v>
      </c>
      <c r="D426" s="89">
        <f>IFERROR(ROUND(G.9b!D426,2),0)</f>
        <v>0</v>
      </c>
      <c r="E426" s="89">
        <f>IFERROR(ROUND(G.9b!E426,2),0)</f>
        <v>0</v>
      </c>
      <c r="F426" s="89">
        <f>IFERROR(ROUND(G.9b!F426,2),0)</f>
        <v>0</v>
      </c>
      <c r="G426" s="89">
        <f>IFERROR(ROUND(G.9b!G426,2),0)</f>
        <v>0</v>
      </c>
      <c r="H426" s="91">
        <f t="shared" si="6"/>
        <v>0</v>
      </c>
      <c r="I426" s="89">
        <f>IFERROR(ROUND(G.9b!I426,2),0)</f>
        <v>0</v>
      </c>
      <c r="J426" s="96" t="str">
        <f>IF(OR(ISTEXT(G.9b!J426),ISNUMBER(G.9b!J426))=TRUE,G.9b!J426,"")</f>
        <v/>
      </c>
    </row>
    <row r="427" spans="1:10" ht="20.100000000000001" customHeight="1" thickBot="1" x14ac:dyDescent="0.3">
      <c r="A427" s="96" t="str">
        <f>IF(OR(ISTEXT(G.9b!A427),ISNUMBER(G.9b!A427))=TRUE,G.9b!A427,"")</f>
        <v/>
      </c>
      <c r="B427" s="96" t="str">
        <f>IF(OR(ISTEXT(G.9b!B427),ISNUMBER(G.9b!B427))=TRUE,G.9b!B427,"")</f>
        <v/>
      </c>
      <c r="C427" s="89">
        <f>IFERROR(ROUND(G.9b!C427,2),0)</f>
        <v>0</v>
      </c>
      <c r="D427" s="89">
        <f>IFERROR(ROUND(G.9b!D427,2),0)</f>
        <v>0</v>
      </c>
      <c r="E427" s="89">
        <f>IFERROR(ROUND(G.9b!E427,2),0)</f>
        <v>0</v>
      </c>
      <c r="F427" s="89">
        <f>IFERROR(ROUND(G.9b!F427,2),0)</f>
        <v>0</v>
      </c>
      <c r="G427" s="89">
        <f>IFERROR(ROUND(G.9b!G427,2),0)</f>
        <v>0</v>
      </c>
      <c r="H427" s="91">
        <f t="shared" si="6"/>
        <v>0</v>
      </c>
      <c r="I427" s="89">
        <f>IFERROR(ROUND(G.9b!I427,2),0)</f>
        <v>0</v>
      </c>
      <c r="J427" s="96" t="str">
        <f>IF(OR(ISTEXT(G.9b!J427),ISNUMBER(G.9b!J427))=TRUE,G.9b!J427,"")</f>
        <v/>
      </c>
    </row>
    <row r="428" spans="1:10" ht="20.100000000000001" customHeight="1" thickBot="1" x14ac:dyDescent="0.3">
      <c r="A428" s="96" t="str">
        <f>IF(OR(ISTEXT(G.9b!A428),ISNUMBER(G.9b!A428))=TRUE,G.9b!A428,"")</f>
        <v/>
      </c>
      <c r="B428" s="96" t="str">
        <f>IF(OR(ISTEXT(G.9b!B428),ISNUMBER(G.9b!B428))=TRUE,G.9b!B428,"")</f>
        <v/>
      </c>
      <c r="C428" s="89">
        <f>IFERROR(ROUND(G.9b!C428,2),0)</f>
        <v>0</v>
      </c>
      <c r="D428" s="89">
        <f>IFERROR(ROUND(G.9b!D428,2),0)</f>
        <v>0</v>
      </c>
      <c r="E428" s="89">
        <f>IFERROR(ROUND(G.9b!E428,2),0)</f>
        <v>0</v>
      </c>
      <c r="F428" s="89">
        <f>IFERROR(ROUND(G.9b!F428,2),0)</f>
        <v>0</v>
      </c>
      <c r="G428" s="89">
        <f>IFERROR(ROUND(G.9b!G428,2),0)</f>
        <v>0</v>
      </c>
      <c r="H428" s="91">
        <f t="shared" si="6"/>
        <v>0</v>
      </c>
      <c r="I428" s="89">
        <f>IFERROR(ROUND(G.9b!I428,2),0)</f>
        <v>0</v>
      </c>
      <c r="J428" s="96" t="str">
        <f>IF(OR(ISTEXT(G.9b!J428),ISNUMBER(G.9b!J428))=TRUE,G.9b!J428,"")</f>
        <v/>
      </c>
    </row>
    <row r="429" spans="1:10" ht="20.100000000000001" customHeight="1" thickBot="1" x14ac:dyDescent="0.3">
      <c r="A429" s="96" t="str">
        <f>IF(OR(ISTEXT(G.9b!A429),ISNUMBER(G.9b!A429))=TRUE,G.9b!A429,"")</f>
        <v/>
      </c>
      <c r="B429" s="96" t="str">
        <f>IF(OR(ISTEXT(G.9b!B429),ISNUMBER(G.9b!B429))=TRUE,G.9b!B429,"")</f>
        <v/>
      </c>
      <c r="C429" s="89">
        <f>IFERROR(ROUND(G.9b!C429,2),0)</f>
        <v>0</v>
      </c>
      <c r="D429" s="89">
        <f>IFERROR(ROUND(G.9b!D429,2),0)</f>
        <v>0</v>
      </c>
      <c r="E429" s="89">
        <f>IFERROR(ROUND(G.9b!E429,2),0)</f>
        <v>0</v>
      </c>
      <c r="F429" s="89">
        <f>IFERROR(ROUND(G.9b!F429,2),0)</f>
        <v>0</v>
      </c>
      <c r="G429" s="89">
        <f>IFERROR(ROUND(G.9b!G429,2),0)</f>
        <v>0</v>
      </c>
      <c r="H429" s="91">
        <f t="shared" si="6"/>
        <v>0</v>
      </c>
      <c r="I429" s="89">
        <f>IFERROR(ROUND(G.9b!I429,2),0)</f>
        <v>0</v>
      </c>
      <c r="J429" s="96" t="str">
        <f>IF(OR(ISTEXT(G.9b!J429),ISNUMBER(G.9b!J429))=TRUE,G.9b!J429,"")</f>
        <v/>
      </c>
    </row>
    <row r="430" spans="1:10" ht="20.100000000000001" customHeight="1" thickBot="1" x14ac:dyDescent="0.3">
      <c r="A430" s="96" t="str">
        <f>IF(OR(ISTEXT(G.9b!A430),ISNUMBER(G.9b!A430))=TRUE,G.9b!A430,"")</f>
        <v/>
      </c>
      <c r="B430" s="96" t="str">
        <f>IF(OR(ISTEXT(G.9b!B430),ISNUMBER(G.9b!B430))=TRUE,G.9b!B430,"")</f>
        <v/>
      </c>
      <c r="C430" s="89">
        <f>IFERROR(ROUND(G.9b!C430,2),0)</f>
        <v>0</v>
      </c>
      <c r="D430" s="89">
        <f>IFERROR(ROUND(G.9b!D430,2),0)</f>
        <v>0</v>
      </c>
      <c r="E430" s="89">
        <f>IFERROR(ROUND(G.9b!E430,2),0)</f>
        <v>0</v>
      </c>
      <c r="F430" s="89">
        <f>IFERROR(ROUND(G.9b!F430,2),0)</f>
        <v>0</v>
      </c>
      <c r="G430" s="89">
        <f>IFERROR(ROUND(G.9b!G430,2),0)</f>
        <v>0</v>
      </c>
      <c r="H430" s="91">
        <f t="shared" si="6"/>
        <v>0</v>
      </c>
      <c r="I430" s="89">
        <f>IFERROR(ROUND(G.9b!I430,2),0)</f>
        <v>0</v>
      </c>
      <c r="J430" s="96" t="str">
        <f>IF(OR(ISTEXT(G.9b!J430),ISNUMBER(G.9b!J430))=TRUE,G.9b!J430,"")</f>
        <v/>
      </c>
    </row>
    <row r="431" spans="1:10" ht="20.100000000000001" customHeight="1" thickBot="1" x14ac:dyDescent="0.3">
      <c r="A431" s="96" t="str">
        <f>IF(OR(ISTEXT(G.9b!A431),ISNUMBER(G.9b!A431))=TRUE,G.9b!A431,"")</f>
        <v/>
      </c>
      <c r="B431" s="96" t="str">
        <f>IF(OR(ISTEXT(G.9b!B431),ISNUMBER(G.9b!B431))=TRUE,G.9b!B431,"")</f>
        <v/>
      </c>
      <c r="C431" s="89">
        <f>IFERROR(ROUND(G.9b!C431,2),0)</f>
        <v>0</v>
      </c>
      <c r="D431" s="89">
        <f>IFERROR(ROUND(G.9b!D431,2),0)</f>
        <v>0</v>
      </c>
      <c r="E431" s="89">
        <f>IFERROR(ROUND(G.9b!E431,2),0)</f>
        <v>0</v>
      </c>
      <c r="F431" s="89">
        <f>IFERROR(ROUND(G.9b!F431,2),0)</f>
        <v>0</v>
      </c>
      <c r="G431" s="89">
        <f>IFERROR(ROUND(G.9b!G431,2),0)</f>
        <v>0</v>
      </c>
      <c r="H431" s="91">
        <f t="shared" si="6"/>
        <v>0</v>
      </c>
      <c r="I431" s="89">
        <f>IFERROR(ROUND(G.9b!I431,2),0)</f>
        <v>0</v>
      </c>
      <c r="J431" s="96" t="str">
        <f>IF(OR(ISTEXT(G.9b!J431),ISNUMBER(G.9b!J431))=TRUE,G.9b!J431,"")</f>
        <v/>
      </c>
    </row>
    <row r="432" spans="1:10" ht="20.100000000000001" customHeight="1" thickBot="1" x14ac:dyDescent="0.3">
      <c r="A432" s="96" t="str">
        <f>IF(OR(ISTEXT(G.9b!A432),ISNUMBER(G.9b!A432))=TRUE,G.9b!A432,"")</f>
        <v/>
      </c>
      <c r="B432" s="96" t="str">
        <f>IF(OR(ISTEXT(G.9b!B432),ISNUMBER(G.9b!B432))=TRUE,G.9b!B432,"")</f>
        <v/>
      </c>
      <c r="C432" s="89">
        <f>IFERROR(ROUND(G.9b!C432,2),0)</f>
        <v>0</v>
      </c>
      <c r="D432" s="89">
        <f>IFERROR(ROUND(G.9b!D432,2),0)</f>
        <v>0</v>
      </c>
      <c r="E432" s="89">
        <f>IFERROR(ROUND(G.9b!E432,2),0)</f>
        <v>0</v>
      </c>
      <c r="F432" s="89">
        <f>IFERROR(ROUND(G.9b!F432,2),0)</f>
        <v>0</v>
      </c>
      <c r="G432" s="89">
        <f>IFERROR(ROUND(G.9b!G432,2),0)</f>
        <v>0</v>
      </c>
      <c r="H432" s="91">
        <f t="shared" si="6"/>
        <v>0</v>
      </c>
      <c r="I432" s="89">
        <f>IFERROR(ROUND(G.9b!I432,2),0)</f>
        <v>0</v>
      </c>
      <c r="J432" s="96" t="str">
        <f>IF(OR(ISTEXT(G.9b!J432),ISNUMBER(G.9b!J432))=TRUE,G.9b!J432,"")</f>
        <v/>
      </c>
    </row>
    <row r="433" spans="1:10" ht="20.100000000000001" customHeight="1" thickBot="1" x14ac:dyDescent="0.3">
      <c r="A433" s="96" t="str">
        <f>IF(OR(ISTEXT(G.9b!A433),ISNUMBER(G.9b!A433))=TRUE,G.9b!A433,"")</f>
        <v/>
      </c>
      <c r="B433" s="96" t="str">
        <f>IF(OR(ISTEXT(G.9b!B433),ISNUMBER(G.9b!B433))=TRUE,G.9b!B433,"")</f>
        <v/>
      </c>
      <c r="C433" s="89">
        <f>IFERROR(ROUND(G.9b!C433,2),0)</f>
        <v>0</v>
      </c>
      <c r="D433" s="89">
        <f>IFERROR(ROUND(G.9b!D433,2),0)</f>
        <v>0</v>
      </c>
      <c r="E433" s="89">
        <f>IFERROR(ROUND(G.9b!E433,2),0)</f>
        <v>0</v>
      </c>
      <c r="F433" s="89">
        <f>IFERROR(ROUND(G.9b!F433,2),0)</f>
        <v>0</v>
      </c>
      <c r="G433" s="89">
        <f>IFERROR(ROUND(G.9b!G433,2),0)</f>
        <v>0</v>
      </c>
      <c r="H433" s="91">
        <f t="shared" si="6"/>
        <v>0</v>
      </c>
      <c r="I433" s="89">
        <f>IFERROR(ROUND(G.9b!I433,2),0)</f>
        <v>0</v>
      </c>
      <c r="J433" s="96" t="str">
        <f>IF(OR(ISTEXT(G.9b!J433),ISNUMBER(G.9b!J433))=TRUE,G.9b!J433,"")</f>
        <v/>
      </c>
    </row>
    <row r="434" spans="1:10" ht="20.100000000000001" customHeight="1" thickBot="1" x14ac:dyDescent="0.3">
      <c r="A434" s="96" t="str">
        <f>IF(OR(ISTEXT(G.9b!A434),ISNUMBER(G.9b!A434))=TRUE,G.9b!A434,"")</f>
        <v/>
      </c>
      <c r="B434" s="96" t="str">
        <f>IF(OR(ISTEXT(G.9b!B434),ISNUMBER(G.9b!B434))=TRUE,G.9b!B434,"")</f>
        <v/>
      </c>
      <c r="C434" s="89">
        <f>IFERROR(ROUND(G.9b!C434,2),0)</f>
        <v>0</v>
      </c>
      <c r="D434" s="89">
        <f>IFERROR(ROUND(G.9b!D434,2),0)</f>
        <v>0</v>
      </c>
      <c r="E434" s="89">
        <f>IFERROR(ROUND(G.9b!E434,2),0)</f>
        <v>0</v>
      </c>
      <c r="F434" s="89">
        <f>IFERROR(ROUND(G.9b!F434,2),0)</f>
        <v>0</v>
      </c>
      <c r="G434" s="89">
        <f>IFERROR(ROUND(G.9b!G434,2),0)</f>
        <v>0</v>
      </c>
      <c r="H434" s="91">
        <f t="shared" si="6"/>
        <v>0</v>
      </c>
      <c r="I434" s="89">
        <f>IFERROR(ROUND(G.9b!I434,2),0)</f>
        <v>0</v>
      </c>
      <c r="J434" s="96" t="str">
        <f>IF(OR(ISTEXT(G.9b!J434),ISNUMBER(G.9b!J434))=TRUE,G.9b!J434,"")</f>
        <v/>
      </c>
    </row>
    <row r="435" spans="1:10" ht="20.100000000000001" customHeight="1" thickBot="1" x14ac:dyDescent="0.3">
      <c r="A435" s="96" t="str">
        <f>IF(OR(ISTEXT(G.9b!A435),ISNUMBER(G.9b!A435))=TRUE,G.9b!A435,"")</f>
        <v/>
      </c>
      <c r="B435" s="96" t="str">
        <f>IF(OR(ISTEXT(G.9b!B435),ISNUMBER(G.9b!B435))=TRUE,G.9b!B435,"")</f>
        <v/>
      </c>
      <c r="C435" s="89">
        <f>IFERROR(ROUND(G.9b!C435,2),0)</f>
        <v>0</v>
      </c>
      <c r="D435" s="89">
        <f>IFERROR(ROUND(G.9b!D435,2),0)</f>
        <v>0</v>
      </c>
      <c r="E435" s="89">
        <f>IFERROR(ROUND(G.9b!E435,2),0)</f>
        <v>0</v>
      </c>
      <c r="F435" s="89">
        <f>IFERROR(ROUND(G.9b!F435,2),0)</f>
        <v>0</v>
      </c>
      <c r="G435" s="89">
        <f>IFERROR(ROUND(G.9b!G435,2),0)</f>
        <v>0</v>
      </c>
      <c r="H435" s="91">
        <f t="shared" si="6"/>
        <v>0</v>
      </c>
      <c r="I435" s="89">
        <f>IFERROR(ROUND(G.9b!I435,2),0)</f>
        <v>0</v>
      </c>
      <c r="J435" s="96" t="str">
        <f>IF(OR(ISTEXT(G.9b!J435),ISNUMBER(G.9b!J435))=TRUE,G.9b!J435,"")</f>
        <v/>
      </c>
    </row>
    <row r="436" spans="1:10" ht="20.100000000000001" customHeight="1" thickBot="1" x14ac:dyDescent="0.3">
      <c r="A436" s="96" t="str">
        <f>IF(OR(ISTEXT(G.9b!A436),ISNUMBER(G.9b!A436))=TRUE,G.9b!A436,"")</f>
        <v/>
      </c>
      <c r="B436" s="96" t="str">
        <f>IF(OR(ISTEXT(G.9b!B436),ISNUMBER(G.9b!B436))=TRUE,G.9b!B436,"")</f>
        <v/>
      </c>
      <c r="C436" s="89">
        <f>IFERROR(ROUND(G.9b!C436,2),0)</f>
        <v>0</v>
      </c>
      <c r="D436" s="89">
        <f>IFERROR(ROUND(G.9b!D436,2),0)</f>
        <v>0</v>
      </c>
      <c r="E436" s="89">
        <f>IFERROR(ROUND(G.9b!E436,2),0)</f>
        <v>0</v>
      </c>
      <c r="F436" s="89">
        <f>IFERROR(ROUND(G.9b!F436,2),0)</f>
        <v>0</v>
      </c>
      <c r="G436" s="89">
        <f>IFERROR(ROUND(G.9b!G436,2),0)</f>
        <v>0</v>
      </c>
      <c r="H436" s="91">
        <f t="shared" si="6"/>
        <v>0</v>
      </c>
      <c r="I436" s="89">
        <f>IFERROR(ROUND(G.9b!I436,2),0)</f>
        <v>0</v>
      </c>
      <c r="J436" s="96" t="str">
        <f>IF(OR(ISTEXT(G.9b!J436),ISNUMBER(G.9b!J436))=TRUE,G.9b!J436,"")</f>
        <v/>
      </c>
    </row>
    <row r="437" spans="1:10" ht="20.100000000000001" customHeight="1" thickBot="1" x14ac:dyDescent="0.3">
      <c r="A437" s="96" t="str">
        <f>IF(OR(ISTEXT(G.9b!A437),ISNUMBER(G.9b!A437))=TRUE,G.9b!A437,"")</f>
        <v/>
      </c>
      <c r="B437" s="96" t="str">
        <f>IF(OR(ISTEXT(G.9b!B437),ISNUMBER(G.9b!B437))=TRUE,G.9b!B437,"")</f>
        <v/>
      </c>
      <c r="C437" s="89">
        <f>IFERROR(ROUND(G.9b!C437,2),0)</f>
        <v>0</v>
      </c>
      <c r="D437" s="89">
        <f>IFERROR(ROUND(G.9b!D437,2),0)</f>
        <v>0</v>
      </c>
      <c r="E437" s="89">
        <f>IFERROR(ROUND(G.9b!E437,2),0)</f>
        <v>0</v>
      </c>
      <c r="F437" s="89">
        <f>IFERROR(ROUND(G.9b!F437,2),0)</f>
        <v>0</v>
      </c>
      <c r="G437" s="89">
        <f>IFERROR(ROUND(G.9b!G437,2),0)</f>
        <v>0</v>
      </c>
      <c r="H437" s="91">
        <f t="shared" si="6"/>
        <v>0</v>
      </c>
      <c r="I437" s="89">
        <f>IFERROR(ROUND(G.9b!I437,2),0)</f>
        <v>0</v>
      </c>
      <c r="J437" s="96" t="str">
        <f>IF(OR(ISTEXT(G.9b!J437),ISNUMBER(G.9b!J437))=TRUE,G.9b!J437,"")</f>
        <v/>
      </c>
    </row>
    <row r="438" spans="1:10" ht="20.100000000000001" customHeight="1" thickBot="1" x14ac:dyDescent="0.3">
      <c r="A438" s="96" t="str">
        <f>IF(OR(ISTEXT(G.9b!A438),ISNUMBER(G.9b!A438))=TRUE,G.9b!A438,"")</f>
        <v/>
      </c>
      <c r="B438" s="96" t="str">
        <f>IF(OR(ISTEXT(G.9b!B438),ISNUMBER(G.9b!B438))=TRUE,G.9b!B438,"")</f>
        <v/>
      </c>
      <c r="C438" s="89">
        <f>IFERROR(ROUND(G.9b!C438,2),0)</f>
        <v>0</v>
      </c>
      <c r="D438" s="89">
        <f>IFERROR(ROUND(G.9b!D438,2),0)</f>
        <v>0</v>
      </c>
      <c r="E438" s="89">
        <f>IFERROR(ROUND(G.9b!E438,2),0)</f>
        <v>0</v>
      </c>
      <c r="F438" s="89">
        <f>IFERROR(ROUND(G.9b!F438,2),0)</f>
        <v>0</v>
      </c>
      <c r="G438" s="89">
        <f>IFERROR(ROUND(G.9b!G438,2),0)</f>
        <v>0</v>
      </c>
      <c r="H438" s="91">
        <f t="shared" si="6"/>
        <v>0</v>
      </c>
      <c r="I438" s="89">
        <f>IFERROR(ROUND(G.9b!I438,2),0)</f>
        <v>0</v>
      </c>
      <c r="J438" s="96" t="str">
        <f>IF(OR(ISTEXT(G.9b!J438),ISNUMBER(G.9b!J438))=TRUE,G.9b!J438,"")</f>
        <v/>
      </c>
    </row>
    <row r="439" spans="1:10" ht="20.100000000000001" customHeight="1" thickBot="1" x14ac:dyDescent="0.3">
      <c r="A439" s="96" t="str">
        <f>IF(OR(ISTEXT(G.9b!A439),ISNUMBER(G.9b!A439))=TRUE,G.9b!A439,"")</f>
        <v/>
      </c>
      <c r="B439" s="96" t="str">
        <f>IF(OR(ISTEXT(G.9b!B439),ISNUMBER(G.9b!B439))=TRUE,G.9b!B439,"")</f>
        <v/>
      </c>
      <c r="C439" s="89">
        <f>IFERROR(ROUND(G.9b!C439,2),0)</f>
        <v>0</v>
      </c>
      <c r="D439" s="89">
        <f>IFERROR(ROUND(G.9b!D439,2),0)</f>
        <v>0</v>
      </c>
      <c r="E439" s="89">
        <f>IFERROR(ROUND(G.9b!E439,2),0)</f>
        <v>0</v>
      </c>
      <c r="F439" s="89">
        <f>IFERROR(ROUND(G.9b!F439,2),0)</f>
        <v>0</v>
      </c>
      <c r="G439" s="89">
        <f>IFERROR(ROUND(G.9b!G439,2),0)</f>
        <v>0</v>
      </c>
      <c r="H439" s="91">
        <f t="shared" si="6"/>
        <v>0</v>
      </c>
      <c r="I439" s="89">
        <f>IFERROR(ROUND(G.9b!I439,2),0)</f>
        <v>0</v>
      </c>
      <c r="J439" s="96" t="str">
        <f>IF(OR(ISTEXT(G.9b!J439),ISNUMBER(G.9b!J439))=TRUE,G.9b!J439,"")</f>
        <v/>
      </c>
    </row>
    <row r="440" spans="1:10" ht="20.100000000000001" customHeight="1" thickBot="1" x14ac:dyDescent="0.3">
      <c r="A440" s="96" t="str">
        <f>IF(OR(ISTEXT(G.9b!A440),ISNUMBER(G.9b!A440))=TRUE,G.9b!A440,"")</f>
        <v/>
      </c>
      <c r="B440" s="96" t="str">
        <f>IF(OR(ISTEXT(G.9b!B440),ISNUMBER(G.9b!B440))=TRUE,G.9b!B440,"")</f>
        <v/>
      </c>
      <c r="C440" s="89">
        <f>IFERROR(ROUND(G.9b!C440,2),0)</f>
        <v>0</v>
      </c>
      <c r="D440" s="89">
        <f>IFERROR(ROUND(G.9b!D440,2),0)</f>
        <v>0</v>
      </c>
      <c r="E440" s="89">
        <f>IFERROR(ROUND(G.9b!E440,2),0)</f>
        <v>0</v>
      </c>
      <c r="F440" s="89">
        <f>IFERROR(ROUND(G.9b!F440,2),0)</f>
        <v>0</v>
      </c>
      <c r="G440" s="89">
        <f>IFERROR(ROUND(G.9b!G440,2),0)</f>
        <v>0</v>
      </c>
      <c r="H440" s="91">
        <f t="shared" si="6"/>
        <v>0</v>
      </c>
      <c r="I440" s="89">
        <f>IFERROR(ROUND(G.9b!I440,2),0)</f>
        <v>0</v>
      </c>
      <c r="J440" s="96" t="str">
        <f>IF(OR(ISTEXT(G.9b!J440),ISNUMBER(G.9b!J440))=TRUE,G.9b!J440,"")</f>
        <v/>
      </c>
    </row>
    <row r="441" spans="1:10" ht="20.100000000000001" customHeight="1" thickBot="1" x14ac:dyDescent="0.3">
      <c r="A441" s="96" t="str">
        <f>IF(OR(ISTEXT(G.9b!A441),ISNUMBER(G.9b!A441))=TRUE,G.9b!A441,"")</f>
        <v/>
      </c>
      <c r="B441" s="96" t="str">
        <f>IF(OR(ISTEXT(G.9b!B441),ISNUMBER(G.9b!B441))=TRUE,G.9b!B441,"")</f>
        <v/>
      </c>
      <c r="C441" s="89">
        <f>IFERROR(ROUND(G.9b!C441,2),0)</f>
        <v>0</v>
      </c>
      <c r="D441" s="89">
        <f>IFERROR(ROUND(G.9b!D441,2),0)</f>
        <v>0</v>
      </c>
      <c r="E441" s="89">
        <f>IFERROR(ROUND(G.9b!E441,2),0)</f>
        <v>0</v>
      </c>
      <c r="F441" s="89">
        <f>IFERROR(ROUND(G.9b!F441,2),0)</f>
        <v>0</v>
      </c>
      <c r="G441" s="89">
        <f>IFERROR(ROUND(G.9b!G441,2),0)</f>
        <v>0</v>
      </c>
      <c r="H441" s="91">
        <f t="shared" si="6"/>
        <v>0</v>
      </c>
      <c r="I441" s="89">
        <f>IFERROR(ROUND(G.9b!I441,2),0)</f>
        <v>0</v>
      </c>
      <c r="J441" s="96" t="str">
        <f>IF(OR(ISTEXT(G.9b!J441),ISNUMBER(G.9b!J441))=TRUE,G.9b!J441,"")</f>
        <v/>
      </c>
    </row>
    <row r="442" spans="1:10" ht="20.100000000000001" customHeight="1" thickBot="1" x14ac:dyDescent="0.3">
      <c r="A442" s="96" t="str">
        <f>IF(OR(ISTEXT(G.9b!A442),ISNUMBER(G.9b!A442))=TRUE,G.9b!A442,"")</f>
        <v/>
      </c>
      <c r="B442" s="96" t="str">
        <f>IF(OR(ISTEXT(G.9b!B442),ISNUMBER(G.9b!B442))=TRUE,G.9b!B442,"")</f>
        <v/>
      </c>
      <c r="C442" s="89">
        <f>IFERROR(ROUND(G.9b!C442,2),0)</f>
        <v>0</v>
      </c>
      <c r="D442" s="89">
        <f>IFERROR(ROUND(G.9b!D442,2),0)</f>
        <v>0</v>
      </c>
      <c r="E442" s="89">
        <f>IFERROR(ROUND(G.9b!E442,2),0)</f>
        <v>0</v>
      </c>
      <c r="F442" s="89">
        <f>IFERROR(ROUND(G.9b!F442,2),0)</f>
        <v>0</v>
      </c>
      <c r="G442" s="89">
        <f>IFERROR(ROUND(G.9b!G442,2),0)</f>
        <v>0</v>
      </c>
      <c r="H442" s="91">
        <f t="shared" si="6"/>
        <v>0</v>
      </c>
      <c r="I442" s="89">
        <f>IFERROR(ROUND(G.9b!I442,2),0)</f>
        <v>0</v>
      </c>
      <c r="J442" s="96" t="str">
        <f>IF(OR(ISTEXT(G.9b!J442),ISNUMBER(G.9b!J442))=TRUE,G.9b!J442,"")</f>
        <v/>
      </c>
    </row>
    <row r="443" spans="1:10" ht="20.100000000000001" customHeight="1" thickBot="1" x14ac:dyDescent="0.3">
      <c r="A443" s="96" t="str">
        <f>IF(OR(ISTEXT(G.9b!A443),ISNUMBER(G.9b!A443))=TRUE,G.9b!A443,"")</f>
        <v/>
      </c>
      <c r="B443" s="96" t="str">
        <f>IF(OR(ISTEXT(G.9b!B443),ISNUMBER(G.9b!B443))=TRUE,G.9b!B443,"")</f>
        <v/>
      </c>
      <c r="C443" s="89">
        <f>IFERROR(ROUND(G.9b!C443,2),0)</f>
        <v>0</v>
      </c>
      <c r="D443" s="89">
        <f>IFERROR(ROUND(G.9b!D443,2),0)</f>
        <v>0</v>
      </c>
      <c r="E443" s="89">
        <f>IFERROR(ROUND(G.9b!E443,2),0)</f>
        <v>0</v>
      </c>
      <c r="F443" s="89">
        <f>IFERROR(ROUND(G.9b!F443,2),0)</f>
        <v>0</v>
      </c>
      <c r="G443" s="89">
        <f>IFERROR(ROUND(G.9b!G443,2),0)</f>
        <v>0</v>
      </c>
      <c r="H443" s="91">
        <f t="shared" si="6"/>
        <v>0</v>
      </c>
      <c r="I443" s="89">
        <f>IFERROR(ROUND(G.9b!I443,2),0)</f>
        <v>0</v>
      </c>
      <c r="J443" s="96" t="str">
        <f>IF(OR(ISTEXT(G.9b!J443),ISNUMBER(G.9b!J443))=TRUE,G.9b!J443,"")</f>
        <v/>
      </c>
    </row>
    <row r="444" spans="1:10" ht="20.100000000000001" customHeight="1" thickBot="1" x14ac:dyDescent="0.3">
      <c r="A444" s="96" t="str">
        <f>IF(OR(ISTEXT(G.9b!A444),ISNUMBER(G.9b!A444))=TRUE,G.9b!A444,"")</f>
        <v/>
      </c>
      <c r="B444" s="96" t="str">
        <f>IF(OR(ISTEXT(G.9b!B444),ISNUMBER(G.9b!B444))=TRUE,G.9b!B444,"")</f>
        <v/>
      </c>
      <c r="C444" s="89">
        <f>IFERROR(ROUND(G.9b!C444,2),0)</f>
        <v>0</v>
      </c>
      <c r="D444" s="89">
        <f>IFERROR(ROUND(G.9b!D444,2),0)</f>
        <v>0</v>
      </c>
      <c r="E444" s="89">
        <f>IFERROR(ROUND(G.9b!E444,2),0)</f>
        <v>0</v>
      </c>
      <c r="F444" s="89">
        <f>IFERROR(ROUND(G.9b!F444,2),0)</f>
        <v>0</v>
      </c>
      <c r="G444" s="89">
        <f>IFERROR(ROUND(G.9b!G444,2),0)</f>
        <v>0</v>
      </c>
      <c r="H444" s="91">
        <f t="shared" si="6"/>
        <v>0</v>
      </c>
      <c r="I444" s="89">
        <f>IFERROR(ROUND(G.9b!I444,2),0)</f>
        <v>0</v>
      </c>
      <c r="J444" s="96" t="str">
        <f>IF(OR(ISTEXT(G.9b!J444),ISNUMBER(G.9b!J444))=TRUE,G.9b!J444,"")</f>
        <v/>
      </c>
    </row>
    <row r="445" spans="1:10" ht="20.100000000000001" customHeight="1" thickBot="1" x14ac:dyDescent="0.3">
      <c r="A445" s="96" t="str">
        <f>IF(OR(ISTEXT(G.9b!A445),ISNUMBER(G.9b!A445))=TRUE,G.9b!A445,"")</f>
        <v/>
      </c>
      <c r="B445" s="96" t="str">
        <f>IF(OR(ISTEXT(G.9b!B445),ISNUMBER(G.9b!B445))=TRUE,G.9b!B445,"")</f>
        <v/>
      </c>
      <c r="C445" s="89">
        <f>IFERROR(ROUND(G.9b!C445,2),0)</f>
        <v>0</v>
      </c>
      <c r="D445" s="89">
        <f>IFERROR(ROUND(G.9b!D445,2),0)</f>
        <v>0</v>
      </c>
      <c r="E445" s="89">
        <f>IFERROR(ROUND(G.9b!E445,2),0)</f>
        <v>0</v>
      </c>
      <c r="F445" s="89">
        <f>IFERROR(ROUND(G.9b!F445,2),0)</f>
        <v>0</v>
      </c>
      <c r="G445" s="89">
        <f>IFERROR(ROUND(G.9b!G445,2),0)</f>
        <v>0</v>
      </c>
      <c r="H445" s="91">
        <f t="shared" si="6"/>
        <v>0</v>
      </c>
      <c r="I445" s="89">
        <f>IFERROR(ROUND(G.9b!I445,2),0)</f>
        <v>0</v>
      </c>
      <c r="J445" s="96" t="str">
        <f>IF(OR(ISTEXT(G.9b!J445),ISNUMBER(G.9b!J445))=TRUE,G.9b!J445,"")</f>
        <v/>
      </c>
    </row>
    <row r="446" spans="1:10" ht="20.100000000000001" customHeight="1" thickBot="1" x14ac:dyDescent="0.3">
      <c r="A446" s="96" t="str">
        <f>IF(OR(ISTEXT(G.9b!A446),ISNUMBER(G.9b!A446))=TRUE,G.9b!A446,"")</f>
        <v/>
      </c>
      <c r="B446" s="96" t="str">
        <f>IF(OR(ISTEXT(G.9b!B446),ISNUMBER(G.9b!B446))=TRUE,G.9b!B446,"")</f>
        <v/>
      </c>
      <c r="C446" s="89">
        <f>IFERROR(ROUND(G.9b!C446,2),0)</f>
        <v>0</v>
      </c>
      <c r="D446" s="89">
        <f>IFERROR(ROUND(G.9b!D446,2),0)</f>
        <v>0</v>
      </c>
      <c r="E446" s="89">
        <f>IFERROR(ROUND(G.9b!E446,2),0)</f>
        <v>0</v>
      </c>
      <c r="F446" s="89">
        <f>IFERROR(ROUND(G.9b!F446,2),0)</f>
        <v>0</v>
      </c>
      <c r="G446" s="89">
        <f>IFERROR(ROUND(G.9b!G446,2),0)</f>
        <v>0</v>
      </c>
      <c r="H446" s="91">
        <f t="shared" si="6"/>
        <v>0</v>
      </c>
      <c r="I446" s="89">
        <f>IFERROR(ROUND(G.9b!I446,2),0)</f>
        <v>0</v>
      </c>
      <c r="J446" s="96" t="str">
        <f>IF(OR(ISTEXT(G.9b!J446),ISNUMBER(G.9b!J446))=TRUE,G.9b!J446,"")</f>
        <v/>
      </c>
    </row>
    <row r="447" spans="1:10" ht="20.100000000000001" customHeight="1" thickBot="1" x14ac:dyDescent="0.3">
      <c r="A447" s="96" t="str">
        <f>IF(OR(ISTEXT(G.9b!A447),ISNUMBER(G.9b!A447))=TRUE,G.9b!A447,"")</f>
        <v/>
      </c>
      <c r="B447" s="96" t="str">
        <f>IF(OR(ISTEXT(G.9b!B447),ISNUMBER(G.9b!B447))=TRUE,G.9b!B447,"")</f>
        <v/>
      </c>
      <c r="C447" s="89">
        <f>IFERROR(ROUND(G.9b!C447,2),0)</f>
        <v>0</v>
      </c>
      <c r="D447" s="89">
        <f>IFERROR(ROUND(G.9b!D447,2),0)</f>
        <v>0</v>
      </c>
      <c r="E447" s="89">
        <f>IFERROR(ROUND(G.9b!E447,2),0)</f>
        <v>0</v>
      </c>
      <c r="F447" s="89">
        <f>IFERROR(ROUND(G.9b!F447,2),0)</f>
        <v>0</v>
      </c>
      <c r="G447" s="89">
        <f>IFERROR(ROUND(G.9b!G447,2),0)</f>
        <v>0</v>
      </c>
      <c r="H447" s="91">
        <f t="shared" si="6"/>
        <v>0</v>
      </c>
      <c r="I447" s="89">
        <f>IFERROR(ROUND(G.9b!I447,2),0)</f>
        <v>0</v>
      </c>
      <c r="J447" s="96" t="str">
        <f>IF(OR(ISTEXT(G.9b!J447),ISNUMBER(G.9b!J447))=TRUE,G.9b!J447,"")</f>
        <v/>
      </c>
    </row>
    <row r="448" spans="1:10" ht="20.100000000000001" customHeight="1" thickBot="1" x14ac:dyDescent="0.3">
      <c r="A448" s="96" t="str">
        <f>IF(OR(ISTEXT(G.9b!A448),ISNUMBER(G.9b!A448))=TRUE,G.9b!A448,"")</f>
        <v/>
      </c>
      <c r="B448" s="96" t="str">
        <f>IF(OR(ISTEXT(G.9b!B448),ISNUMBER(G.9b!B448))=TRUE,G.9b!B448,"")</f>
        <v/>
      </c>
      <c r="C448" s="89">
        <f>IFERROR(ROUND(G.9b!C448,2),0)</f>
        <v>0</v>
      </c>
      <c r="D448" s="89">
        <f>IFERROR(ROUND(G.9b!D448,2),0)</f>
        <v>0</v>
      </c>
      <c r="E448" s="89">
        <f>IFERROR(ROUND(G.9b!E448,2),0)</f>
        <v>0</v>
      </c>
      <c r="F448" s="89">
        <f>IFERROR(ROUND(G.9b!F448,2),0)</f>
        <v>0</v>
      </c>
      <c r="G448" s="89">
        <f>IFERROR(ROUND(G.9b!G448,2),0)</f>
        <v>0</v>
      </c>
      <c r="H448" s="91">
        <f t="shared" si="6"/>
        <v>0</v>
      </c>
      <c r="I448" s="89">
        <f>IFERROR(ROUND(G.9b!I448,2),0)</f>
        <v>0</v>
      </c>
      <c r="J448" s="96" t="str">
        <f>IF(OR(ISTEXT(G.9b!J448),ISNUMBER(G.9b!J448))=TRUE,G.9b!J448,"")</f>
        <v/>
      </c>
    </row>
    <row r="449" spans="1:10" ht="20.100000000000001" customHeight="1" thickBot="1" x14ac:dyDescent="0.3">
      <c r="A449" s="96" t="str">
        <f>IF(OR(ISTEXT(G.9b!A449),ISNUMBER(G.9b!A449))=TRUE,G.9b!A449,"")</f>
        <v/>
      </c>
      <c r="B449" s="96" t="str">
        <f>IF(OR(ISTEXT(G.9b!B449),ISNUMBER(G.9b!B449))=TRUE,G.9b!B449,"")</f>
        <v/>
      </c>
      <c r="C449" s="89">
        <f>IFERROR(ROUND(G.9b!C449,2),0)</f>
        <v>0</v>
      </c>
      <c r="D449" s="89">
        <f>IFERROR(ROUND(G.9b!D449,2),0)</f>
        <v>0</v>
      </c>
      <c r="E449" s="89">
        <f>IFERROR(ROUND(G.9b!E449,2),0)</f>
        <v>0</v>
      </c>
      <c r="F449" s="89">
        <f>IFERROR(ROUND(G.9b!F449,2),0)</f>
        <v>0</v>
      </c>
      <c r="G449" s="89">
        <f>IFERROR(ROUND(G.9b!G449,2),0)</f>
        <v>0</v>
      </c>
      <c r="H449" s="91">
        <f t="shared" si="6"/>
        <v>0</v>
      </c>
      <c r="I449" s="89">
        <f>IFERROR(ROUND(G.9b!I449,2),0)</f>
        <v>0</v>
      </c>
      <c r="J449" s="96" t="str">
        <f>IF(OR(ISTEXT(G.9b!J449),ISNUMBER(G.9b!J449))=TRUE,G.9b!J449,"")</f>
        <v/>
      </c>
    </row>
    <row r="450" spans="1:10" ht="20.100000000000001" customHeight="1" thickBot="1" x14ac:dyDescent="0.3">
      <c r="A450" s="96" t="str">
        <f>IF(OR(ISTEXT(G.9b!A450),ISNUMBER(G.9b!A450))=TRUE,G.9b!A450,"")</f>
        <v/>
      </c>
      <c r="B450" s="96" t="str">
        <f>IF(OR(ISTEXT(G.9b!B450),ISNUMBER(G.9b!B450))=TRUE,G.9b!B450,"")</f>
        <v/>
      </c>
      <c r="C450" s="89">
        <f>IFERROR(ROUND(G.9b!C450,2),0)</f>
        <v>0</v>
      </c>
      <c r="D450" s="89">
        <f>IFERROR(ROUND(G.9b!D450,2),0)</f>
        <v>0</v>
      </c>
      <c r="E450" s="89">
        <f>IFERROR(ROUND(G.9b!E450,2),0)</f>
        <v>0</v>
      </c>
      <c r="F450" s="89">
        <f>IFERROR(ROUND(G.9b!F450,2),0)</f>
        <v>0</v>
      </c>
      <c r="G450" s="89">
        <f>IFERROR(ROUND(G.9b!G450,2),0)</f>
        <v>0</v>
      </c>
      <c r="H450" s="91">
        <f t="shared" si="6"/>
        <v>0</v>
      </c>
      <c r="I450" s="89">
        <f>IFERROR(ROUND(G.9b!I450,2),0)</f>
        <v>0</v>
      </c>
      <c r="J450" s="96" t="str">
        <f>IF(OR(ISTEXT(G.9b!J450),ISNUMBER(G.9b!J450))=TRUE,G.9b!J450,"")</f>
        <v/>
      </c>
    </row>
    <row r="451" spans="1:10" ht="20.100000000000001" customHeight="1" thickBot="1" x14ac:dyDescent="0.3">
      <c r="A451" s="96" t="str">
        <f>IF(OR(ISTEXT(G.9b!A451),ISNUMBER(G.9b!A451))=TRUE,G.9b!A451,"")</f>
        <v/>
      </c>
      <c r="B451" s="96" t="str">
        <f>IF(OR(ISTEXT(G.9b!B451),ISNUMBER(G.9b!B451))=TRUE,G.9b!B451,"")</f>
        <v/>
      </c>
      <c r="C451" s="89">
        <f>IFERROR(ROUND(G.9b!C451,2),0)</f>
        <v>0</v>
      </c>
      <c r="D451" s="89">
        <f>IFERROR(ROUND(G.9b!D451,2),0)</f>
        <v>0</v>
      </c>
      <c r="E451" s="89">
        <f>IFERROR(ROUND(G.9b!E451,2),0)</f>
        <v>0</v>
      </c>
      <c r="F451" s="89">
        <f>IFERROR(ROUND(G.9b!F451,2),0)</f>
        <v>0</v>
      </c>
      <c r="G451" s="89">
        <f>IFERROR(ROUND(G.9b!G451,2),0)</f>
        <v>0</v>
      </c>
      <c r="H451" s="91">
        <f t="shared" si="6"/>
        <v>0</v>
      </c>
      <c r="I451" s="89">
        <f>IFERROR(ROUND(G.9b!I451,2),0)</f>
        <v>0</v>
      </c>
      <c r="J451" s="96" t="str">
        <f>IF(OR(ISTEXT(G.9b!J451),ISNUMBER(G.9b!J451))=TRUE,G.9b!J451,"")</f>
        <v/>
      </c>
    </row>
    <row r="452" spans="1:10" ht="20.100000000000001" customHeight="1" thickBot="1" x14ac:dyDescent="0.3">
      <c r="A452" s="96" t="str">
        <f>IF(OR(ISTEXT(G.9b!A452),ISNUMBER(G.9b!A452))=TRUE,G.9b!A452,"")</f>
        <v/>
      </c>
      <c r="B452" s="96" t="str">
        <f>IF(OR(ISTEXT(G.9b!B452),ISNUMBER(G.9b!B452))=TRUE,G.9b!B452,"")</f>
        <v/>
      </c>
      <c r="C452" s="89">
        <f>IFERROR(ROUND(G.9b!C452,2),0)</f>
        <v>0</v>
      </c>
      <c r="D452" s="89">
        <f>IFERROR(ROUND(G.9b!D452,2),0)</f>
        <v>0</v>
      </c>
      <c r="E452" s="89">
        <f>IFERROR(ROUND(G.9b!E452,2),0)</f>
        <v>0</v>
      </c>
      <c r="F452" s="89">
        <f>IFERROR(ROUND(G.9b!F452,2),0)</f>
        <v>0</v>
      </c>
      <c r="G452" s="89">
        <f>IFERROR(ROUND(G.9b!G452,2),0)</f>
        <v>0</v>
      </c>
      <c r="H452" s="91">
        <f t="shared" si="6"/>
        <v>0</v>
      </c>
      <c r="I452" s="89">
        <f>IFERROR(ROUND(G.9b!I452,2),0)</f>
        <v>0</v>
      </c>
      <c r="J452" s="96" t="str">
        <f>IF(OR(ISTEXT(G.9b!J452),ISNUMBER(G.9b!J452))=TRUE,G.9b!J452,"")</f>
        <v/>
      </c>
    </row>
    <row r="453" spans="1:10" ht="20.100000000000001" customHeight="1" thickBot="1" x14ac:dyDescent="0.3">
      <c r="A453" s="96" t="str">
        <f>IF(OR(ISTEXT(G.9b!A453),ISNUMBER(G.9b!A453))=TRUE,G.9b!A453,"")</f>
        <v/>
      </c>
      <c r="B453" s="96" t="str">
        <f>IF(OR(ISTEXT(G.9b!B453),ISNUMBER(G.9b!B453))=TRUE,G.9b!B453,"")</f>
        <v/>
      </c>
      <c r="C453" s="89">
        <f>IFERROR(ROUND(G.9b!C453,2),0)</f>
        <v>0</v>
      </c>
      <c r="D453" s="89">
        <f>IFERROR(ROUND(G.9b!D453,2),0)</f>
        <v>0</v>
      </c>
      <c r="E453" s="89">
        <f>IFERROR(ROUND(G.9b!E453,2),0)</f>
        <v>0</v>
      </c>
      <c r="F453" s="89">
        <f>IFERROR(ROUND(G.9b!F453,2),0)</f>
        <v>0</v>
      </c>
      <c r="G453" s="89">
        <f>IFERROR(ROUND(G.9b!G453,2),0)</f>
        <v>0</v>
      </c>
      <c r="H453" s="91">
        <f t="shared" si="6"/>
        <v>0</v>
      </c>
      <c r="I453" s="89">
        <f>IFERROR(ROUND(G.9b!I453,2),0)</f>
        <v>0</v>
      </c>
      <c r="J453" s="96" t="str">
        <f>IF(OR(ISTEXT(G.9b!J453),ISNUMBER(G.9b!J453))=TRUE,G.9b!J453,"")</f>
        <v/>
      </c>
    </row>
    <row r="454" spans="1:10" ht="20.100000000000001" customHeight="1" thickBot="1" x14ac:dyDescent="0.3">
      <c r="A454" s="96" t="str">
        <f>IF(OR(ISTEXT(G.9b!A454),ISNUMBER(G.9b!A454))=TRUE,G.9b!A454,"")</f>
        <v/>
      </c>
      <c r="B454" s="96" t="str">
        <f>IF(OR(ISTEXT(G.9b!B454),ISNUMBER(G.9b!B454))=TRUE,G.9b!B454,"")</f>
        <v/>
      </c>
      <c r="C454" s="89">
        <f>IFERROR(ROUND(G.9b!C454,2),0)</f>
        <v>0</v>
      </c>
      <c r="D454" s="89">
        <f>IFERROR(ROUND(G.9b!D454,2),0)</f>
        <v>0</v>
      </c>
      <c r="E454" s="89">
        <f>IFERROR(ROUND(G.9b!E454,2),0)</f>
        <v>0</v>
      </c>
      <c r="F454" s="89">
        <f>IFERROR(ROUND(G.9b!F454,2),0)</f>
        <v>0</v>
      </c>
      <c r="G454" s="89">
        <f>IFERROR(ROUND(G.9b!G454,2),0)</f>
        <v>0</v>
      </c>
      <c r="H454" s="91">
        <f t="shared" si="6"/>
        <v>0</v>
      </c>
      <c r="I454" s="89">
        <f>IFERROR(ROUND(G.9b!I454,2),0)</f>
        <v>0</v>
      </c>
      <c r="J454" s="96" t="str">
        <f>IF(OR(ISTEXT(G.9b!J454),ISNUMBER(G.9b!J454))=TRUE,G.9b!J454,"")</f>
        <v/>
      </c>
    </row>
    <row r="455" spans="1:10" ht="20.100000000000001" customHeight="1" thickBot="1" x14ac:dyDescent="0.3">
      <c r="A455" s="96" t="str">
        <f>IF(OR(ISTEXT(G.9b!A455),ISNUMBER(G.9b!A455))=TRUE,G.9b!A455,"")</f>
        <v/>
      </c>
      <c r="B455" s="96" t="str">
        <f>IF(OR(ISTEXT(G.9b!B455),ISNUMBER(G.9b!B455))=TRUE,G.9b!B455,"")</f>
        <v/>
      </c>
      <c r="C455" s="89">
        <f>IFERROR(ROUND(G.9b!C455,2),0)</f>
        <v>0</v>
      </c>
      <c r="D455" s="89">
        <f>IFERROR(ROUND(G.9b!D455,2),0)</f>
        <v>0</v>
      </c>
      <c r="E455" s="89">
        <f>IFERROR(ROUND(G.9b!E455,2),0)</f>
        <v>0</v>
      </c>
      <c r="F455" s="89">
        <f>IFERROR(ROUND(G.9b!F455,2),0)</f>
        <v>0</v>
      </c>
      <c r="G455" s="89">
        <f>IFERROR(ROUND(G.9b!G455,2),0)</f>
        <v>0</v>
      </c>
      <c r="H455" s="91">
        <f t="shared" ref="H455:H518" si="7">ROUND(SUM(C455,(-D455),(-E455),F455,(-G455)),2)</f>
        <v>0</v>
      </c>
      <c r="I455" s="89">
        <f>IFERROR(ROUND(G.9b!I455,2),0)</f>
        <v>0</v>
      </c>
      <c r="J455" s="96" t="str">
        <f>IF(OR(ISTEXT(G.9b!J455),ISNUMBER(G.9b!J455))=TRUE,G.9b!J455,"")</f>
        <v/>
      </c>
    </row>
    <row r="456" spans="1:10" ht="20.100000000000001" customHeight="1" thickBot="1" x14ac:dyDescent="0.3">
      <c r="A456" s="96" t="str">
        <f>IF(OR(ISTEXT(G.9b!A456),ISNUMBER(G.9b!A456))=TRUE,G.9b!A456,"")</f>
        <v/>
      </c>
      <c r="B456" s="96" t="str">
        <f>IF(OR(ISTEXT(G.9b!B456),ISNUMBER(G.9b!B456))=TRUE,G.9b!B456,"")</f>
        <v/>
      </c>
      <c r="C456" s="89">
        <f>IFERROR(ROUND(G.9b!C456,2),0)</f>
        <v>0</v>
      </c>
      <c r="D456" s="89">
        <f>IFERROR(ROUND(G.9b!D456,2),0)</f>
        <v>0</v>
      </c>
      <c r="E456" s="89">
        <f>IFERROR(ROUND(G.9b!E456,2),0)</f>
        <v>0</v>
      </c>
      <c r="F456" s="89">
        <f>IFERROR(ROUND(G.9b!F456,2),0)</f>
        <v>0</v>
      </c>
      <c r="G456" s="89">
        <f>IFERROR(ROUND(G.9b!G456,2),0)</f>
        <v>0</v>
      </c>
      <c r="H456" s="91">
        <f t="shared" si="7"/>
        <v>0</v>
      </c>
      <c r="I456" s="89">
        <f>IFERROR(ROUND(G.9b!I456,2),0)</f>
        <v>0</v>
      </c>
      <c r="J456" s="96" t="str">
        <f>IF(OR(ISTEXT(G.9b!J456),ISNUMBER(G.9b!J456))=TRUE,G.9b!J456,"")</f>
        <v/>
      </c>
    </row>
    <row r="457" spans="1:10" ht="20.100000000000001" customHeight="1" thickBot="1" x14ac:dyDescent="0.3">
      <c r="A457" s="96" t="str">
        <f>IF(OR(ISTEXT(G.9b!A457),ISNUMBER(G.9b!A457))=TRUE,G.9b!A457,"")</f>
        <v/>
      </c>
      <c r="B457" s="96" t="str">
        <f>IF(OR(ISTEXT(G.9b!B457),ISNUMBER(G.9b!B457))=TRUE,G.9b!B457,"")</f>
        <v/>
      </c>
      <c r="C457" s="89">
        <f>IFERROR(ROUND(G.9b!C457,2),0)</f>
        <v>0</v>
      </c>
      <c r="D457" s="89">
        <f>IFERROR(ROUND(G.9b!D457,2),0)</f>
        <v>0</v>
      </c>
      <c r="E457" s="89">
        <f>IFERROR(ROUND(G.9b!E457,2),0)</f>
        <v>0</v>
      </c>
      <c r="F457" s="89">
        <f>IFERROR(ROUND(G.9b!F457,2),0)</f>
        <v>0</v>
      </c>
      <c r="G457" s="89">
        <f>IFERROR(ROUND(G.9b!G457,2),0)</f>
        <v>0</v>
      </c>
      <c r="H457" s="91">
        <f t="shared" si="7"/>
        <v>0</v>
      </c>
      <c r="I457" s="89">
        <f>IFERROR(ROUND(G.9b!I457,2),0)</f>
        <v>0</v>
      </c>
      <c r="J457" s="96" t="str">
        <f>IF(OR(ISTEXT(G.9b!J457),ISNUMBER(G.9b!J457))=TRUE,G.9b!J457,"")</f>
        <v/>
      </c>
    </row>
    <row r="458" spans="1:10" ht="20.100000000000001" customHeight="1" thickBot="1" x14ac:dyDescent="0.3">
      <c r="A458" s="96" t="str">
        <f>IF(OR(ISTEXT(G.9b!A458),ISNUMBER(G.9b!A458))=TRUE,G.9b!A458,"")</f>
        <v/>
      </c>
      <c r="B458" s="96" t="str">
        <f>IF(OR(ISTEXT(G.9b!B458),ISNUMBER(G.9b!B458))=TRUE,G.9b!B458,"")</f>
        <v/>
      </c>
      <c r="C458" s="89">
        <f>IFERROR(ROUND(G.9b!C458,2),0)</f>
        <v>0</v>
      </c>
      <c r="D458" s="89">
        <f>IFERROR(ROUND(G.9b!D458,2),0)</f>
        <v>0</v>
      </c>
      <c r="E458" s="89">
        <f>IFERROR(ROUND(G.9b!E458,2),0)</f>
        <v>0</v>
      </c>
      <c r="F458" s="89">
        <f>IFERROR(ROUND(G.9b!F458,2),0)</f>
        <v>0</v>
      </c>
      <c r="G458" s="89">
        <f>IFERROR(ROUND(G.9b!G458,2),0)</f>
        <v>0</v>
      </c>
      <c r="H458" s="91">
        <f t="shared" si="7"/>
        <v>0</v>
      </c>
      <c r="I458" s="89">
        <f>IFERROR(ROUND(G.9b!I458,2),0)</f>
        <v>0</v>
      </c>
      <c r="J458" s="96" t="str">
        <f>IF(OR(ISTEXT(G.9b!J458),ISNUMBER(G.9b!J458))=TRUE,G.9b!J458,"")</f>
        <v/>
      </c>
    </row>
    <row r="459" spans="1:10" ht="20.100000000000001" customHeight="1" thickBot="1" x14ac:dyDescent="0.3">
      <c r="A459" s="96" t="str">
        <f>IF(OR(ISTEXT(G.9b!A459),ISNUMBER(G.9b!A459))=TRUE,G.9b!A459,"")</f>
        <v/>
      </c>
      <c r="B459" s="96" t="str">
        <f>IF(OR(ISTEXT(G.9b!B459),ISNUMBER(G.9b!B459))=TRUE,G.9b!B459,"")</f>
        <v/>
      </c>
      <c r="C459" s="89">
        <f>IFERROR(ROUND(G.9b!C459,2),0)</f>
        <v>0</v>
      </c>
      <c r="D459" s="89">
        <f>IFERROR(ROUND(G.9b!D459,2),0)</f>
        <v>0</v>
      </c>
      <c r="E459" s="89">
        <f>IFERROR(ROUND(G.9b!E459,2),0)</f>
        <v>0</v>
      </c>
      <c r="F459" s="89">
        <f>IFERROR(ROUND(G.9b!F459,2),0)</f>
        <v>0</v>
      </c>
      <c r="G459" s="89">
        <f>IFERROR(ROUND(G.9b!G459,2),0)</f>
        <v>0</v>
      </c>
      <c r="H459" s="91">
        <f t="shared" si="7"/>
        <v>0</v>
      </c>
      <c r="I459" s="89">
        <f>IFERROR(ROUND(G.9b!I459,2),0)</f>
        <v>0</v>
      </c>
      <c r="J459" s="96" t="str">
        <f>IF(OR(ISTEXT(G.9b!J459),ISNUMBER(G.9b!J459))=TRUE,G.9b!J459,"")</f>
        <v/>
      </c>
    </row>
    <row r="460" spans="1:10" ht="20.100000000000001" customHeight="1" thickBot="1" x14ac:dyDescent="0.3">
      <c r="A460" s="96" t="str">
        <f>IF(OR(ISTEXT(G.9b!A460),ISNUMBER(G.9b!A460))=TRUE,G.9b!A460,"")</f>
        <v/>
      </c>
      <c r="B460" s="96" t="str">
        <f>IF(OR(ISTEXT(G.9b!B460),ISNUMBER(G.9b!B460))=TRUE,G.9b!B460,"")</f>
        <v/>
      </c>
      <c r="C460" s="89">
        <f>IFERROR(ROUND(G.9b!C460,2),0)</f>
        <v>0</v>
      </c>
      <c r="D460" s="89">
        <f>IFERROR(ROUND(G.9b!D460,2),0)</f>
        <v>0</v>
      </c>
      <c r="E460" s="89">
        <f>IFERROR(ROUND(G.9b!E460,2),0)</f>
        <v>0</v>
      </c>
      <c r="F460" s="89">
        <f>IFERROR(ROUND(G.9b!F460,2),0)</f>
        <v>0</v>
      </c>
      <c r="G460" s="89">
        <f>IFERROR(ROUND(G.9b!G460,2),0)</f>
        <v>0</v>
      </c>
      <c r="H460" s="91">
        <f t="shared" si="7"/>
        <v>0</v>
      </c>
      <c r="I460" s="89">
        <f>IFERROR(ROUND(G.9b!I460,2),0)</f>
        <v>0</v>
      </c>
      <c r="J460" s="96" t="str">
        <f>IF(OR(ISTEXT(G.9b!J460),ISNUMBER(G.9b!J460))=TRUE,G.9b!J460,"")</f>
        <v/>
      </c>
    </row>
    <row r="461" spans="1:10" ht="20.100000000000001" customHeight="1" thickBot="1" x14ac:dyDescent="0.3">
      <c r="A461" s="96" t="str">
        <f>IF(OR(ISTEXT(G.9b!A461),ISNUMBER(G.9b!A461))=TRUE,G.9b!A461,"")</f>
        <v/>
      </c>
      <c r="B461" s="96" t="str">
        <f>IF(OR(ISTEXT(G.9b!B461),ISNUMBER(G.9b!B461))=TRUE,G.9b!B461,"")</f>
        <v/>
      </c>
      <c r="C461" s="89">
        <f>IFERROR(ROUND(G.9b!C461,2),0)</f>
        <v>0</v>
      </c>
      <c r="D461" s="89">
        <f>IFERROR(ROUND(G.9b!D461,2),0)</f>
        <v>0</v>
      </c>
      <c r="E461" s="89">
        <f>IFERROR(ROUND(G.9b!E461,2),0)</f>
        <v>0</v>
      </c>
      <c r="F461" s="89">
        <f>IFERROR(ROUND(G.9b!F461,2),0)</f>
        <v>0</v>
      </c>
      <c r="G461" s="89">
        <f>IFERROR(ROUND(G.9b!G461,2),0)</f>
        <v>0</v>
      </c>
      <c r="H461" s="91">
        <f t="shared" si="7"/>
        <v>0</v>
      </c>
      <c r="I461" s="89">
        <f>IFERROR(ROUND(G.9b!I461,2),0)</f>
        <v>0</v>
      </c>
      <c r="J461" s="96" t="str">
        <f>IF(OR(ISTEXT(G.9b!J461),ISNUMBER(G.9b!J461))=TRUE,G.9b!J461,"")</f>
        <v/>
      </c>
    </row>
    <row r="462" spans="1:10" ht="20.100000000000001" customHeight="1" thickBot="1" x14ac:dyDescent="0.3">
      <c r="A462" s="96" t="str">
        <f>IF(OR(ISTEXT(G.9b!A462),ISNUMBER(G.9b!A462))=TRUE,G.9b!A462,"")</f>
        <v/>
      </c>
      <c r="B462" s="96" t="str">
        <f>IF(OR(ISTEXT(G.9b!B462),ISNUMBER(G.9b!B462))=TRUE,G.9b!B462,"")</f>
        <v/>
      </c>
      <c r="C462" s="89">
        <f>IFERROR(ROUND(G.9b!C462,2),0)</f>
        <v>0</v>
      </c>
      <c r="D462" s="89">
        <f>IFERROR(ROUND(G.9b!D462,2),0)</f>
        <v>0</v>
      </c>
      <c r="E462" s="89">
        <f>IFERROR(ROUND(G.9b!E462,2),0)</f>
        <v>0</v>
      </c>
      <c r="F462" s="89">
        <f>IFERROR(ROUND(G.9b!F462,2),0)</f>
        <v>0</v>
      </c>
      <c r="G462" s="89">
        <f>IFERROR(ROUND(G.9b!G462,2),0)</f>
        <v>0</v>
      </c>
      <c r="H462" s="91">
        <f t="shared" si="7"/>
        <v>0</v>
      </c>
      <c r="I462" s="89">
        <f>IFERROR(ROUND(G.9b!I462,2),0)</f>
        <v>0</v>
      </c>
      <c r="J462" s="96" t="str">
        <f>IF(OR(ISTEXT(G.9b!J462),ISNUMBER(G.9b!J462))=TRUE,G.9b!J462,"")</f>
        <v/>
      </c>
    </row>
    <row r="463" spans="1:10" ht="20.100000000000001" customHeight="1" thickBot="1" x14ac:dyDescent="0.3">
      <c r="A463" s="96" t="str">
        <f>IF(OR(ISTEXT(G.9b!A463),ISNUMBER(G.9b!A463))=TRUE,G.9b!A463,"")</f>
        <v/>
      </c>
      <c r="B463" s="96" t="str">
        <f>IF(OR(ISTEXT(G.9b!B463),ISNUMBER(G.9b!B463))=TRUE,G.9b!B463,"")</f>
        <v/>
      </c>
      <c r="C463" s="89">
        <f>IFERROR(ROUND(G.9b!C463,2),0)</f>
        <v>0</v>
      </c>
      <c r="D463" s="89">
        <f>IFERROR(ROUND(G.9b!D463,2),0)</f>
        <v>0</v>
      </c>
      <c r="E463" s="89">
        <f>IFERROR(ROUND(G.9b!E463,2),0)</f>
        <v>0</v>
      </c>
      <c r="F463" s="89">
        <f>IFERROR(ROUND(G.9b!F463,2),0)</f>
        <v>0</v>
      </c>
      <c r="G463" s="89">
        <f>IFERROR(ROUND(G.9b!G463,2),0)</f>
        <v>0</v>
      </c>
      <c r="H463" s="91">
        <f t="shared" si="7"/>
        <v>0</v>
      </c>
      <c r="I463" s="89">
        <f>IFERROR(ROUND(G.9b!I463,2),0)</f>
        <v>0</v>
      </c>
      <c r="J463" s="96" t="str">
        <f>IF(OR(ISTEXT(G.9b!J463),ISNUMBER(G.9b!J463))=TRUE,G.9b!J463,"")</f>
        <v/>
      </c>
    </row>
    <row r="464" spans="1:10" ht="20.100000000000001" customHeight="1" thickBot="1" x14ac:dyDescent="0.3">
      <c r="A464" s="96" t="str">
        <f>IF(OR(ISTEXT(G.9b!A464),ISNUMBER(G.9b!A464))=TRUE,G.9b!A464,"")</f>
        <v/>
      </c>
      <c r="B464" s="96" t="str">
        <f>IF(OR(ISTEXT(G.9b!B464),ISNUMBER(G.9b!B464))=TRUE,G.9b!B464,"")</f>
        <v/>
      </c>
      <c r="C464" s="89">
        <f>IFERROR(ROUND(G.9b!C464,2),0)</f>
        <v>0</v>
      </c>
      <c r="D464" s="89">
        <f>IFERROR(ROUND(G.9b!D464,2),0)</f>
        <v>0</v>
      </c>
      <c r="E464" s="89">
        <f>IFERROR(ROUND(G.9b!E464,2),0)</f>
        <v>0</v>
      </c>
      <c r="F464" s="89">
        <f>IFERROR(ROUND(G.9b!F464,2),0)</f>
        <v>0</v>
      </c>
      <c r="G464" s="89">
        <f>IFERROR(ROUND(G.9b!G464,2),0)</f>
        <v>0</v>
      </c>
      <c r="H464" s="91">
        <f t="shared" si="7"/>
        <v>0</v>
      </c>
      <c r="I464" s="89">
        <f>IFERROR(ROUND(G.9b!I464,2),0)</f>
        <v>0</v>
      </c>
      <c r="J464" s="96" t="str">
        <f>IF(OR(ISTEXT(G.9b!J464),ISNUMBER(G.9b!J464))=TRUE,G.9b!J464,"")</f>
        <v/>
      </c>
    </row>
    <row r="465" spans="1:10" ht="20.100000000000001" customHeight="1" thickBot="1" x14ac:dyDescent="0.3">
      <c r="A465" s="96" t="str">
        <f>IF(OR(ISTEXT(G.9b!A465),ISNUMBER(G.9b!A465))=TRUE,G.9b!A465,"")</f>
        <v/>
      </c>
      <c r="B465" s="96" t="str">
        <f>IF(OR(ISTEXT(G.9b!B465),ISNUMBER(G.9b!B465))=TRUE,G.9b!B465,"")</f>
        <v/>
      </c>
      <c r="C465" s="89">
        <f>IFERROR(ROUND(G.9b!C465,2),0)</f>
        <v>0</v>
      </c>
      <c r="D465" s="89">
        <f>IFERROR(ROUND(G.9b!D465,2),0)</f>
        <v>0</v>
      </c>
      <c r="E465" s="89">
        <f>IFERROR(ROUND(G.9b!E465,2),0)</f>
        <v>0</v>
      </c>
      <c r="F465" s="89">
        <f>IFERROR(ROUND(G.9b!F465,2),0)</f>
        <v>0</v>
      </c>
      <c r="G465" s="89">
        <f>IFERROR(ROUND(G.9b!G465,2),0)</f>
        <v>0</v>
      </c>
      <c r="H465" s="91">
        <f t="shared" si="7"/>
        <v>0</v>
      </c>
      <c r="I465" s="89">
        <f>IFERROR(ROUND(G.9b!I465,2),0)</f>
        <v>0</v>
      </c>
      <c r="J465" s="96" t="str">
        <f>IF(OR(ISTEXT(G.9b!J465),ISNUMBER(G.9b!J465))=TRUE,G.9b!J465,"")</f>
        <v/>
      </c>
    </row>
    <row r="466" spans="1:10" ht="20.100000000000001" customHeight="1" thickBot="1" x14ac:dyDescent="0.3">
      <c r="A466" s="96" t="str">
        <f>IF(OR(ISTEXT(G.9b!A466),ISNUMBER(G.9b!A466))=TRUE,G.9b!A466,"")</f>
        <v/>
      </c>
      <c r="B466" s="96" t="str">
        <f>IF(OR(ISTEXT(G.9b!B466),ISNUMBER(G.9b!B466))=TRUE,G.9b!B466,"")</f>
        <v/>
      </c>
      <c r="C466" s="89">
        <f>IFERROR(ROUND(G.9b!C466,2),0)</f>
        <v>0</v>
      </c>
      <c r="D466" s="89">
        <f>IFERROR(ROUND(G.9b!D466,2),0)</f>
        <v>0</v>
      </c>
      <c r="E466" s="89">
        <f>IFERROR(ROUND(G.9b!E466,2),0)</f>
        <v>0</v>
      </c>
      <c r="F466" s="89">
        <f>IFERROR(ROUND(G.9b!F466,2),0)</f>
        <v>0</v>
      </c>
      <c r="G466" s="89">
        <f>IFERROR(ROUND(G.9b!G466,2),0)</f>
        <v>0</v>
      </c>
      <c r="H466" s="91">
        <f t="shared" si="7"/>
        <v>0</v>
      </c>
      <c r="I466" s="89">
        <f>IFERROR(ROUND(G.9b!I466,2),0)</f>
        <v>0</v>
      </c>
      <c r="J466" s="96" t="str">
        <f>IF(OR(ISTEXT(G.9b!J466),ISNUMBER(G.9b!J466))=TRUE,G.9b!J466,"")</f>
        <v/>
      </c>
    </row>
    <row r="467" spans="1:10" ht="20.100000000000001" customHeight="1" thickBot="1" x14ac:dyDescent="0.3">
      <c r="A467" s="96" t="str">
        <f>IF(OR(ISTEXT(G.9b!A467),ISNUMBER(G.9b!A467))=TRUE,G.9b!A467,"")</f>
        <v/>
      </c>
      <c r="B467" s="96" t="str">
        <f>IF(OR(ISTEXT(G.9b!B467),ISNUMBER(G.9b!B467))=TRUE,G.9b!B467,"")</f>
        <v/>
      </c>
      <c r="C467" s="89">
        <f>IFERROR(ROUND(G.9b!C467,2),0)</f>
        <v>0</v>
      </c>
      <c r="D467" s="89">
        <f>IFERROR(ROUND(G.9b!D467,2),0)</f>
        <v>0</v>
      </c>
      <c r="E467" s="89">
        <f>IFERROR(ROUND(G.9b!E467,2),0)</f>
        <v>0</v>
      </c>
      <c r="F467" s="89">
        <f>IFERROR(ROUND(G.9b!F467,2),0)</f>
        <v>0</v>
      </c>
      <c r="G467" s="89">
        <f>IFERROR(ROUND(G.9b!G467,2),0)</f>
        <v>0</v>
      </c>
      <c r="H467" s="91">
        <f t="shared" si="7"/>
        <v>0</v>
      </c>
      <c r="I467" s="89">
        <f>IFERROR(ROUND(G.9b!I467,2),0)</f>
        <v>0</v>
      </c>
      <c r="J467" s="96" t="str">
        <f>IF(OR(ISTEXT(G.9b!J467),ISNUMBER(G.9b!J467))=TRUE,G.9b!J467,"")</f>
        <v/>
      </c>
    </row>
    <row r="468" spans="1:10" ht="20.100000000000001" customHeight="1" thickBot="1" x14ac:dyDescent="0.3">
      <c r="A468" s="96" t="str">
        <f>IF(OR(ISTEXT(G.9b!A468),ISNUMBER(G.9b!A468))=TRUE,G.9b!A468,"")</f>
        <v/>
      </c>
      <c r="B468" s="96" t="str">
        <f>IF(OR(ISTEXT(G.9b!B468),ISNUMBER(G.9b!B468))=TRUE,G.9b!B468,"")</f>
        <v/>
      </c>
      <c r="C468" s="89">
        <f>IFERROR(ROUND(G.9b!C468,2),0)</f>
        <v>0</v>
      </c>
      <c r="D468" s="89">
        <f>IFERROR(ROUND(G.9b!D468,2),0)</f>
        <v>0</v>
      </c>
      <c r="E468" s="89">
        <f>IFERROR(ROUND(G.9b!E468,2),0)</f>
        <v>0</v>
      </c>
      <c r="F468" s="89">
        <f>IFERROR(ROUND(G.9b!F468,2),0)</f>
        <v>0</v>
      </c>
      <c r="G468" s="89">
        <f>IFERROR(ROUND(G.9b!G468,2),0)</f>
        <v>0</v>
      </c>
      <c r="H468" s="91">
        <f t="shared" si="7"/>
        <v>0</v>
      </c>
      <c r="I468" s="89">
        <f>IFERROR(ROUND(G.9b!I468,2),0)</f>
        <v>0</v>
      </c>
      <c r="J468" s="96" t="str">
        <f>IF(OR(ISTEXT(G.9b!J468),ISNUMBER(G.9b!J468))=TRUE,G.9b!J468,"")</f>
        <v/>
      </c>
    </row>
    <row r="469" spans="1:10" ht="20.100000000000001" customHeight="1" thickBot="1" x14ac:dyDescent="0.3">
      <c r="A469" s="96" t="str">
        <f>IF(OR(ISTEXT(G.9b!A469),ISNUMBER(G.9b!A469))=TRUE,G.9b!A469,"")</f>
        <v/>
      </c>
      <c r="B469" s="96" t="str">
        <f>IF(OR(ISTEXT(G.9b!B469),ISNUMBER(G.9b!B469))=TRUE,G.9b!B469,"")</f>
        <v/>
      </c>
      <c r="C469" s="89">
        <f>IFERROR(ROUND(G.9b!C469,2),0)</f>
        <v>0</v>
      </c>
      <c r="D469" s="89">
        <f>IFERROR(ROUND(G.9b!D469,2),0)</f>
        <v>0</v>
      </c>
      <c r="E469" s="89">
        <f>IFERROR(ROUND(G.9b!E469,2),0)</f>
        <v>0</v>
      </c>
      <c r="F469" s="89">
        <f>IFERROR(ROUND(G.9b!F469,2),0)</f>
        <v>0</v>
      </c>
      <c r="G469" s="89">
        <f>IFERROR(ROUND(G.9b!G469,2),0)</f>
        <v>0</v>
      </c>
      <c r="H469" s="91">
        <f t="shared" si="7"/>
        <v>0</v>
      </c>
      <c r="I469" s="89">
        <f>IFERROR(ROUND(G.9b!I469,2),0)</f>
        <v>0</v>
      </c>
      <c r="J469" s="96" t="str">
        <f>IF(OR(ISTEXT(G.9b!J469),ISNUMBER(G.9b!J469))=TRUE,G.9b!J469,"")</f>
        <v/>
      </c>
    </row>
    <row r="470" spans="1:10" ht="20.100000000000001" customHeight="1" thickBot="1" x14ac:dyDescent="0.3">
      <c r="A470" s="96" t="str">
        <f>IF(OR(ISTEXT(G.9b!A470),ISNUMBER(G.9b!A470))=TRUE,G.9b!A470,"")</f>
        <v/>
      </c>
      <c r="B470" s="96" t="str">
        <f>IF(OR(ISTEXT(G.9b!B470),ISNUMBER(G.9b!B470))=TRUE,G.9b!B470,"")</f>
        <v/>
      </c>
      <c r="C470" s="89">
        <f>IFERROR(ROUND(G.9b!C470,2),0)</f>
        <v>0</v>
      </c>
      <c r="D470" s="89">
        <f>IFERROR(ROUND(G.9b!D470,2),0)</f>
        <v>0</v>
      </c>
      <c r="E470" s="89">
        <f>IFERROR(ROUND(G.9b!E470,2),0)</f>
        <v>0</v>
      </c>
      <c r="F470" s="89">
        <f>IFERROR(ROUND(G.9b!F470,2),0)</f>
        <v>0</v>
      </c>
      <c r="G470" s="89">
        <f>IFERROR(ROUND(G.9b!G470,2),0)</f>
        <v>0</v>
      </c>
      <c r="H470" s="91">
        <f t="shared" si="7"/>
        <v>0</v>
      </c>
      <c r="I470" s="89">
        <f>IFERROR(ROUND(G.9b!I470,2),0)</f>
        <v>0</v>
      </c>
      <c r="J470" s="96" t="str">
        <f>IF(OR(ISTEXT(G.9b!J470),ISNUMBER(G.9b!J470))=TRUE,G.9b!J470,"")</f>
        <v/>
      </c>
    </row>
    <row r="471" spans="1:10" ht="20.100000000000001" customHeight="1" thickBot="1" x14ac:dyDescent="0.3">
      <c r="A471" s="96" t="str">
        <f>IF(OR(ISTEXT(G.9b!A471),ISNUMBER(G.9b!A471))=TRUE,G.9b!A471,"")</f>
        <v/>
      </c>
      <c r="B471" s="96" t="str">
        <f>IF(OR(ISTEXT(G.9b!B471),ISNUMBER(G.9b!B471))=TRUE,G.9b!B471,"")</f>
        <v/>
      </c>
      <c r="C471" s="89">
        <f>IFERROR(ROUND(G.9b!C471,2),0)</f>
        <v>0</v>
      </c>
      <c r="D471" s="89">
        <f>IFERROR(ROUND(G.9b!D471,2),0)</f>
        <v>0</v>
      </c>
      <c r="E471" s="89">
        <f>IFERROR(ROUND(G.9b!E471,2),0)</f>
        <v>0</v>
      </c>
      <c r="F471" s="89">
        <f>IFERROR(ROUND(G.9b!F471,2),0)</f>
        <v>0</v>
      </c>
      <c r="G471" s="89">
        <f>IFERROR(ROUND(G.9b!G471,2),0)</f>
        <v>0</v>
      </c>
      <c r="H471" s="91">
        <f t="shared" si="7"/>
        <v>0</v>
      </c>
      <c r="I471" s="89">
        <f>IFERROR(ROUND(G.9b!I471,2),0)</f>
        <v>0</v>
      </c>
      <c r="J471" s="96" t="str">
        <f>IF(OR(ISTEXT(G.9b!J471),ISNUMBER(G.9b!J471))=TRUE,G.9b!J471,"")</f>
        <v/>
      </c>
    </row>
    <row r="472" spans="1:10" ht="20.100000000000001" customHeight="1" thickBot="1" x14ac:dyDescent="0.3">
      <c r="A472" s="96" t="str">
        <f>IF(OR(ISTEXT(G.9b!A472),ISNUMBER(G.9b!A472))=TRUE,G.9b!A472,"")</f>
        <v/>
      </c>
      <c r="B472" s="96" t="str">
        <f>IF(OR(ISTEXT(G.9b!B472),ISNUMBER(G.9b!B472))=TRUE,G.9b!B472,"")</f>
        <v/>
      </c>
      <c r="C472" s="89">
        <f>IFERROR(ROUND(G.9b!C472,2),0)</f>
        <v>0</v>
      </c>
      <c r="D472" s="89">
        <f>IFERROR(ROUND(G.9b!D472,2),0)</f>
        <v>0</v>
      </c>
      <c r="E472" s="89">
        <f>IFERROR(ROUND(G.9b!E472,2),0)</f>
        <v>0</v>
      </c>
      <c r="F472" s="89">
        <f>IFERROR(ROUND(G.9b!F472,2),0)</f>
        <v>0</v>
      </c>
      <c r="G472" s="89">
        <f>IFERROR(ROUND(G.9b!G472,2),0)</f>
        <v>0</v>
      </c>
      <c r="H472" s="91">
        <f t="shared" si="7"/>
        <v>0</v>
      </c>
      <c r="I472" s="89">
        <f>IFERROR(ROUND(G.9b!I472,2),0)</f>
        <v>0</v>
      </c>
      <c r="J472" s="96" t="str">
        <f>IF(OR(ISTEXT(G.9b!J472),ISNUMBER(G.9b!J472))=TRUE,G.9b!J472,"")</f>
        <v/>
      </c>
    </row>
    <row r="473" spans="1:10" ht="20.100000000000001" customHeight="1" thickBot="1" x14ac:dyDescent="0.3">
      <c r="A473" s="96" t="str">
        <f>IF(OR(ISTEXT(G.9b!A473),ISNUMBER(G.9b!A473))=TRUE,G.9b!A473,"")</f>
        <v/>
      </c>
      <c r="B473" s="96" t="str">
        <f>IF(OR(ISTEXT(G.9b!B473),ISNUMBER(G.9b!B473))=TRUE,G.9b!B473,"")</f>
        <v/>
      </c>
      <c r="C473" s="89">
        <f>IFERROR(ROUND(G.9b!C473,2),0)</f>
        <v>0</v>
      </c>
      <c r="D473" s="89">
        <f>IFERROR(ROUND(G.9b!D473,2),0)</f>
        <v>0</v>
      </c>
      <c r="E473" s="89">
        <f>IFERROR(ROUND(G.9b!E473,2),0)</f>
        <v>0</v>
      </c>
      <c r="F473" s="89">
        <f>IFERROR(ROUND(G.9b!F473,2),0)</f>
        <v>0</v>
      </c>
      <c r="G473" s="89">
        <f>IFERROR(ROUND(G.9b!G473,2),0)</f>
        <v>0</v>
      </c>
      <c r="H473" s="91">
        <f t="shared" si="7"/>
        <v>0</v>
      </c>
      <c r="I473" s="89">
        <f>IFERROR(ROUND(G.9b!I473,2),0)</f>
        <v>0</v>
      </c>
      <c r="J473" s="96" t="str">
        <f>IF(OR(ISTEXT(G.9b!J473),ISNUMBER(G.9b!J473))=TRUE,G.9b!J473,"")</f>
        <v/>
      </c>
    </row>
    <row r="474" spans="1:10" ht="20.100000000000001" customHeight="1" thickBot="1" x14ac:dyDescent="0.3">
      <c r="A474" s="96" t="str">
        <f>IF(OR(ISTEXT(G.9b!A474),ISNUMBER(G.9b!A474))=TRUE,G.9b!A474,"")</f>
        <v/>
      </c>
      <c r="B474" s="96" t="str">
        <f>IF(OR(ISTEXT(G.9b!B474),ISNUMBER(G.9b!B474))=TRUE,G.9b!B474,"")</f>
        <v/>
      </c>
      <c r="C474" s="89">
        <f>IFERROR(ROUND(G.9b!C474,2),0)</f>
        <v>0</v>
      </c>
      <c r="D474" s="89">
        <f>IFERROR(ROUND(G.9b!D474,2),0)</f>
        <v>0</v>
      </c>
      <c r="E474" s="89">
        <f>IFERROR(ROUND(G.9b!E474,2),0)</f>
        <v>0</v>
      </c>
      <c r="F474" s="89">
        <f>IFERROR(ROUND(G.9b!F474,2),0)</f>
        <v>0</v>
      </c>
      <c r="G474" s="89">
        <f>IFERROR(ROUND(G.9b!G474,2),0)</f>
        <v>0</v>
      </c>
      <c r="H474" s="91">
        <f t="shared" si="7"/>
        <v>0</v>
      </c>
      <c r="I474" s="89">
        <f>IFERROR(ROUND(G.9b!I474,2),0)</f>
        <v>0</v>
      </c>
      <c r="J474" s="96" t="str">
        <f>IF(OR(ISTEXT(G.9b!J474),ISNUMBER(G.9b!J474))=TRUE,G.9b!J474,"")</f>
        <v/>
      </c>
    </row>
    <row r="475" spans="1:10" ht="20.100000000000001" customHeight="1" thickBot="1" x14ac:dyDescent="0.3">
      <c r="A475" s="96" t="str">
        <f>IF(OR(ISTEXT(G.9b!A475),ISNUMBER(G.9b!A475))=TRUE,G.9b!A475,"")</f>
        <v/>
      </c>
      <c r="B475" s="96" t="str">
        <f>IF(OR(ISTEXT(G.9b!B475),ISNUMBER(G.9b!B475))=TRUE,G.9b!B475,"")</f>
        <v/>
      </c>
      <c r="C475" s="89">
        <f>IFERROR(ROUND(G.9b!C475,2),0)</f>
        <v>0</v>
      </c>
      <c r="D475" s="89">
        <f>IFERROR(ROUND(G.9b!D475,2),0)</f>
        <v>0</v>
      </c>
      <c r="E475" s="89">
        <f>IFERROR(ROUND(G.9b!E475,2),0)</f>
        <v>0</v>
      </c>
      <c r="F475" s="89">
        <f>IFERROR(ROUND(G.9b!F475,2),0)</f>
        <v>0</v>
      </c>
      <c r="G475" s="89">
        <f>IFERROR(ROUND(G.9b!G475,2),0)</f>
        <v>0</v>
      </c>
      <c r="H475" s="91">
        <f t="shared" si="7"/>
        <v>0</v>
      </c>
      <c r="I475" s="89">
        <f>IFERROR(ROUND(G.9b!I475,2),0)</f>
        <v>0</v>
      </c>
      <c r="J475" s="96" t="str">
        <f>IF(OR(ISTEXT(G.9b!J475),ISNUMBER(G.9b!J475))=TRUE,G.9b!J475,"")</f>
        <v/>
      </c>
    </row>
    <row r="476" spans="1:10" ht="20.100000000000001" customHeight="1" thickBot="1" x14ac:dyDescent="0.3">
      <c r="A476" s="96" t="str">
        <f>IF(OR(ISTEXT(G.9b!A476),ISNUMBER(G.9b!A476))=TRUE,G.9b!A476,"")</f>
        <v/>
      </c>
      <c r="B476" s="96" t="str">
        <f>IF(OR(ISTEXT(G.9b!B476),ISNUMBER(G.9b!B476))=TRUE,G.9b!B476,"")</f>
        <v/>
      </c>
      <c r="C476" s="89">
        <f>IFERROR(ROUND(G.9b!C476,2),0)</f>
        <v>0</v>
      </c>
      <c r="D476" s="89">
        <f>IFERROR(ROUND(G.9b!D476,2),0)</f>
        <v>0</v>
      </c>
      <c r="E476" s="89">
        <f>IFERROR(ROUND(G.9b!E476,2),0)</f>
        <v>0</v>
      </c>
      <c r="F476" s="89">
        <f>IFERROR(ROUND(G.9b!F476,2),0)</f>
        <v>0</v>
      </c>
      <c r="G476" s="89">
        <f>IFERROR(ROUND(G.9b!G476,2),0)</f>
        <v>0</v>
      </c>
      <c r="H476" s="91">
        <f t="shared" si="7"/>
        <v>0</v>
      </c>
      <c r="I476" s="89">
        <f>IFERROR(ROUND(G.9b!I476,2),0)</f>
        <v>0</v>
      </c>
      <c r="J476" s="96" t="str">
        <f>IF(OR(ISTEXT(G.9b!J476),ISNUMBER(G.9b!J476))=TRUE,G.9b!J476,"")</f>
        <v/>
      </c>
    </row>
    <row r="477" spans="1:10" ht="20.100000000000001" customHeight="1" thickBot="1" x14ac:dyDescent="0.3">
      <c r="A477" s="96" t="str">
        <f>IF(OR(ISTEXT(G.9b!A477),ISNUMBER(G.9b!A477))=TRUE,G.9b!A477,"")</f>
        <v/>
      </c>
      <c r="B477" s="96" t="str">
        <f>IF(OR(ISTEXT(G.9b!B477),ISNUMBER(G.9b!B477))=TRUE,G.9b!B477,"")</f>
        <v/>
      </c>
      <c r="C477" s="89">
        <f>IFERROR(ROUND(G.9b!C477,2),0)</f>
        <v>0</v>
      </c>
      <c r="D477" s="89">
        <f>IFERROR(ROUND(G.9b!D477,2),0)</f>
        <v>0</v>
      </c>
      <c r="E477" s="89">
        <f>IFERROR(ROUND(G.9b!E477,2),0)</f>
        <v>0</v>
      </c>
      <c r="F477" s="89">
        <f>IFERROR(ROUND(G.9b!F477,2),0)</f>
        <v>0</v>
      </c>
      <c r="G477" s="89">
        <f>IFERROR(ROUND(G.9b!G477,2),0)</f>
        <v>0</v>
      </c>
      <c r="H477" s="91">
        <f t="shared" si="7"/>
        <v>0</v>
      </c>
      <c r="I477" s="89">
        <f>IFERROR(ROUND(G.9b!I477,2),0)</f>
        <v>0</v>
      </c>
      <c r="J477" s="96" t="str">
        <f>IF(OR(ISTEXT(G.9b!J477),ISNUMBER(G.9b!J477))=TRUE,G.9b!J477,"")</f>
        <v/>
      </c>
    </row>
    <row r="478" spans="1:10" ht="20.100000000000001" customHeight="1" thickBot="1" x14ac:dyDescent="0.3">
      <c r="A478" s="96" t="str">
        <f>IF(OR(ISTEXT(G.9b!A478),ISNUMBER(G.9b!A478))=TRUE,G.9b!A478,"")</f>
        <v/>
      </c>
      <c r="B478" s="96" t="str">
        <f>IF(OR(ISTEXT(G.9b!B478),ISNUMBER(G.9b!B478))=TRUE,G.9b!B478,"")</f>
        <v/>
      </c>
      <c r="C478" s="89">
        <f>IFERROR(ROUND(G.9b!C478,2),0)</f>
        <v>0</v>
      </c>
      <c r="D478" s="89">
        <f>IFERROR(ROUND(G.9b!D478,2),0)</f>
        <v>0</v>
      </c>
      <c r="E478" s="89">
        <f>IFERROR(ROUND(G.9b!E478,2),0)</f>
        <v>0</v>
      </c>
      <c r="F478" s="89">
        <f>IFERROR(ROUND(G.9b!F478,2),0)</f>
        <v>0</v>
      </c>
      <c r="G478" s="89">
        <f>IFERROR(ROUND(G.9b!G478,2),0)</f>
        <v>0</v>
      </c>
      <c r="H478" s="91">
        <f t="shared" si="7"/>
        <v>0</v>
      </c>
      <c r="I478" s="89">
        <f>IFERROR(ROUND(G.9b!I478,2),0)</f>
        <v>0</v>
      </c>
      <c r="J478" s="96" t="str">
        <f>IF(OR(ISTEXT(G.9b!J478),ISNUMBER(G.9b!J478))=TRUE,G.9b!J478,"")</f>
        <v/>
      </c>
    </row>
    <row r="479" spans="1:10" ht="20.100000000000001" customHeight="1" thickBot="1" x14ac:dyDescent="0.3">
      <c r="A479" s="96" t="str">
        <f>IF(OR(ISTEXT(G.9b!A479),ISNUMBER(G.9b!A479))=TRUE,G.9b!A479,"")</f>
        <v/>
      </c>
      <c r="B479" s="96" t="str">
        <f>IF(OR(ISTEXT(G.9b!B479),ISNUMBER(G.9b!B479))=TRUE,G.9b!B479,"")</f>
        <v/>
      </c>
      <c r="C479" s="89">
        <f>IFERROR(ROUND(G.9b!C479,2),0)</f>
        <v>0</v>
      </c>
      <c r="D479" s="89">
        <f>IFERROR(ROUND(G.9b!D479,2),0)</f>
        <v>0</v>
      </c>
      <c r="E479" s="89">
        <f>IFERROR(ROUND(G.9b!E479,2),0)</f>
        <v>0</v>
      </c>
      <c r="F479" s="89">
        <f>IFERROR(ROUND(G.9b!F479,2),0)</f>
        <v>0</v>
      </c>
      <c r="G479" s="89">
        <f>IFERROR(ROUND(G.9b!G479,2),0)</f>
        <v>0</v>
      </c>
      <c r="H479" s="91">
        <f t="shared" si="7"/>
        <v>0</v>
      </c>
      <c r="I479" s="89">
        <f>IFERROR(ROUND(G.9b!I479,2),0)</f>
        <v>0</v>
      </c>
      <c r="J479" s="96" t="str">
        <f>IF(OR(ISTEXT(G.9b!J479),ISNUMBER(G.9b!J479))=TRUE,G.9b!J479,"")</f>
        <v/>
      </c>
    </row>
    <row r="480" spans="1:10" ht="20.100000000000001" customHeight="1" thickBot="1" x14ac:dyDescent="0.3">
      <c r="A480" s="96" t="str">
        <f>IF(OR(ISTEXT(G.9b!A480),ISNUMBER(G.9b!A480))=TRUE,G.9b!A480,"")</f>
        <v/>
      </c>
      <c r="B480" s="96" t="str">
        <f>IF(OR(ISTEXT(G.9b!B480),ISNUMBER(G.9b!B480))=TRUE,G.9b!B480,"")</f>
        <v/>
      </c>
      <c r="C480" s="89">
        <f>IFERROR(ROUND(G.9b!C480,2),0)</f>
        <v>0</v>
      </c>
      <c r="D480" s="89">
        <f>IFERROR(ROUND(G.9b!D480,2),0)</f>
        <v>0</v>
      </c>
      <c r="E480" s="89">
        <f>IFERROR(ROUND(G.9b!E480,2),0)</f>
        <v>0</v>
      </c>
      <c r="F480" s="89">
        <f>IFERROR(ROUND(G.9b!F480,2),0)</f>
        <v>0</v>
      </c>
      <c r="G480" s="89">
        <f>IFERROR(ROUND(G.9b!G480,2),0)</f>
        <v>0</v>
      </c>
      <c r="H480" s="91">
        <f t="shared" si="7"/>
        <v>0</v>
      </c>
      <c r="I480" s="89">
        <f>IFERROR(ROUND(G.9b!I480,2),0)</f>
        <v>0</v>
      </c>
      <c r="J480" s="96" t="str">
        <f>IF(OR(ISTEXT(G.9b!J480),ISNUMBER(G.9b!J480))=TRUE,G.9b!J480,"")</f>
        <v/>
      </c>
    </row>
    <row r="481" spans="1:10" ht="20.100000000000001" customHeight="1" thickBot="1" x14ac:dyDescent="0.3">
      <c r="A481" s="96" t="str">
        <f>IF(OR(ISTEXT(G.9b!A481),ISNUMBER(G.9b!A481))=TRUE,G.9b!A481,"")</f>
        <v/>
      </c>
      <c r="B481" s="96" t="str">
        <f>IF(OR(ISTEXT(G.9b!B481),ISNUMBER(G.9b!B481))=TRUE,G.9b!B481,"")</f>
        <v/>
      </c>
      <c r="C481" s="89">
        <f>IFERROR(ROUND(G.9b!C481,2),0)</f>
        <v>0</v>
      </c>
      <c r="D481" s="89">
        <f>IFERROR(ROUND(G.9b!D481,2),0)</f>
        <v>0</v>
      </c>
      <c r="E481" s="89">
        <f>IFERROR(ROUND(G.9b!E481,2),0)</f>
        <v>0</v>
      </c>
      <c r="F481" s="89">
        <f>IFERROR(ROUND(G.9b!F481,2),0)</f>
        <v>0</v>
      </c>
      <c r="G481" s="89">
        <f>IFERROR(ROUND(G.9b!G481,2),0)</f>
        <v>0</v>
      </c>
      <c r="H481" s="91">
        <f t="shared" si="7"/>
        <v>0</v>
      </c>
      <c r="I481" s="89">
        <f>IFERROR(ROUND(G.9b!I481,2),0)</f>
        <v>0</v>
      </c>
      <c r="J481" s="96" t="str">
        <f>IF(OR(ISTEXT(G.9b!J481),ISNUMBER(G.9b!J481))=TRUE,G.9b!J481,"")</f>
        <v/>
      </c>
    </row>
    <row r="482" spans="1:10" ht="20.100000000000001" customHeight="1" thickBot="1" x14ac:dyDescent="0.3">
      <c r="A482" s="96" t="str">
        <f>IF(OR(ISTEXT(G.9b!A482),ISNUMBER(G.9b!A482))=TRUE,G.9b!A482,"")</f>
        <v/>
      </c>
      <c r="B482" s="96" t="str">
        <f>IF(OR(ISTEXT(G.9b!B482),ISNUMBER(G.9b!B482))=TRUE,G.9b!B482,"")</f>
        <v/>
      </c>
      <c r="C482" s="89">
        <f>IFERROR(ROUND(G.9b!C482,2),0)</f>
        <v>0</v>
      </c>
      <c r="D482" s="89">
        <f>IFERROR(ROUND(G.9b!D482,2),0)</f>
        <v>0</v>
      </c>
      <c r="E482" s="89">
        <f>IFERROR(ROUND(G.9b!E482,2),0)</f>
        <v>0</v>
      </c>
      <c r="F482" s="89">
        <f>IFERROR(ROUND(G.9b!F482,2),0)</f>
        <v>0</v>
      </c>
      <c r="G482" s="89">
        <f>IFERROR(ROUND(G.9b!G482,2),0)</f>
        <v>0</v>
      </c>
      <c r="H482" s="91">
        <f t="shared" si="7"/>
        <v>0</v>
      </c>
      <c r="I482" s="89">
        <f>IFERROR(ROUND(G.9b!I482,2),0)</f>
        <v>0</v>
      </c>
      <c r="J482" s="96" t="str">
        <f>IF(OR(ISTEXT(G.9b!J482),ISNUMBER(G.9b!J482))=TRUE,G.9b!J482,"")</f>
        <v/>
      </c>
    </row>
    <row r="483" spans="1:10" ht="20.100000000000001" customHeight="1" thickBot="1" x14ac:dyDescent="0.3">
      <c r="A483" s="96" t="str">
        <f>IF(OR(ISTEXT(G.9b!A483),ISNUMBER(G.9b!A483))=TRUE,G.9b!A483,"")</f>
        <v/>
      </c>
      <c r="B483" s="96" t="str">
        <f>IF(OR(ISTEXT(G.9b!B483),ISNUMBER(G.9b!B483))=TRUE,G.9b!B483,"")</f>
        <v/>
      </c>
      <c r="C483" s="89">
        <f>IFERROR(ROUND(G.9b!C483,2),0)</f>
        <v>0</v>
      </c>
      <c r="D483" s="89">
        <f>IFERROR(ROUND(G.9b!D483,2),0)</f>
        <v>0</v>
      </c>
      <c r="E483" s="89">
        <f>IFERROR(ROUND(G.9b!E483,2),0)</f>
        <v>0</v>
      </c>
      <c r="F483" s="89">
        <f>IFERROR(ROUND(G.9b!F483,2),0)</f>
        <v>0</v>
      </c>
      <c r="G483" s="89">
        <f>IFERROR(ROUND(G.9b!G483,2),0)</f>
        <v>0</v>
      </c>
      <c r="H483" s="91">
        <f t="shared" si="7"/>
        <v>0</v>
      </c>
      <c r="I483" s="89">
        <f>IFERROR(ROUND(G.9b!I483,2),0)</f>
        <v>0</v>
      </c>
      <c r="J483" s="96" t="str">
        <f>IF(OR(ISTEXT(G.9b!J483),ISNUMBER(G.9b!J483))=TRUE,G.9b!J483,"")</f>
        <v/>
      </c>
    </row>
    <row r="484" spans="1:10" ht="20.100000000000001" customHeight="1" thickBot="1" x14ac:dyDescent="0.3">
      <c r="A484" s="96" t="str">
        <f>IF(OR(ISTEXT(G.9b!A484),ISNUMBER(G.9b!A484))=TRUE,G.9b!A484,"")</f>
        <v/>
      </c>
      <c r="B484" s="96" t="str">
        <f>IF(OR(ISTEXT(G.9b!B484),ISNUMBER(G.9b!B484))=TRUE,G.9b!B484,"")</f>
        <v/>
      </c>
      <c r="C484" s="89">
        <f>IFERROR(ROUND(G.9b!C484,2),0)</f>
        <v>0</v>
      </c>
      <c r="D484" s="89">
        <f>IFERROR(ROUND(G.9b!D484,2),0)</f>
        <v>0</v>
      </c>
      <c r="E484" s="89">
        <f>IFERROR(ROUND(G.9b!E484,2),0)</f>
        <v>0</v>
      </c>
      <c r="F484" s="89">
        <f>IFERROR(ROUND(G.9b!F484,2),0)</f>
        <v>0</v>
      </c>
      <c r="G484" s="89">
        <f>IFERROR(ROUND(G.9b!G484,2),0)</f>
        <v>0</v>
      </c>
      <c r="H484" s="91">
        <f t="shared" si="7"/>
        <v>0</v>
      </c>
      <c r="I484" s="89">
        <f>IFERROR(ROUND(G.9b!I484,2),0)</f>
        <v>0</v>
      </c>
      <c r="J484" s="96" t="str">
        <f>IF(OR(ISTEXT(G.9b!J484),ISNUMBER(G.9b!J484))=TRUE,G.9b!J484,"")</f>
        <v/>
      </c>
    </row>
    <row r="485" spans="1:10" ht="20.100000000000001" customHeight="1" thickBot="1" x14ac:dyDescent="0.3">
      <c r="A485" s="96" t="str">
        <f>IF(OR(ISTEXT(G.9b!A485),ISNUMBER(G.9b!A485))=TRUE,G.9b!A485,"")</f>
        <v/>
      </c>
      <c r="B485" s="96" t="str">
        <f>IF(OR(ISTEXT(G.9b!B485),ISNUMBER(G.9b!B485))=TRUE,G.9b!B485,"")</f>
        <v/>
      </c>
      <c r="C485" s="89">
        <f>IFERROR(ROUND(G.9b!C485,2),0)</f>
        <v>0</v>
      </c>
      <c r="D485" s="89">
        <f>IFERROR(ROUND(G.9b!D485,2),0)</f>
        <v>0</v>
      </c>
      <c r="E485" s="89">
        <f>IFERROR(ROUND(G.9b!E485,2),0)</f>
        <v>0</v>
      </c>
      <c r="F485" s="89">
        <f>IFERROR(ROUND(G.9b!F485,2),0)</f>
        <v>0</v>
      </c>
      <c r="G485" s="89">
        <f>IFERROR(ROUND(G.9b!G485,2),0)</f>
        <v>0</v>
      </c>
      <c r="H485" s="91">
        <f t="shared" si="7"/>
        <v>0</v>
      </c>
      <c r="I485" s="89">
        <f>IFERROR(ROUND(G.9b!I485,2),0)</f>
        <v>0</v>
      </c>
      <c r="J485" s="96" t="str">
        <f>IF(OR(ISTEXT(G.9b!J485),ISNUMBER(G.9b!J485))=TRUE,G.9b!J485,"")</f>
        <v/>
      </c>
    </row>
    <row r="486" spans="1:10" ht="20.100000000000001" customHeight="1" thickBot="1" x14ac:dyDescent="0.3">
      <c r="A486" s="96" t="str">
        <f>IF(OR(ISTEXT(G.9b!A486),ISNUMBER(G.9b!A486))=TRUE,G.9b!A486,"")</f>
        <v/>
      </c>
      <c r="B486" s="96" t="str">
        <f>IF(OR(ISTEXT(G.9b!B486),ISNUMBER(G.9b!B486))=TRUE,G.9b!B486,"")</f>
        <v/>
      </c>
      <c r="C486" s="89">
        <f>IFERROR(ROUND(G.9b!C486,2),0)</f>
        <v>0</v>
      </c>
      <c r="D486" s="89">
        <f>IFERROR(ROUND(G.9b!D486,2),0)</f>
        <v>0</v>
      </c>
      <c r="E486" s="89">
        <f>IFERROR(ROUND(G.9b!E486,2),0)</f>
        <v>0</v>
      </c>
      <c r="F486" s="89">
        <f>IFERROR(ROUND(G.9b!F486,2),0)</f>
        <v>0</v>
      </c>
      <c r="G486" s="89">
        <f>IFERROR(ROUND(G.9b!G486,2),0)</f>
        <v>0</v>
      </c>
      <c r="H486" s="91">
        <f t="shared" si="7"/>
        <v>0</v>
      </c>
      <c r="I486" s="89">
        <f>IFERROR(ROUND(G.9b!I486,2),0)</f>
        <v>0</v>
      </c>
      <c r="J486" s="96" t="str">
        <f>IF(OR(ISTEXT(G.9b!J486),ISNUMBER(G.9b!J486))=TRUE,G.9b!J486,"")</f>
        <v/>
      </c>
    </row>
    <row r="487" spans="1:10" ht="20.100000000000001" customHeight="1" thickBot="1" x14ac:dyDescent="0.3">
      <c r="A487" s="96" t="str">
        <f>IF(OR(ISTEXT(G.9b!A487),ISNUMBER(G.9b!A487))=TRUE,G.9b!A487,"")</f>
        <v/>
      </c>
      <c r="B487" s="96" t="str">
        <f>IF(OR(ISTEXT(G.9b!B487),ISNUMBER(G.9b!B487))=TRUE,G.9b!B487,"")</f>
        <v/>
      </c>
      <c r="C487" s="89">
        <f>IFERROR(ROUND(G.9b!C487,2),0)</f>
        <v>0</v>
      </c>
      <c r="D487" s="89">
        <f>IFERROR(ROUND(G.9b!D487,2),0)</f>
        <v>0</v>
      </c>
      <c r="E487" s="89">
        <f>IFERROR(ROUND(G.9b!E487,2),0)</f>
        <v>0</v>
      </c>
      <c r="F487" s="89">
        <f>IFERROR(ROUND(G.9b!F487,2),0)</f>
        <v>0</v>
      </c>
      <c r="G487" s="89">
        <f>IFERROR(ROUND(G.9b!G487,2),0)</f>
        <v>0</v>
      </c>
      <c r="H487" s="91">
        <f t="shared" si="7"/>
        <v>0</v>
      </c>
      <c r="I487" s="89">
        <f>IFERROR(ROUND(G.9b!I487,2),0)</f>
        <v>0</v>
      </c>
      <c r="J487" s="96" t="str">
        <f>IF(OR(ISTEXT(G.9b!J487),ISNUMBER(G.9b!J487))=TRUE,G.9b!J487,"")</f>
        <v/>
      </c>
    </row>
    <row r="488" spans="1:10" ht="20.100000000000001" customHeight="1" thickBot="1" x14ac:dyDescent="0.3">
      <c r="A488" s="96" t="str">
        <f>IF(OR(ISTEXT(G.9b!A488),ISNUMBER(G.9b!A488))=TRUE,G.9b!A488,"")</f>
        <v/>
      </c>
      <c r="B488" s="96" t="str">
        <f>IF(OR(ISTEXT(G.9b!B488),ISNUMBER(G.9b!B488))=TRUE,G.9b!B488,"")</f>
        <v/>
      </c>
      <c r="C488" s="89">
        <f>IFERROR(ROUND(G.9b!C488,2),0)</f>
        <v>0</v>
      </c>
      <c r="D488" s="89">
        <f>IFERROR(ROUND(G.9b!D488,2),0)</f>
        <v>0</v>
      </c>
      <c r="E488" s="89">
        <f>IFERROR(ROUND(G.9b!E488,2),0)</f>
        <v>0</v>
      </c>
      <c r="F488" s="89">
        <f>IFERROR(ROUND(G.9b!F488,2),0)</f>
        <v>0</v>
      </c>
      <c r="G488" s="89">
        <f>IFERROR(ROUND(G.9b!G488,2),0)</f>
        <v>0</v>
      </c>
      <c r="H488" s="91">
        <f t="shared" si="7"/>
        <v>0</v>
      </c>
      <c r="I488" s="89">
        <f>IFERROR(ROUND(G.9b!I488,2),0)</f>
        <v>0</v>
      </c>
      <c r="J488" s="96" t="str">
        <f>IF(OR(ISTEXT(G.9b!J488),ISNUMBER(G.9b!J488))=TRUE,G.9b!J488,"")</f>
        <v/>
      </c>
    </row>
    <row r="489" spans="1:10" ht="20.100000000000001" customHeight="1" thickBot="1" x14ac:dyDescent="0.3">
      <c r="A489" s="96" t="str">
        <f>IF(OR(ISTEXT(G.9b!A489),ISNUMBER(G.9b!A489))=TRUE,G.9b!A489,"")</f>
        <v/>
      </c>
      <c r="B489" s="96" t="str">
        <f>IF(OR(ISTEXT(G.9b!B489),ISNUMBER(G.9b!B489))=TRUE,G.9b!B489,"")</f>
        <v/>
      </c>
      <c r="C489" s="89">
        <f>IFERROR(ROUND(G.9b!C489,2),0)</f>
        <v>0</v>
      </c>
      <c r="D489" s="89">
        <f>IFERROR(ROUND(G.9b!D489,2),0)</f>
        <v>0</v>
      </c>
      <c r="E489" s="89">
        <f>IFERROR(ROUND(G.9b!E489,2),0)</f>
        <v>0</v>
      </c>
      <c r="F489" s="89">
        <f>IFERROR(ROUND(G.9b!F489,2),0)</f>
        <v>0</v>
      </c>
      <c r="G489" s="89">
        <f>IFERROR(ROUND(G.9b!G489,2),0)</f>
        <v>0</v>
      </c>
      <c r="H489" s="91">
        <f t="shared" si="7"/>
        <v>0</v>
      </c>
      <c r="I489" s="89">
        <f>IFERROR(ROUND(G.9b!I489,2),0)</f>
        <v>0</v>
      </c>
      <c r="J489" s="96" t="str">
        <f>IF(OR(ISTEXT(G.9b!J489),ISNUMBER(G.9b!J489))=TRUE,G.9b!J489,"")</f>
        <v/>
      </c>
    </row>
    <row r="490" spans="1:10" ht="20.100000000000001" customHeight="1" thickBot="1" x14ac:dyDescent="0.3">
      <c r="A490" s="96" t="str">
        <f>IF(OR(ISTEXT(G.9b!A490),ISNUMBER(G.9b!A490))=TRUE,G.9b!A490,"")</f>
        <v/>
      </c>
      <c r="B490" s="96" t="str">
        <f>IF(OR(ISTEXT(G.9b!B490),ISNUMBER(G.9b!B490))=TRUE,G.9b!B490,"")</f>
        <v/>
      </c>
      <c r="C490" s="89">
        <f>IFERROR(ROUND(G.9b!C490,2),0)</f>
        <v>0</v>
      </c>
      <c r="D490" s="89">
        <f>IFERROR(ROUND(G.9b!D490,2),0)</f>
        <v>0</v>
      </c>
      <c r="E490" s="89">
        <f>IFERROR(ROUND(G.9b!E490,2),0)</f>
        <v>0</v>
      </c>
      <c r="F490" s="89">
        <f>IFERROR(ROUND(G.9b!F490,2),0)</f>
        <v>0</v>
      </c>
      <c r="G490" s="89">
        <f>IFERROR(ROUND(G.9b!G490,2),0)</f>
        <v>0</v>
      </c>
      <c r="H490" s="91">
        <f t="shared" si="7"/>
        <v>0</v>
      </c>
      <c r="I490" s="89">
        <f>IFERROR(ROUND(G.9b!I490,2),0)</f>
        <v>0</v>
      </c>
      <c r="J490" s="96" t="str">
        <f>IF(OR(ISTEXT(G.9b!J490),ISNUMBER(G.9b!J490))=TRUE,G.9b!J490,"")</f>
        <v/>
      </c>
    </row>
    <row r="491" spans="1:10" ht="20.100000000000001" customHeight="1" thickBot="1" x14ac:dyDescent="0.3">
      <c r="A491" s="96" t="str">
        <f>IF(OR(ISTEXT(G.9b!A491),ISNUMBER(G.9b!A491))=TRUE,G.9b!A491,"")</f>
        <v/>
      </c>
      <c r="B491" s="96" t="str">
        <f>IF(OR(ISTEXT(G.9b!B491),ISNUMBER(G.9b!B491))=TRUE,G.9b!B491,"")</f>
        <v/>
      </c>
      <c r="C491" s="89">
        <f>IFERROR(ROUND(G.9b!C491,2),0)</f>
        <v>0</v>
      </c>
      <c r="D491" s="89">
        <f>IFERROR(ROUND(G.9b!D491,2),0)</f>
        <v>0</v>
      </c>
      <c r="E491" s="89">
        <f>IFERROR(ROUND(G.9b!E491,2),0)</f>
        <v>0</v>
      </c>
      <c r="F491" s="89">
        <f>IFERROR(ROUND(G.9b!F491,2),0)</f>
        <v>0</v>
      </c>
      <c r="G491" s="89">
        <f>IFERROR(ROUND(G.9b!G491,2),0)</f>
        <v>0</v>
      </c>
      <c r="H491" s="91">
        <f t="shared" si="7"/>
        <v>0</v>
      </c>
      <c r="I491" s="89">
        <f>IFERROR(ROUND(G.9b!I491,2),0)</f>
        <v>0</v>
      </c>
      <c r="J491" s="96" t="str">
        <f>IF(OR(ISTEXT(G.9b!J491),ISNUMBER(G.9b!J491))=TRUE,G.9b!J491,"")</f>
        <v/>
      </c>
    </row>
    <row r="492" spans="1:10" ht="20.100000000000001" customHeight="1" thickBot="1" x14ac:dyDescent="0.3">
      <c r="A492" s="96" t="str">
        <f>IF(OR(ISTEXT(G.9b!A492),ISNUMBER(G.9b!A492))=TRUE,G.9b!A492,"")</f>
        <v/>
      </c>
      <c r="B492" s="96" t="str">
        <f>IF(OR(ISTEXT(G.9b!B492),ISNUMBER(G.9b!B492))=TRUE,G.9b!B492,"")</f>
        <v/>
      </c>
      <c r="C492" s="89">
        <f>IFERROR(ROUND(G.9b!C492,2),0)</f>
        <v>0</v>
      </c>
      <c r="D492" s="89">
        <f>IFERROR(ROUND(G.9b!D492,2),0)</f>
        <v>0</v>
      </c>
      <c r="E492" s="89">
        <f>IFERROR(ROUND(G.9b!E492,2),0)</f>
        <v>0</v>
      </c>
      <c r="F492" s="89">
        <f>IFERROR(ROUND(G.9b!F492,2),0)</f>
        <v>0</v>
      </c>
      <c r="G492" s="89">
        <f>IFERROR(ROUND(G.9b!G492,2),0)</f>
        <v>0</v>
      </c>
      <c r="H492" s="91">
        <f t="shared" si="7"/>
        <v>0</v>
      </c>
      <c r="I492" s="89">
        <f>IFERROR(ROUND(G.9b!I492,2),0)</f>
        <v>0</v>
      </c>
      <c r="J492" s="96" t="str">
        <f>IF(OR(ISTEXT(G.9b!J492),ISNUMBER(G.9b!J492))=TRUE,G.9b!J492,"")</f>
        <v/>
      </c>
    </row>
    <row r="493" spans="1:10" ht="20.100000000000001" customHeight="1" thickBot="1" x14ac:dyDescent="0.3">
      <c r="A493" s="96" t="str">
        <f>IF(OR(ISTEXT(G.9b!A493),ISNUMBER(G.9b!A493))=TRUE,G.9b!A493,"")</f>
        <v/>
      </c>
      <c r="B493" s="96" t="str">
        <f>IF(OR(ISTEXT(G.9b!B493),ISNUMBER(G.9b!B493))=TRUE,G.9b!B493,"")</f>
        <v/>
      </c>
      <c r="C493" s="89">
        <f>IFERROR(ROUND(G.9b!C493,2),0)</f>
        <v>0</v>
      </c>
      <c r="D493" s="89">
        <f>IFERROR(ROUND(G.9b!D493,2),0)</f>
        <v>0</v>
      </c>
      <c r="E493" s="89">
        <f>IFERROR(ROUND(G.9b!E493,2),0)</f>
        <v>0</v>
      </c>
      <c r="F493" s="89">
        <f>IFERROR(ROUND(G.9b!F493,2),0)</f>
        <v>0</v>
      </c>
      <c r="G493" s="89">
        <f>IFERROR(ROUND(G.9b!G493,2),0)</f>
        <v>0</v>
      </c>
      <c r="H493" s="91">
        <f t="shared" si="7"/>
        <v>0</v>
      </c>
      <c r="I493" s="89">
        <f>IFERROR(ROUND(G.9b!I493,2),0)</f>
        <v>0</v>
      </c>
      <c r="J493" s="96" t="str">
        <f>IF(OR(ISTEXT(G.9b!J493),ISNUMBER(G.9b!J493))=TRUE,G.9b!J493,"")</f>
        <v/>
      </c>
    </row>
    <row r="494" spans="1:10" ht="20.100000000000001" customHeight="1" thickBot="1" x14ac:dyDescent="0.3">
      <c r="A494" s="96" t="str">
        <f>IF(OR(ISTEXT(G.9b!A494),ISNUMBER(G.9b!A494))=TRUE,G.9b!A494,"")</f>
        <v/>
      </c>
      <c r="B494" s="96" t="str">
        <f>IF(OR(ISTEXT(G.9b!B494),ISNUMBER(G.9b!B494))=TRUE,G.9b!B494,"")</f>
        <v/>
      </c>
      <c r="C494" s="89">
        <f>IFERROR(ROUND(G.9b!C494,2),0)</f>
        <v>0</v>
      </c>
      <c r="D494" s="89">
        <f>IFERROR(ROUND(G.9b!D494,2),0)</f>
        <v>0</v>
      </c>
      <c r="E494" s="89">
        <f>IFERROR(ROUND(G.9b!E494,2),0)</f>
        <v>0</v>
      </c>
      <c r="F494" s="89">
        <f>IFERROR(ROUND(G.9b!F494,2),0)</f>
        <v>0</v>
      </c>
      <c r="G494" s="89">
        <f>IFERROR(ROUND(G.9b!G494,2),0)</f>
        <v>0</v>
      </c>
      <c r="H494" s="91">
        <f t="shared" si="7"/>
        <v>0</v>
      </c>
      <c r="I494" s="89">
        <f>IFERROR(ROUND(G.9b!I494,2),0)</f>
        <v>0</v>
      </c>
      <c r="J494" s="96" t="str">
        <f>IF(OR(ISTEXT(G.9b!J494),ISNUMBER(G.9b!J494))=TRUE,G.9b!J494,"")</f>
        <v/>
      </c>
    </row>
    <row r="495" spans="1:10" ht="20.100000000000001" customHeight="1" thickBot="1" x14ac:dyDescent="0.3">
      <c r="A495" s="96" t="str">
        <f>IF(OR(ISTEXT(G.9b!A495),ISNUMBER(G.9b!A495))=TRUE,G.9b!A495,"")</f>
        <v/>
      </c>
      <c r="B495" s="96" t="str">
        <f>IF(OR(ISTEXT(G.9b!B495),ISNUMBER(G.9b!B495))=TRUE,G.9b!B495,"")</f>
        <v/>
      </c>
      <c r="C495" s="89">
        <f>IFERROR(ROUND(G.9b!C495,2),0)</f>
        <v>0</v>
      </c>
      <c r="D495" s="89">
        <f>IFERROR(ROUND(G.9b!D495,2),0)</f>
        <v>0</v>
      </c>
      <c r="E495" s="89">
        <f>IFERROR(ROUND(G.9b!E495,2),0)</f>
        <v>0</v>
      </c>
      <c r="F495" s="89">
        <f>IFERROR(ROUND(G.9b!F495,2),0)</f>
        <v>0</v>
      </c>
      <c r="G495" s="89">
        <f>IFERROR(ROUND(G.9b!G495,2),0)</f>
        <v>0</v>
      </c>
      <c r="H495" s="91">
        <f t="shared" si="7"/>
        <v>0</v>
      </c>
      <c r="I495" s="89">
        <f>IFERROR(ROUND(G.9b!I495,2),0)</f>
        <v>0</v>
      </c>
      <c r="J495" s="96" t="str">
        <f>IF(OR(ISTEXT(G.9b!J495),ISNUMBER(G.9b!J495))=TRUE,G.9b!J495,"")</f>
        <v/>
      </c>
    </row>
    <row r="496" spans="1:10" ht="20.100000000000001" customHeight="1" thickBot="1" x14ac:dyDescent="0.3">
      <c r="A496" s="96" t="str">
        <f>IF(OR(ISTEXT(G.9b!A496),ISNUMBER(G.9b!A496))=TRUE,G.9b!A496,"")</f>
        <v/>
      </c>
      <c r="B496" s="96" t="str">
        <f>IF(OR(ISTEXT(G.9b!B496),ISNUMBER(G.9b!B496))=TRUE,G.9b!B496,"")</f>
        <v/>
      </c>
      <c r="C496" s="89">
        <f>IFERROR(ROUND(G.9b!C496,2),0)</f>
        <v>0</v>
      </c>
      <c r="D496" s="89">
        <f>IFERROR(ROUND(G.9b!D496,2),0)</f>
        <v>0</v>
      </c>
      <c r="E496" s="89">
        <f>IFERROR(ROUND(G.9b!E496,2),0)</f>
        <v>0</v>
      </c>
      <c r="F496" s="89">
        <f>IFERROR(ROUND(G.9b!F496,2),0)</f>
        <v>0</v>
      </c>
      <c r="G496" s="89">
        <f>IFERROR(ROUND(G.9b!G496,2),0)</f>
        <v>0</v>
      </c>
      <c r="H496" s="91">
        <f t="shared" si="7"/>
        <v>0</v>
      </c>
      <c r="I496" s="89">
        <f>IFERROR(ROUND(G.9b!I496,2),0)</f>
        <v>0</v>
      </c>
      <c r="J496" s="96" t="str">
        <f>IF(OR(ISTEXT(G.9b!J496),ISNUMBER(G.9b!J496))=TRUE,G.9b!J496,"")</f>
        <v/>
      </c>
    </row>
    <row r="497" spans="1:10" ht="20.100000000000001" customHeight="1" thickBot="1" x14ac:dyDescent="0.3">
      <c r="A497" s="96" t="str">
        <f>IF(OR(ISTEXT(G.9b!A497),ISNUMBER(G.9b!A497))=TRUE,G.9b!A497,"")</f>
        <v/>
      </c>
      <c r="B497" s="96" t="str">
        <f>IF(OR(ISTEXT(G.9b!B497),ISNUMBER(G.9b!B497))=TRUE,G.9b!B497,"")</f>
        <v/>
      </c>
      <c r="C497" s="89">
        <f>IFERROR(ROUND(G.9b!C497,2),0)</f>
        <v>0</v>
      </c>
      <c r="D497" s="89">
        <f>IFERROR(ROUND(G.9b!D497,2),0)</f>
        <v>0</v>
      </c>
      <c r="E497" s="89">
        <f>IFERROR(ROUND(G.9b!E497,2),0)</f>
        <v>0</v>
      </c>
      <c r="F497" s="89">
        <f>IFERROR(ROUND(G.9b!F497,2),0)</f>
        <v>0</v>
      </c>
      <c r="G497" s="89">
        <f>IFERROR(ROUND(G.9b!G497,2),0)</f>
        <v>0</v>
      </c>
      <c r="H497" s="91">
        <f t="shared" si="7"/>
        <v>0</v>
      </c>
      <c r="I497" s="89">
        <f>IFERROR(ROUND(G.9b!I497,2),0)</f>
        <v>0</v>
      </c>
      <c r="J497" s="96" t="str">
        <f>IF(OR(ISTEXT(G.9b!J497),ISNUMBER(G.9b!J497))=TRUE,G.9b!J497,"")</f>
        <v/>
      </c>
    </row>
    <row r="498" spans="1:10" ht="20.100000000000001" customHeight="1" thickBot="1" x14ac:dyDescent="0.3">
      <c r="A498" s="96" t="str">
        <f>IF(OR(ISTEXT(G.9b!A498),ISNUMBER(G.9b!A498))=TRUE,G.9b!A498,"")</f>
        <v/>
      </c>
      <c r="B498" s="96" t="str">
        <f>IF(OR(ISTEXT(G.9b!B498),ISNUMBER(G.9b!B498))=TRUE,G.9b!B498,"")</f>
        <v/>
      </c>
      <c r="C498" s="89">
        <f>IFERROR(ROUND(G.9b!C498,2),0)</f>
        <v>0</v>
      </c>
      <c r="D498" s="89">
        <f>IFERROR(ROUND(G.9b!D498,2),0)</f>
        <v>0</v>
      </c>
      <c r="E498" s="89">
        <f>IFERROR(ROUND(G.9b!E498,2),0)</f>
        <v>0</v>
      </c>
      <c r="F498" s="89">
        <f>IFERROR(ROUND(G.9b!F498,2),0)</f>
        <v>0</v>
      </c>
      <c r="G498" s="89">
        <f>IFERROR(ROUND(G.9b!G498,2),0)</f>
        <v>0</v>
      </c>
      <c r="H498" s="91">
        <f t="shared" si="7"/>
        <v>0</v>
      </c>
      <c r="I498" s="89">
        <f>IFERROR(ROUND(G.9b!I498,2),0)</f>
        <v>0</v>
      </c>
      <c r="J498" s="96" t="str">
        <f>IF(OR(ISTEXT(G.9b!J498),ISNUMBER(G.9b!J498))=TRUE,G.9b!J498,"")</f>
        <v/>
      </c>
    </row>
    <row r="499" spans="1:10" ht="20.100000000000001" customHeight="1" thickBot="1" x14ac:dyDescent="0.3">
      <c r="A499" s="96" t="str">
        <f>IF(OR(ISTEXT(G.9b!A499),ISNUMBER(G.9b!A499))=TRUE,G.9b!A499,"")</f>
        <v/>
      </c>
      <c r="B499" s="96" t="str">
        <f>IF(OR(ISTEXT(G.9b!B499),ISNUMBER(G.9b!B499))=TRUE,G.9b!B499,"")</f>
        <v/>
      </c>
      <c r="C499" s="89">
        <f>IFERROR(ROUND(G.9b!C499,2),0)</f>
        <v>0</v>
      </c>
      <c r="D499" s="89">
        <f>IFERROR(ROUND(G.9b!D499,2),0)</f>
        <v>0</v>
      </c>
      <c r="E499" s="89">
        <f>IFERROR(ROUND(G.9b!E499,2),0)</f>
        <v>0</v>
      </c>
      <c r="F499" s="89">
        <f>IFERROR(ROUND(G.9b!F499,2),0)</f>
        <v>0</v>
      </c>
      <c r="G499" s="89">
        <f>IFERROR(ROUND(G.9b!G499,2),0)</f>
        <v>0</v>
      </c>
      <c r="H499" s="91">
        <f t="shared" si="7"/>
        <v>0</v>
      </c>
      <c r="I499" s="89">
        <f>IFERROR(ROUND(G.9b!I499,2),0)</f>
        <v>0</v>
      </c>
      <c r="J499" s="96" t="str">
        <f>IF(OR(ISTEXT(G.9b!J499),ISNUMBER(G.9b!J499))=TRUE,G.9b!J499,"")</f>
        <v/>
      </c>
    </row>
    <row r="500" spans="1:10" ht="20.100000000000001" customHeight="1" thickBot="1" x14ac:dyDescent="0.3">
      <c r="A500" s="96" t="str">
        <f>IF(OR(ISTEXT(G.9b!A500),ISNUMBER(G.9b!A500))=TRUE,G.9b!A500,"")</f>
        <v/>
      </c>
      <c r="B500" s="96" t="str">
        <f>IF(OR(ISTEXT(G.9b!B500),ISNUMBER(G.9b!B500))=TRUE,G.9b!B500,"")</f>
        <v/>
      </c>
      <c r="C500" s="89">
        <f>IFERROR(ROUND(G.9b!C500,2),0)</f>
        <v>0</v>
      </c>
      <c r="D500" s="89">
        <f>IFERROR(ROUND(G.9b!D500,2),0)</f>
        <v>0</v>
      </c>
      <c r="E500" s="89">
        <f>IFERROR(ROUND(G.9b!E500,2),0)</f>
        <v>0</v>
      </c>
      <c r="F500" s="89">
        <f>IFERROR(ROUND(G.9b!F500,2),0)</f>
        <v>0</v>
      </c>
      <c r="G500" s="89">
        <f>IFERROR(ROUND(G.9b!G500,2),0)</f>
        <v>0</v>
      </c>
      <c r="H500" s="91">
        <f t="shared" si="7"/>
        <v>0</v>
      </c>
      <c r="I500" s="89">
        <f>IFERROR(ROUND(G.9b!I500,2),0)</f>
        <v>0</v>
      </c>
      <c r="J500" s="96" t="str">
        <f>IF(OR(ISTEXT(G.9b!J500),ISNUMBER(G.9b!J500))=TRUE,G.9b!J500,"")</f>
        <v/>
      </c>
    </row>
    <row r="501" spans="1:10" ht="20.100000000000001" customHeight="1" thickBot="1" x14ac:dyDescent="0.3">
      <c r="A501" s="96" t="str">
        <f>IF(OR(ISTEXT(G.9b!A501),ISNUMBER(G.9b!A501))=TRUE,G.9b!A501,"")</f>
        <v/>
      </c>
      <c r="B501" s="96" t="str">
        <f>IF(OR(ISTEXT(G.9b!B501),ISNUMBER(G.9b!B501))=TRUE,G.9b!B501,"")</f>
        <v/>
      </c>
      <c r="C501" s="89">
        <f>IFERROR(ROUND(G.9b!C501,2),0)</f>
        <v>0</v>
      </c>
      <c r="D501" s="89">
        <f>IFERROR(ROUND(G.9b!D501,2),0)</f>
        <v>0</v>
      </c>
      <c r="E501" s="89">
        <f>IFERROR(ROUND(G.9b!E501,2),0)</f>
        <v>0</v>
      </c>
      <c r="F501" s="89">
        <f>IFERROR(ROUND(G.9b!F501,2),0)</f>
        <v>0</v>
      </c>
      <c r="G501" s="89">
        <f>IFERROR(ROUND(G.9b!G501,2),0)</f>
        <v>0</v>
      </c>
      <c r="H501" s="91">
        <f t="shared" si="7"/>
        <v>0</v>
      </c>
      <c r="I501" s="89">
        <f>IFERROR(ROUND(G.9b!I501,2),0)</f>
        <v>0</v>
      </c>
      <c r="J501" s="96" t="str">
        <f>IF(OR(ISTEXT(G.9b!J501),ISNUMBER(G.9b!J501))=TRUE,G.9b!J501,"")</f>
        <v/>
      </c>
    </row>
    <row r="502" spans="1:10" ht="20.100000000000001" customHeight="1" thickBot="1" x14ac:dyDescent="0.3">
      <c r="A502" s="96" t="str">
        <f>IF(OR(ISTEXT(G.9b!A502),ISNUMBER(G.9b!A502))=TRUE,G.9b!A502,"")</f>
        <v/>
      </c>
      <c r="B502" s="96" t="str">
        <f>IF(OR(ISTEXT(G.9b!B502),ISNUMBER(G.9b!B502))=TRUE,G.9b!B502,"")</f>
        <v/>
      </c>
      <c r="C502" s="89">
        <f>IFERROR(ROUND(G.9b!C502,2),0)</f>
        <v>0</v>
      </c>
      <c r="D502" s="89">
        <f>IFERROR(ROUND(G.9b!D502,2),0)</f>
        <v>0</v>
      </c>
      <c r="E502" s="89">
        <f>IFERROR(ROUND(G.9b!E502,2),0)</f>
        <v>0</v>
      </c>
      <c r="F502" s="89">
        <f>IFERROR(ROUND(G.9b!F502,2),0)</f>
        <v>0</v>
      </c>
      <c r="G502" s="89">
        <f>IFERROR(ROUND(G.9b!G502,2),0)</f>
        <v>0</v>
      </c>
      <c r="H502" s="91">
        <f t="shared" si="7"/>
        <v>0</v>
      </c>
      <c r="I502" s="89">
        <f>IFERROR(ROUND(G.9b!I502,2),0)</f>
        <v>0</v>
      </c>
      <c r="J502" s="96" t="str">
        <f>IF(OR(ISTEXT(G.9b!J502),ISNUMBER(G.9b!J502))=TRUE,G.9b!J502,"")</f>
        <v/>
      </c>
    </row>
    <row r="503" spans="1:10" ht="20.100000000000001" customHeight="1" thickBot="1" x14ac:dyDescent="0.3">
      <c r="A503" s="96" t="str">
        <f>IF(OR(ISTEXT(G.9b!A503),ISNUMBER(G.9b!A503))=TRUE,G.9b!A503,"")</f>
        <v/>
      </c>
      <c r="B503" s="96" t="str">
        <f>IF(OR(ISTEXT(G.9b!B503),ISNUMBER(G.9b!B503))=TRUE,G.9b!B503,"")</f>
        <v/>
      </c>
      <c r="C503" s="89">
        <f>IFERROR(ROUND(G.9b!C503,2),0)</f>
        <v>0</v>
      </c>
      <c r="D503" s="89">
        <f>IFERROR(ROUND(G.9b!D503,2),0)</f>
        <v>0</v>
      </c>
      <c r="E503" s="89">
        <f>IFERROR(ROUND(G.9b!E503,2),0)</f>
        <v>0</v>
      </c>
      <c r="F503" s="89">
        <f>IFERROR(ROUND(G.9b!F503,2),0)</f>
        <v>0</v>
      </c>
      <c r="G503" s="89">
        <f>IFERROR(ROUND(G.9b!G503,2),0)</f>
        <v>0</v>
      </c>
      <c r="H503" s="91">
        <f t="shared" si="7"/>
        <v>0</v>
      </c>
      <c r="I503" s="89">
        <f>IFERROR(ROUND(G.9b!I503,2),0)</f>
        <v>0</v>
      </c>
      <c r="J503" s="96" t="str">
        <f>IF(OR(ISTEXT(G.9b!J503),ISNUMBER(G.9b!J503))=TRUE,G.9b!J503,"")</f>
        <v/>
      </c>
    </row>
    <row r="504" spans="1:10" ht="20.100000000000001" customHeight="1" thickBot="1" x14ac:dyDescent="0.3">
      <c r="A504" s="96" t="str">
        <f>IF(OR(ISTEXT(G.9b!A504),ISNUMBER(G.9b!A504))=TRUE,G.9b!A504,"")</f>
        <v/>
      </c>
      <c r="B504" s="96" t="str">
        <f>IF(OR(ISTEXT(G.9b!B504),ISNUMBER(G.9b!B504))=TRUE,G.9b!B504,"")</f>
        <v/>
      </c>
      <c r="C504" s="89">
        <f>IFERROR(ROUND(G.9b!C504,2),0)</f>
        <v>0</v>
      </c>
      <c r="D504" s="89">
        <f>IFERROR(ROUND(G.9b!D504,2),0)</f>
        <v>0</v>
      </c>
      <c r="E504" s="89">
        <f>IFERROR(ROUND(G.9b!E504,2),0)</f>
        <v>0</v>
      </c>
      <c r="F504" s="89">
        <f>IFERROR(ROUND(G.9b!F504,2),0)</f>
        <v>0</v>
      </c>
      <c r="G504" s="89">
        <f>IFERROR(ROUND(G.9b!G504,2),0)</f>
        <v>0</v>
      </c>
      <c r="H504" s="91">
        <f t="shared" si="7"/>
        <v>0</v>
      </c>
      <c r="I504" s="89">
        <f>IFERROR(ROUND(G.9b!I504,2),0)</f>
        <v>0</v>
      </c>
      <c r="J504" s="96" t="str">
        <f>IF(OR(ISTEXT(G.9b!J504),ISNUMBER(G.9b!J504))=TRUE,G.9b!J504,"")</f>
        <v/>
      </c>
    </row>
    <row r="505" spans="1:10" ht="20.100000000000001" customHeight="1" thickBot="1" x14ac:dyDescent="0.3">
      <c r="A505" s="96" t="str">
        <f>IF(OR(ISTEXT(G.9b!A505),ISNUMBER(G.9b!A505))=TRUE,G.9b!A505,"")</f>
        <v/>
      </c>
      <c r="B505" s="96" t="str">
        <f>IF(OR(ISTEXT(G.9b!B505),ISNUMBER(G.9b!B505))=TRUE,G.9b!B505,"")</f>
        <v/>
      </c>
      <c r="C505" s="89">
        <f>IFERROR(ROUND(G.9b!C505,2),0)</f>
        <v>0</v>
      </c>
      <c r="D505" s="89">
        <f>IFERROR(ROUND(G.9b!D505,2),0)</f>
        <v>0</v>
      </c>
      <c r="E505" s="89">
        <f>IFERROR(ROUND(G.9b!E505,2),0)</f>
        <v>0</v>
      </c>
      <c r="F505" s="89">
        <f>IFERROR(ROUND(G.9b!F505,2),0)</f>
        <v>0</v>
      </c>
      <c r="G505" s="89">
        <f>IFERROR(ROUND(G.9b!G505,2),0)</f>
        <v>0</v>
      </c>
      <c r="H505" s="91">
        <f t="shared" si="7"/>
        <v>0</v>
      </c>
      <c r="I505" s="89">
        <f>IFERROR(ROUND(G.9b!I505,2),0)</f>
        <v>0</v>
      </c>
      <c r="J505" s="96" t="str">
        <f>IF(OR(ISTEXT(G.9b!J505),ISNUMBER(G.9b!J505))=TRUE,G.9b!J505,"")</f>
        <v/>
      </c>
    </row>
    <row r="506" spans="1:10" ht="20.100000000000001" customHeight="1" thickBot="1" x14ac:dyDescent="0.3">
      <c r="A506" s="96" t="str">
        <f>IF(OR(ISTEXT(G.9b!A506),ISNUMBER(G.9b!A506))=TRUE,G.9b!A506,"")</f>
        <v/>
      </c>
      <c r="B506" s="96" t="str">
        <f>IF(OR(ISTEXT(G.9b!B506),ISNUMBER(G.9b!B506))=TRUE,G.9b!B506,"")</f>
        <v/>
      </c>
      <c r="C506" s="89">
        <f>IFERROR(ROUND(G.9b!C506,2),0)</f>
        <v>0</v>
      </c>
      <c r="D506" s="89">
        <f>IFERROR(ROUND(G.9b!D506,2),0)</f>
        <v>0</v>
      </c>
      <c r="E506" s="89">
        <f>IFERROR(ROUND(G.9b!E506,2),0)</f>
        <v>0</v>
      </c>
      <c r="F506" s="89">
        <f>IFERROR(ROUND(G.9b!F506,2),0)</f>
        <v>0</v>
      </c>
      <c r="G506" s="89">
        <f>IFERROR(ROUND(G.9b!G506,2),0)</f>
        <v>0</v>
      </c>
      <c r="H506" s="91">
        <f t="shared" si="7"/>
        <v>0</v>
      </c>
      <c r="I506" s="89">
        <f>IFERROR(ROUND(G.9b!I506,2),0)</f>
        <v>0</v>
      </c>
      <c r="J506" s="96" t="str">
        <f>IF(OR(ISTEXT(G.9b!J506),ISNUMBER(G.9b!J506))=TRUE,G.9b!J506,"")</f>
        <v/>
      </c>
    </row>
    <row r="507" spans="1:10" ht="20.100000000000001" customHeight="1" thickBot="1" x14ac:dyDescent="0.3">
      <c r="A507" s="96" t="str">
        <f>IF(OR(ISTEXT(G.9b!A507),ISNUMBER(G.9b!A507))=TRUE,G.9b!A507,"")</f>
        <v/>
      </c>
      <c r="B507" s="96" t="str">
        <f>IF(OR(ISTEXT(G.9b!B507),ISNUMBER(G.9b!B507))=TRUE,G.9b!B507,"")</f>
        <v/>
      </c>
      <c r="C507" s="89">
        <f>IFERROR(ROUND(G.9b!C507,2),0)</f>
        <v>0</v>
      </c>
      <c r="D507" s="89">
        <f>IFERROR(ROUND(G.9b!D507,2),0)</f>
        <v>0</v>
      </c>
      <c r="E507" s="89">
        <f>IFERROR(ROUND(G.9b!E507,2),0)</f>
        <v>0</v>
      </c>
      <c r="F507" s="89">
        <f>IFERROR(ROUND(G.9b!F507,2),0)</f>
        <v>0</v>
      </c>
      <c r="G507" s="89">
        <f>IFERROR(ROUND(G.9b!G507,2),0)</f>
        <v>0</v>
      </c>
      <c r="H507" s="91">
        <f t="shared" si="7"/>
        <v>0</v>
      </c>
      <c r="I507" s="89">
        <f>IFERROR(ROUND(G.9b!I507,2),0)</f>
        <v>0</v>
      </c>
      <c r="J507" s="96" t="str">
        <f>IF(OR(ISTEXT(G.9b!J507),ISNUMBER(G.9b!J507))=TRUE,G.9b!J507,"")</f>
        <v/>
      </c>
    </row>
    <row r="508" spans="1:10" ht="20.100000000000001" customHeight="1" thickBot="1" x14ac:dyDescent="0.3">
      <c r="A508" s="96" t="str">
        <f>IF(OR(ISTEXT(G.9b!A508),ISNUMBER(G.9b!A508))=TRUE,G.9b!A508,"")</f>
        <v/>
      </c>
      <c r="B508" s="96" t="str">
        <f>IF(OR(ISTEXT(G.9b!B508),ISNUMBER(G.9b!B508))=TRUE,G.9b!B508,"")</f>
        <v/>
      </c>
      <c r="C508" s="89">
        <f>IFERROR(ROUND(G.9b!C508,2),0)</f>
        <v>0</v>
      </c>
      <c r="D508" s="89">
        <f>IFERROR(ROUND(G.9b!D508,2),0)</f>
        <v>0</v>
      </c>
      <c r="E508" s="89">
        <f>IFERROR(ROUND(G.9b!E508,2),0)</f>
        <v>0</v>
      </c>
      <c r="F508" s="89">
        <f>IFERROR(ROUND(G.9b!F508,2),0)</f>
        <v>0</v>
      </c>
      <c r="G508" s="89">
        <f>IFERROR(ROUND(G.9b!G508,2),0)</f>
        <v>0</v>
      </c>
      <c r="H508" s="91">
        <f t="shared" si="7"/>
        <v>0</v>
      </c>
      <c r="I508" s="89">
        <f>IFERROR(ROUND(G.9b!I508,2),0)</f>
        <v>0</v>
      </c>
      <c r="J508" s="96" t="str">
        <f>IF(OR(ISTEXT(G.9b!J508),ISNUMBER(G.9b!J508))=TRUE,G.9b!J508,"")</f>
        <v/>
      </c>
    </row>
    <row r="509" spans="1:10" ht="20.100000000000001" customHeight="1" thickBot="1" x14ac:dyDescent="0.3">
      <c r="A509" s="96" t="str">
        <f>IF(OR(ISTEXT(G.9b!A509),ISNUMBER(G.9b!A509))=TRUE,G.9b!A509,"")</f>
        <v/>
      </c>
      <c r="B509" s="96" t="str">
        <f>IF(OR(ISTEXT(G.9b!B509),ISNUMBER(G.9b!B509))=TRUE,G.9b!B509,"")</f>
        <v/>
      </c>
      <c r="C509" s="89">
        <f>IFERROR(ROUND(G.9b!C509,2),0)</f>
        <v>0</v>
      </c>
      <c r="D509" s="89">
        <f>IFERROR(ROUND(G.9b!D509,2),0)</f>
        <v>0</v>
      </c>
      <c r="E509" s="89">
        <f>IFERROR(ROUND(G.9b!E509,2),0)</f>
        <v>0</v>
      </c>
      <c r="F509" s="89">
        <f>IFERROR(ROUND(G.9b!F509,2),0)</f>
        <v>0</v>
      </c>
      <c r="G509" s="89">
        <f>IFERROR(ROUND(G.9b!G509,2),0)</f>
        <v>0</v>
      </c>
      <c r="H509" s="91">
        <f t="shared" si="7"/>
        <v>0</v>
      </c>
      <c r="I509" s="89">
        <f>IFERROR(ROUND(G.9b!I509,2),0)</f>
        <v>0</v>
      </c>
      <c r="J509" s="96" t="str">
        <f>IF(OR(ISTEXT(G.9b!J509),ISNUMBER(G.9b!J509))=TRUE,G.9b!J509,"")</f>
        <v/>
      </c>
    </row>
    <row r="510" spans="1:10" ht="20.100000000000001" customHeight="1" thickBot="1" x14ac:dyDescent="0.3">
      <c r="A510" s="96" t="str">
        <f>IF(OR(ISTEXT(G.9b!A510),ISNUMBER(G.9b!A510))=TRUE,G.9b!A510,"")</f>
        <v/>
      </c>
      <c r="B510" s="96" t="str">
        <f>IF(OR(ISTEXT(G.9b!B510),ISNUMBER(G.9b!B510))=TRUE,G.9b!B510,"")</f>
        <v/>
      </c>
      <c r="C510" s="89">
        <f>IFERROR(ROUND(G.9b!C510,2),0)</f>
        <v>0</v>
      </c>
      <c r="D510" s="89">
        <f>IFERROR(ROUND(G.9b!D510,2),0)</f>
        <v>0</v>
      </c>
      <c r="E510" s="89">
        <f>IFERROR(ROUND(G.9b!E510,2),0)</f>
        <v>0</v>
      </c>
      <c r="F510" s="89">
        <f>IFERROR(ROUND(G.9b!F510,2),0)</f>
        <v>0</v>
      </c>
      <c r="G510" s="89">
        <f>IFERROR(ROUND(G.9b!G510,2),0)</f>
        <v>0</v>
      </c>
      <c r="H510" s="91">
        <f t="shared" si="7"/>
        <v>0</v>
      </c>
      <c r="I510" s="89">
        <f>IFERROR(ROUND(G.9b!I510,2),0)</f>
        <v>0</v>
      </c>
      <c r="J510" s="96" t="str">
        <f>IF(OR(ISTEXT(G.9b!J510),ISNUMBER(G.9b!J510))=TRUE,G.9b!J510,"")</f>
        <v/>
      </c>
    </row>
    <row r="511" spans="1:10" ht="20.100000000000001" customHeight="1" thickBot="1" x14ac:dyDescent="0.3">
      <c r="A511" s="96" t="str">
        <f>IF(OR(ISTEXT(G.9b!A511),ISNUMBER(G.9b!A511))=TRUE,G.9b!A511,"")</f>
        <v/>
      </c>
      <c r="B511" s="96" t="str">
        <f>IF(OR(ISTEXT(G.9b!B511),ISNUMBER(G.9b!B511))=TRUE,G.9b!B511,"")</f>
        <v/>
      </c>
      <c r="C511" s="89">
        <f>IFERROR(ROUND(G.9b!C511,2),0)</f>
        <v>0</v>
      </c>
      <c r="D511" s="89">
        <f>IFERROR(ROUND(G.9b!D511,2),0)</f>
        <v>0</v>
      </c>
      <c r="E511" s="89">
        <f>IFERROR(ROUND(G.9b!E511,2),0)</f>
        <v>0</v>
      </c>
      <c r="F511" s="89">
        <f>IFERROR(ROUND(G.9b!F511,2),0)</f>
        <v>0</v>
      </c>
      <c r="G511" s="89">
        <f>IFERROR(ROUND(G.9b!G511,2),0)</f>
        <v>0</v>
      </c>
      <c r="H511" s="91">
        <f t="shared" si="7"/>
        <v>0</v>
      </c>
      <c r="I511" s="89">
        <f>IFERROR(ROUND(G.9b!I511,2),0)</f>
        <v>0</v>
      </c>
      <c r="J511" s="96" t="str">
        <f>IF(OR(ISTEXT(G.9b!J511),ISNUMBER(G.9b!J511))=TRUE,G.9b!J511,"")</f>
        <v/>
      </c>
    </row>
    <row r="512" spans="1:10" ht="20.100000000000001" customHeight="1" thickBot="1" x14ac:dyDescent="0.3">
      <c r="A512" s="96" t="str">
        <f>IF(OR(ISTEXT(G.9b!A512),ISNUMBER(G.9b!A512))=TRUE,G.9b!A512,"")</f>
        <v/>
      </c>
      <c r="B512" s="96" t="str">
        <f>IF(OR(ISTEXT(G.9b!B512),ISNUMBER(G.9b!B512))=TRUE,G.9b!B512,"")</f>
        <v/>
      </c>
      <c r="C512" s="89">
        <f>IFERROR(ROUND(G.9b!C512,2),0)</f>
        <v>0</v>
      </c>
      <c r="D512" s="89">
        <f>IFERROR(ROUND(G.9b!D512,2),0)</f>
        <v>0</v>
      </c>
      <c r="E512" s="89">
        <f>IFERROR(ROUND(G.9b!E512,2),0)</f>
        <v>0</v>
      </c>
      <c r="F512" s="89">
        <f>IFERROR(ROUND(G.9b!F512,2),0)</f>
        <v>0</v>
      </c>
      <c r="G512" s="89">
        <f>IFERROR(ROUND(G.9b!G512,2),0)</f>
        <v>0</v>
      </c>
      <c r="H512" s="91">
        <f t="shared" si="7"/>
        <v>0</v>
      </c>
      <c r="I512" s="89">
        <f>IFERROR(ROUND(G.9b!I512,2),0)</f>
        <v>0</v>
      </c>
      <c r="J512" s="96" t="str">
        <f>IF(OR(ISTEXT(G.9b!J512),ISNUMBER(G.9b!J512))=TRUE,G.9b!J512,"")</f>
        <v/>
      </c>
    </row>
    <row r="513" spans="1:10" ht="20.100000000000001" customHeight="1" thickBot="1" x14ac:dyDescent="0.3">
      <c r="A513" s="96" t="str">
        <f>IF(OR(ISTEXT(G.9b!A513),ISNUMBER(G.9b!A513))=TRUE,G.9b!A513,"")</f>
        <v/>
      </c>
      <c r="B513" s="96" t="str">
        <f>IF(OR(ISTEXT(G.9b!B513),ISNUMBER(G.9b!B513))=TRUE,G.9b!B513,"")</f>
        <v/>
      </c>
      <c r="C513" s="89">
        <f>IFERROR(ROUND(G.9b!C513,2),0)</f>
        <v>0</v>
      </c>
      <c r="D513" s="89">
        <f>IFERROR(ROUND(G.9b!D513,2),0)</f>
        <v>0</v>
      </c>
      <c r="E513" s="89">
        <f>IFERROR(ROUND(G.9b!E513,2),0)</f>
        <v>0</v>
      </c>
      <c r="F513" s="89">
        <f>IFERROR(ROUND(G.9b!F513,2),0)</f>
        <v>0</v>
      </c>
      <c r="G513" s="89">
        <f>IFERROR(ROUND(G.9b!G513,2),0)</f>
        <v>0</v>
      </c>
      <c r="H513" s="91">
        <f t="shared" si="7"/>
        <v>0</v>
      </c>
      <c r="I513" s="89">
        <f>IFERROR(ROUND(G.9b!I513,2),0)</f>
        <v>0</v>
      </c>
      <c r="J513" s="96" t="str">
        <f>IF(OR(ISTEXT(G.9b!J513),ISNUMBER(G.9b!J513))=TRUE,G.9b!J513,"")</f>
        <v/>
      </c>
    </row>
    <row r="514" spans="1:10" ht="20.100000000000001" customHeight="1" thickBot="1" x14ac:dyDescent="0.3">
      <c r="A514" s="96" t="str">
        <f>IF(OR(ISTEXT(G.9b!A514),ISNUMBER(G.9b!A514))=TRUE,G.9b!A514,"")</f>
        <v/>
      </c>
      <c r="B514" s="96" t="str">
        <f>IF(OR(ISTEXT(G.9b!B514),ISNUMBER(G.9b!B514))=TRUE,G.9b!B514,"")</f>
        <v/>
      </c>
      <c r="C514" s="89">
        <f>IFERROR(ROUND(G.9b!C514,2),0)</f>
        <v>0</v>
      </c>
      <c r="D514" s="89">
        <f>IFERROR(ROUND(G.9b!D514,2),0)</f>
        <v>0</v>
      </c>
      <c r="E514" s="89">
        <f>IFERROR(ROUND(G.9b!E514,2),0)</f>
        <v>0</v>
      </c>
      <c r="F514" s="89">
        <f>IFERROR(ROUND(G.9b!F514,2),0)</f>
        <v>0</v>
      </c>
      <c r="G514" s="89">
        <f>IFERROR(ROUND(G.9b!G514,2),0)</f>
        <v>0</v>
      </c>
      <c r="H514" s="91">
        <f t="shared" si="7"/>
        <v>0</v>
      </c>
      <c r="I514" s="89">
        <f>IFERROR(ROUND(G.9b!I514,2),0)</f>
        <v>0</v>
      </c>
      <c r="J514" s="96" t="str">
        <f>IF(OR(ISTEXT(G.9b!J514),ISNUMBER(G.9b!J514))=TRUE,G.9b!J514,"")</f>
        <v/>
      </c>
    </row>
    <row r="515" spans="1:10" ht="20.100000000000001" customHeight="1" thickBot="1" x14ac:dyDescent="0.3">
      <c r="A515" s="96" t="str">
        <f>IF(OR(ISTEXT(G.9b!A515),ISNUMBER(G.9b!A515))=TRUE,G.9b!A515,"")</f>
        <v/>
      </c>
      <c r="B515" s="96" t="str">
        <f>IF(OR(ISTEXT(G.9b!B515),ISNUMBER(G.9b!B515))=TRUE,G.9b!B515,"")</f>
        <v/>
      </c>
      <c r="C515" s="89">
        <f>IFERROR(ROUND(G.9b!C515,2),0)</f>
        <v>0</v>
      </c>
      <c r="D515" s="89">
        <f>IFERROR(ROUND(G.9b!D515,2),0)</f>
        <v>0</v>
      </c>
      <c r="E515" s="89">
        <f>IFERROR(ROUND(G.9b!E515,2),0)</f>
        <v>0</v>
      </c>
      <c r="F515" s="89">
        <f>IFERROR(ROUND(G.9b!F515,2),0)</f>
        <v>0</v>
      </c>
      <c r="G515" s="89">
        <f>IFERROR(ROUND(G.9b!G515,2),0)</f>
        <v>0</v>
      </c>
      <c r="H515" s="91">
        <f t="shared" si="7"/>
        <v>0</v>
      </c>
      <c r="I515" s="89">
        <f>IFERROR(ROUND(G.9b!I515,2),0)</f>
        <v>0</v>
      </c>
      <c r="J515" s="96" t="str">
        <f>IF(OR(ISTEXT(G.9b!J515),ISNUMBER(G.9b!J515))=TRUE,G.9b!J515,"")</f>
        <v/>
      </c>
    </row>
    <row r="516" spans="1:10" ht="20.100000000000001" customHeight="1" thickBot="1" x14ac:dyDescent="0.3">
      <c r="A516" s="96" t="str">
        <f>IF(OR(ISTEXT(G.9b!A516),ISNUMBER(G.9b!A516))=TRUE,G.9b!A516,"")</f>
        <v/>
      </c>
      <c r="B516" s="96" t="str">
        <f>IF(OR(ISTEXT(G.9b!B516),ISNUMBER(G.9b!B516))=TRUE,G.9b!B516,"")</f>
        <v/>
      </c>
      <c r="C516" s="89">
        <f>IFERROR(ROUND(G.9b!C516,2),0)</f>
        <v>0</v>
      </c>
      <c r="D516" s="89">
        <f>IFERROR(ROUND(G.9b!D516,2),0)</f>
        <v>0</v>
      </c>
      <c r="E516" s="89">
        <f>IFERROR(ROUND(G.9b!E516,2),0)</f>
        <v>0</v>
      </c>
      <c r="F516" s="89">
        <f>IFERROR(ROUND(G.9b!F516,2),0)</f>
        <v>0</v>
      </c>
      <c r="G516" s="89">
        <f>IFERROR(ROUND(G.9b!G516,2),0)</f>
        <v>0</v>
      </c>
      <c r="H516" s="91">
        <f t="shared" si="7"/>
        <v>0</v>
      </c>
      <c r="I516" s="89">
        <f>IFERROR(ROUND(G.9b!I516,2),0)</f>
        <v>0</v>
      </c>
      <c r="J516" s="96" t="str">
        <f>IF(OR(ISTEXT(G.9b!J516),ISNUMBER(G.9b!J516))=TRUE,G.9b!J516,"")</f>
        <v/>
      </c>
    </row>
    <row r="517" spans="1:10" ht="20.100000000000001" customHeight="1" thickBot="1" x14ac:dyDescent="0.3">
      <c r="A517" s="96" t="str">
        <f>IF(OR(ISTEXT(G.9b!A517),ISNUMBER(G.9b!A517))=TRUE,G.9b!A517,"")</f>
        <v/>
      </c>
      <c r="B517" s="96" t="str">
        <f>IF(OR(ISTEXT(G.9b!B517),ISNUMBER(G.9b!B517))=TRUE,G.9b!B517,"")</f>
        <v/>
      </c>
      <c r="C517" s="89">
        <f>IFERROR(ROUND(G.9b!C517,2),0)</f>
        <v>0</v>
      </c>
      <c r="D517" s="89">
        <f>IFERROR(ROUND(G.9b!D517,2),0)</f>
        <v>0</v>
      </c>
      <c r="E517" s="89">
        <f>IFERROR(ROUND(G.9b!E517,2),0)</f>
        <v>0</v>
      </c>
      <c r="F517" s="89">
        <f>IFERROR(ROUND(G.9b!F517,2),0)</f>
        <v>0</v>
      </c>
      <c r="G517" s="89">
        <f>IFERROR(ROUND(G.9b!G517,2),0)</f>
        <v>0</v>
      </c>
      <c r="H517" s="91">
        <f t="shared" si="7"/>
        <v>0</v>
      </c>
      <c r="I517" s="89">
        <f>IFERROR(ROUND(G.9b!I517,2),0)</f>
        <v>0</v>
      </c>
      <c r="J517" s="96" t="str">
        <f>IF(OR(ISTEXT(G.9b!J517),ISNUMBER(G.9b!J517))=TRUE,G.9b!J517,"")</f>
        <v/>
      </c>
    </row>
    <row r="518" spans="1:10" ht="20.100000000000001" customHeight="1" thickBot="1" x14ac:dyDescent="0.3">
      <c r="A518" s="96" t="str">
        <f>IF(OR(ISTEXT(G.9b!A518),ISNUMBER(G.9b!A518))=TRUE,G.9b!A518,"")</f>
        <v/>
      </c>
      <c r="B518" s="96" t="str">
        <f>IF(OR(ISTEXT(G.9b!B518),ISNUMBER(G.9b!B518))=TRUE,G.9b!B518,"")</f>
        <v/>
      </c>
      <c r="C518" s="89">
        <f>IFERROR(ROUND(G.9b!C518,2),0)</f>
        <v>0</v>
      </c>
      <c r="D518" s="89">
        <f>IFERROR(ROUND(G.9b!D518,2),0)</f>
        <v>0</v>
      </c>
      <c r="E518" s="89">
        <f>IFERROR(ROUND(G.9b!E518,2),0)</f>
        <v>0</v>
      </c>
      <c r="F518" s="89">
        <f>IFERROR(ROUND(G.9b!F518,2),0)</f>
        <v>0</v>
      </c>
      <c r="G518" s="89">
        <f>IFERROR(ROUND(G.9b!G518,2),0)</f>
        <v>0</v>
      </c>
      <c r="H518" s="91">
        <f t="shared" si="7"/>
        <v>0</v>
      </c>
      <c r="I518" s="89">
        <f>IFERROR(ROUND(G.9b!I518,2),0)</f>
        <v>0</v>
      </c>
      <c r="J518" s="96" t="str">
        <f>IF(OR(ISTEXT(G.9b!J518),ISNUMBER(G.9b!J518))=TRUE,G.9b!J518,"")</f>
        <v/>
      </c>
    </row>
    <row r="519" spans="1:10" ht="20.100000000000001" customHeight="1" thickBot="1" x14ac:dyDescent="0.3">
      <c r="A519" s="96" t="str">
        <f>IF(OR(ISTEXT(G.9b!A519),ISNUMBER(G.9b!A519))=TRUE,G.9b!A519,"")</f>
        <v/>
      </c>
      <c r="B519" s="96" t="str">
        <f>IF(OR(ISTEXT(G.9b!B519),ISNUMBER(G.9b!B519))=TRUE,G.9b!B519,"")</f>
        <v/>
      </c>
      <c r="C519" s="89">
        <f>IFERROR(ROUND(G.9b!C519,2),0)</f>
        <v>0</v>
      </c>
      <c r="D519" s="89">
        <f>IFERROR(ROUND(G.9b!D519,2),0)</f>
        <v>0</v>
      </c>
      <c r="E519" s="89">
        <f>IFERROR(ROUND(G.9b!E519,2),0)</f>
        <v>0</v>
      </c>
      <c r="F519" s="89">
        <f>IFERROR(ROUND(G.9b!F519,2),0)</f>
        <v>0</v>
      </c>
      <c r="G519" s="89">
        <f>IFERROR(ROUND(G.9b!G519,2),0)</f>
        <v>0</v>
      </c>
      <c r="H519" s="91">
        <f t="shared" ref="H519:H582" si="8">ROUND(SUM(C519,(-D519),(-E519),F519,(-G519)),2)</f>
        <v>0</v>
      </c>
      <c r="I519" s="89">
        <f>IFERROR(ROUND(G.9b!I519,2),0)</f>
        <v>0</v>
      </c>
      <c r="J519" s="96" t="str">
        <f>IF(OR(ISTEXT(G.9b!J519),ISNUMBER(G.9b!J519))=TRUE,G.9b!J519,"")</f>
        <v/>
      </c>
    </row>
    <row r="520" spans="1:10" ht="20.100000000000001" customHeight="1" thickBot="1" x14ac:dyDescent="0.3">
      <c r="A520" s="96" t="str">
        <f>IF(OR(ISTEXT(G.9b!A520),ISNUMBER(G.9b!A520))=TRUE,G.9b!A520,"")</f>
        <v/>
      </c>
      <c r="B520" s="96" t="str">
        <f>IF(OR(ISTEXT(G.9b!B520),ISNUMBER(G.9b!B520))=TRUE,G.9b!B520,"")</f>
        <v/>
      </c>
      <c r="C520" s="89">
        <f>IFERROR(ROUND(G.9b!C520,2),0)</f>
        <v>0</v>
      </c>
      <c r="D520" s="89">
        <f>IFERROR(ROUND(G.9b!D520,2),0)</f>
        <v>0</v>
      </c>
      <c r="E520" s="89">
        <f>IFERROR(ROUND(G.9b!E520,2),0)</f>
        <v>0</v>
      </c>
      <c r="F520" s="89">
        <f>IFERROR(ROUND(G.9b!F520,2),0)</f>
        <v>0</v>
      </c>
      <c r="G520" s="89">
        <f>IFERROR(ROUND(G.9b!G520,2),0)</f>
        <v>0</v>
      </c>
      <c r="H520" s="91">
        <f t="shared" si="8"/>
        <v>0</v>
      </c>
      <c r="I520" s="89">
        <f>IFERROR(ROUND(G.9b!I520,2),0)</f>
        <v>0</v>
      </c>
      <c r="J520" s="96" t="str">
        <f>IF(OR(ISTEXT(G.9b!J520),ISNUMBER(G.9b!J520))=TRUE,G.9b!J520,"")</f>
        <v/>
      </c>
    </row>
    <row r="521" spans="1:10" ht="20.100000000000001" customHeight="1" thickBot="1" x14ac:dyDescent="0.3">
      <c r="A521" s="96" t="str">
        <f>IF(OR(ISTEXT(G.9b!A521),ISNUMBER(G.9b!A521))=TRUE,G.9b!A521,"")</f>
        <v/>
      </c>
      <c r="B521" s="96" t="str">
        <f>IF(OR(ISTEXT(G.9b!B521),ISNUMBER(G.9b!B521))=TRUE,G.9b!B521,"")</f>
        <v/>
      </c>
      <c r="C521" s="89">
        <f>IFERROR(ROUND(G.9b!C521,2),0)</f>
        <v>0</v>
      </c>
      <c r="D521" s="89">
        <f>IFERROR(ROUND(G.9b!D521,2),0)</f>
        <v>0</v>
      </c>
      <c r="E521" s="89">
        <f>IFERROR(ROUND(G.9b!E521,2),0)</f>
        <v>0</v>
      </c>
      <c r="F521" s="89">
        <f>IFERROR(ROUND(G.9b!F521,2),0)</f>
        <v>0</v>
      </c>
      <c r="G521" s="89">
        <f>IFERROR(ROUND(G.9b!G521,2),0)</f>
        <v>0</v>
      </c>
      <c r="H521" s="91">
        <f t="shared" si="8"/>
        <v>0</v>
      </c>
      <c r="I521" s="89">
        <f>IFERROR(ROUND(G.9b!I521,2),0)</f>
        <v>0</v>
      </c>
      <c r="J521" s="96" t="str">
        <f>IF(OR(ISTEXT(G.9b!J521),ISNUMBER(G.9b!J521))=TRUE,G.9b!J521,"")</f>
        <v/>
      </c>
    </row>
    <row r="522" spans="1:10" ht="20.100000000000001" customHeight="1" thickBot="1" x14ac:dyDescent="0.3">
      <c r="A522" s="96" t="str">
        <f>IF(OR(ISTEXT(G.9b!A522),ISNUMBER(G.9b!A522))=TRUE,G.9b!A522,"")</f>
        <v/>
      </c>
      <c r="B522" s="96" t="str">
        <f>IF(OR(ISTEXT(G.9b!B522),ISNUMBER(G.9b!B522))=TRUE,G.9b!B522,"")</f>
        <v/>
      </c>
      <c r="C522" s="89">
        <f>IFERROR(ROUND(G.9b!C522,2),0)</f>
        <v>0</v>
      </c>
      <c r="D522" s="89">
        <f>IFERROR(ROUND(G.9b!D522,2),0)</f>
        <v>0</v>
      </c>
      <c r="E522" s="89">
        <f>IFERROR(ROUND(G.9b!E522,2),0)</f>
        <v>0</v>
      </c>
      <c r="F522" s="89">
        <f>IFERROR(ROUND(G.9b!F522,2),0)</f>
        <v>0</v>
      </c>
      <c r="G522" s="89">
        <f>IFERROR(ROUND(G.9b!G522,2),0)</f>
        <v>0</v>
      </c>
      <c r="H522" s="91">
        <f t="shared" si="8"/>
        <v>0</v>
      </c>
      <c r="I522" s="89">
        <f>IFERROR(ROUND(G.9b!I522,2),0)</f>
        <v>0</v>
      </c>
      <c r="J522" s="96" t="str">
        <f>IF(OR(ISTEXT(G.9b!J522),ISNUMBER(G.9b!J522))=TRUE,G.9b!J522,"")</f>
        <v/>
      </c>
    </row>
    <row r="523" spans="1:10" ht="20.100000000000001" customHeight="1" thickBot="1" x14ac:dyDescent="0.3">
      <c r="A523" s="96" t="str">
        <f>IF(OR(ISTEXT(G.9b!A523),ISNUMBER(G.9b!A523))=TRUE,G.9b!A523,"")</f>
        <v/>
      </c>
      <c r="B523" s="96" t="str">
        <f>IF(OR(ISTEXT(G.9b!B523),ISNUMBER(G.9b!B523))=TRUE,G.9b!B523,"")</f>
        <v/>
      </c>
      <c r="C523" s="89">
        <f>IFERROR(ROUND(G.9b!C523,2),0)</f>
        <v>0</v>
      </c>
      <c r="D523" s="89">
        <f>IFERROR(ROUND(G.9b!D523,2),0)</f>
        <v>0</v>
      </c>
      <c r="E523" s="89">
        <f>IFERROR(ROUND(G.9b!E523,2),0)</f>
        <v>0</v>
      </c>
      <c r="F523" s="89">
        <f>IFERROR(ROUND(G.9b!F523,2),0)</f>
        <v>0</v>
      </c>
      <c r="G523" s="89">
        <f>IFERROR(ROUND(G.9b!G523,2),0)</f>
        <v>0</v>
      </c>
      <c r="H523" s="91">
        <f t="shared" si="8"/>
        <v>0</v>
      </c>
      <c r="I523" s="89">
        <f>IFERROR(ROUND(G.9b!I523,2),0)</f>
        <v>0</v>
      </c>
      <c r="J523" s="96" t="str">
        <f>IF(OR(ISTEXT(G.9b!J523),ISNUMBER(G.9b!J523))=TRUE,G.9b!J523,"")</f>
        <v/>
      </c>
    </row>
    <row r="524" spans="1:10" ht="20.100000000000001" customHeight="1" thickBot="1" x14ac:dyDescent="0.3">
      <c r="A524" s="96" t="str">
        <f>IF(OR(ISTEXT(G.9b!A524),ISNUMBER(G.9b!A524))=TRUE,G.9b!A524,"")</f>
        <v/>
      </c>
      <c r="B524" s="96" t="str">
        <f>IF(OR(ISTEXT(G.9b!B524),ISNUMBER(G.9b!B524))=TRUE,G.9b!B524,"")</f>
        <v/>
      </c>
      <c r="C524" s="89">
        <f>IFERROR(ROUND(G.9b!C524,2),0)</f>
        <v>0</v>
      </c>
      <c r="D524" s="89">
        <f>IFERROR(ROUND(G.9b!D524,2),0)</f>
        <v>0</v>
      </c>
      <c r="E524" s="89">
        <f>IFERROR(ROUND(G.9b!E524,2),0)</f>
        <v>0</v>
      </c>
      <c r="F524" s="89">
        <f>IFERROR(ROUND(G.9b!F524,2),0)</f>
        <v>0</v>
      </c>
      <c r="G524" s="89">
        <f>IFERROR(ROUND(G.9b!G524,2),0)</f>
        <v>0</v>
      </c>
      <c r="H524" s="91">
        <f t="shared" si="8"/>
        <v>0</v>
      </c>
      <c r="I524" s="89">
        <f>IFERROR(ROUND(G.9b!I524,2),0)</f>
        <v>0</v>
      </c>
      <c r="J524" s="96" t="str">
        <f>IF(OR(ISTEXT(G.9b!J524),ISNUMBER(G.9b!J524))=TRUE,G.9b!J524,"")</f>
        <v/>
      </c>
    </row>
    <row r="525" spans="1:10" ht="20.100000000000001" customHeight="1" thickBot="1" x14ac:dyDescent="0.3">
      <c r="A525" s="96" t="str">
        <f>IF(OR(ISTEXT(G.9b!A525),ISNUMBER(G.9b!A525))=TRUE,G.9b!A525,"")</f>
        <v/>
      </c>
      <c r="B525" s="96" t="str">
        <f>IF(OR(ISTEXT(G.9b!B525),ISNUMBER(G.9b!B525))=TRUE,G.9b!B525,"")</f>
        <v/>
      </c>
      <c r="C525" s="89">
        <f>IFERROR(ROUND(G.9b!C525,2),0)</f>
        <v>0</v>
      </c>
      <c r="D525" s="89">
        <f>IFERROR(ROUND(G.9b!D525,2),0)</f>
        <v>0</v>
      </c>
      <c r="E525" s="89">
        <f>IFERROR(ROUND(G.9b!E525,2),0)</f>
        <v>0</v>
      </c>
      <c r="F525" s="89">
        <f>IFERROR(ROUND(G.9b!F525,2),0)</f>
        <v>0</v>
      </c>
      <c r="G525" s="89">
        <f>IFERROR(ROUND(G.9b!G525,2),0)</f>
        <v>0</v>
      </c>
      <c r="H525" s="91">
        <f t="shared" si="8"/>
        <v>0</v>
      </c>
      <c r="I525" s="89">
        <f>IFERROR(ROUND(G.9b!I525,2),0)</f>
        <v>0</v>
      </c>
      <c r="J525" s="96" t="str">
        <f>IF(OR(ISTEXT(G.9b!J525),ISNUMBER(G.9b!J525))=TRUE,G.9b!J525,"")</f>
        <v/>
      </c>
    </row>
    <row r="526" spans="1:10" ht="20.100000000000001" customHeight="1" thickBot="1" x14ac:dyDescent="0.3">
      <c r="A526" s="96" t="str">
        <f>IF(OR(ISTEXT(G.9b!A526),ISNUMBER(G.9b!A526))=TRUE,G.9b!A526,"")</f>
        <v/>
      </c>
      <c r="B526" s="96" t="str">
        <f>IF(OR(ISTEXT(G.9b!B526),ISNUMBER(G.9b!B526))=TRUE,G.9b!B526,"")</f>
        <v/>
      </c>
      <c r="C526" s="89">
        <f>IFERROR(ROUND(G.9b!C526,2),0)</f>
        <v>0</v>
      </c>
      <c r="D526" s="89">
        <f>IFERROR(ROUND(G.9b!D526,2),0)</f>
        <v>0</v>
      </c>
      <c r="E526" s="89">
        <f>IFERROR(ROUND(G.9b!E526,2),0)</f>
        <v>0</v>
      </c>
      <c r="F526" s="89">
        <f>IFERROR(ROUND(G.9b!F526,2),0)</f>
        <v>0</v>
      </c>
      <c r="G526" s="89">
        <f>IFERROR(ROUND(G.9b!G526,2),0)</f>
        <v>0</v>
      </c>
      <c r="H526" s="91">
        <f t="shared" si="8"/>
        <v>0</v>
      </c>
      <c r="I526" s="89">
        <f>IFERROR(ROUND(G.9b!I526,2),0)</f>
        <v>0</v>
      </c>
      <c r="J526" s="96" t="str">
        <f>IF(OR(ISTEXT(G.9b!J526),ISNUMBER(G.9b!J526))=TRUE,G.9b!J526,"")</f>
        <v/>
      </c>
    </row>
    <row r="527" spans="1:10" ht="20.100000000000001" customHeight="1" thickBot="1" x14ac:dyDescent="0.3">
      <c r="A527" s="96" t="str">
        <f>IF(OR(ISTEXT(G.9b!A527),ISNUMBER(G.9b!A527))=TRUE,G.9b!A527,"")</f>
        <v/>
      </c>
      <c r="B527" s="96" t="str">
        <f>IF(OR(ISTEXT(G.9b!B527),ISNUMBER(G.9b!B527))=TRUE,G.9b!B527,"")</f>
        <v/>
      </c>
      <c r="C527" s="89">
        <f>IFERROR(ROUND(G.9b!C527,2),0)</f>
        <v>0</v>
      </c>
      <c r="D527" s="89">
        <f>IFERROR(ROUND(G.9b!D527,2),0)</f>
        <v>0</v>
      </c>
      <c r="E527" s="89">
        <f>IFERROR(ROUND(G.9b!E527,2),0)</f>
        <v>0</v>
      </c>
      <c r="F527" s="89">
        <f>IFERROR(ROUND(G.9b!F527,2),0)</f>
        <v>0</v>
      </c>
      <c r="G527" s="89">
        <f>IFERROR(ROUND(G.9b!G527,2),0)</f>
        <v>0</v>
      </c>
      <c r="H527" s="91">
        <f t="shared" si="8"/>
        <v>0</v>
      </c>
      <c r="I527" s="89">
        <f>IFERROR(ROUND(G.9b!I527,2),0)</f>
        <v>0</v>
      </c>
      <c r="J527" s="96" t="str">
        <f>IF(OR(ISTEXT(G.9b!J527),ISNUMBER(G.9b!J527))=TRUE,G.9b!J527,"")</f>
        <v/>
      </c>
    </row>
    <row r="528" spans="1:10" ht="20.100000000000001" customHeight="1" thickBot="1" x14ac:dyDescent="0.3">
      <c r="A528" s="96" t="str">
        <f>IF(OR(ISTEXT(G.9b!A528),ISNUMBER(G.9b!A528))=TRUE,G.9b!A528,"")</f>
        <v/>
      </c>
      <c r="B528" s="96" t="str">
        <f>IF(OR(ISTEXT(G.9b!B528),ISNUMBER(G.9b!B528))=TRUE,G.9b!B528,"")</f>
        <v/>
      </c>
      <c r="C528" s="89">
        <f>IFERROR(ROUND(G.9b!C528,2),0)</f>
        <v>0</v>
      </c>
      <c r="D528" s="89">
        <f>IFERROR(ROUND(G.9b!D528,2),0)</f>
        <v>0</v>
      </c>
      <c r="E528" s="89">
        <f>IFERROR(ROUND(G.9b!E528,2),0)</f>
        <v>0</v>
      </c>
      <c r="F528" s="89">
        <f>IFERROR(ROUND(G.9b!F528,2),0)</f>
        <v>0</v>
      </c>
      <c r="G528" s="89">
        <f>IFERROR(ROUND(G.9b!G528,2),0)</f>
        <v>0</v>
      </c>
      <c r="H528" s="91">
        <f t="shared" si="8"/>
        <v>0</v>
      </c>
      <c r="I528" s="89">
        <f>IFERROR(ROUND(G.9b!I528,2),0)</f>
        <v>0</v>
      </c>
      <c r="J528" s="96" t="str">
        <f>IF(OR(ISTEXT(G.9b!J528),ISNUMBER(G.9b!J528))=TRUE,G.9b!J528,"")</f>
        <v/>
      </c>
    </row>
    <row r="529" spans="1:10" ht="20.100000000000001" customHeight="1" thickBot="1" x14ac:dyDescent="0.3">
      <c r="A529" s="96" t="str">
        <f>IF(OR(ISTEXT(G.9b!A529),ISNUMBER(G.9b!A529))=TRUE,G.9b!A529,"")</f>
        <v/>
      </c>
      <c r="B529" s="96" t="str">
        <f>IF(OR(ISTEXT(G.9b!B529),ISNUMBER(G.9b!B529))=TRUE,G.9b!B529,"")</f>
        <v/>
      </c>
      <c r="C529" s="89">
        <f>IFERROR(ROUND(G.9b!C529,2),0)</f>
        <v>0</v>
      </c>
      <c r="D529" s="89">
        <f>IFERROR(ROUND(G.9b!D529,2),0)</f>
        <v>0</v>
      </c>
      <c r="E529" s="89">
        <f>IFERROR(ROUND(G.9b!E529,2),0)</f>
        <v>0</v>
      </c>
      <c r="F529" s="89">
        <f>IFERROR(ROUND(G.9b!F529,2),0)</f>
        <v>0</v>
      </c>
      <c r="G529" s="89">
        <f>IFERROR(ROUND(G.9b!G529,2),0)</f>
        <v>0</v>
      </c>
      <c r="H529" s="91">
        <f t="shared" si="8"/>
        <v>0</v>
      </c>
      <c r="I529" s="89">
        <f>IFERROR(ROUND(G.9b!I529,2),0)</f>
        <v>0</v>
      </c>
      <c r="J529" s="96" t="str">
        <f>IF(OR(ISTEXT(G.9b!J529),ISNUMBER(G.9b!J529))=TRUE,G.9b!J529,"")</f>
        <v/>
      </c>
    </row>
    <row r="530" spans="1:10" ht="20.100000000000001" customHeight="1" thickBot="1" x14ac:dyDescent="0.3">
      <c r="A530" s="96" t="str">
        <f>IF(OR(ISTEXT(G.9b!A530),ISNUMBER(G.9b!A530))=TRUE,G.9b!A530,"")</f>
        <v/>
      </c>
      <c r="B530" s="96" t="str">
        <f>IF(OR(ISTEXT(G.9b!B530),ISNUMBER(G.9b!B530))=TRUE,G.9b!B530,"")</f>
        <v/>
      </c>
      <c r="C530" s="89">
        <f>IFERROR(ROUND(G.9b!C530,2),0)</f>
        <v>0</v>
      </c>
      <c r="D530" s="89">
        <f>IFERROR(ROUND(G.9b!D530,2),0)</f>
        <v>0</v>
      </c>
      <c r="E530" s="89">
        <f>IFERROR(ROUND(G.9b!E530,2),0)</f>
        <v>0</v>
      </c>
      <c r="F530" s="89">
        <f>IFERROR(ROUND(G.9b!F530,2),0)</f>
        <v>0</v>
      </c>
      <c r="G530" s="89">
        <f>IFERROR(ROUND(G.9b!G530,2),0)</f>
        <v>0</v>
      </c>
      <c r="H530" s="91">
        <f t="shared" si="8"/>
        <v>0</v>
      </c>
      <c r="I530" s="89">
        <f>IFERROR(ROUND(G.9b!I530,2),0)</f>
        <v>0</v>
      </c>
      <c r="J530" s="96" t="str">
        <f>IF(OR(ISTEXT(G.9b!J530),ISNUMBER(G.9b!J530))=TRUE,G.9b!J530,"")</f>
        <v/>
      </c>
    </row>
    <row r="531" spans="1:10" ht="20.100000000000001" customHeight="1" thickBot="1" x14ac:dyDescent="0.3">
      <c r="A531" s="96" t="str">
        <f>IF(OR(ISTEXT(G.9b!A531),ISNUMBER(G.9b!A531))=TRUE,G.9b!A531,"")</f>
        <v/>
      </c>
      <c r="B531" s="96" t="str">
        <f>IF(OR(ISTEXT(G.9b!B531),ISNUMBER(G.9b!B531))=TRUE,G.9b!B531,"")</f>
        <v/>
      </c>
      <c r="C531" s="89">
        <f>IFERROR(ROUND(G.9b!C531,2),0)</f>
        <v>0</v>
      </c>
      <c r="D531" s="89">
        <f>IFERROR(ROUND(G.9b!D531,2),0)</f>
        <v>0</v>
      </c>
      <c r="E531" s="89">
        <f>IFERROR(ROUND(G.9b!E531,2),0)</f>
        <v>0</v>
      </c>
      <c r="F531" s="89">
        <f>IFERROR(ROUND(G.9b!F531,2),0)</f>
        <v>0</v>
      </c>
      <c r="G531" s="89">
        <f>IFERROR(ROUND(G.9b!G531,2),0)</f>
        <v>0</v>
      </c>
      <c r="H531" s="91">
        <f t="shared" si="8"/>
        <v>0</v>
      </c>
      <c r="I531" s="89">
        <f>IFERROR(ROUND(G.9b!I531,2),0)</f>
        <v>0</v>
      </c>
      <c r="J531" s="96" t="str">
        <f>IF(OR(ISTEXT(G.9b!J531),ISNUMBER(G.9b!J531))=TRUE,G.9b!J531,"")</f>
        <v/>
      </c>
    </row>
    <row r="532" spans="1:10" ht="20.100000000000001" customHeight="1" thickBot="1" x14ac:dyDescent="0.3">
      <c r="A532" s="96" t="str">
        <f>IF(OR(ISTEXT(G.9b!A532),ISNUMBER(G.9b!A532))=TRUE,G.9b!A532,"")</f>
        <v/>
      </c>
      <c r="B532" s="96" t="str">
        <f>IF(OR(ISTEXT(G.9b!B532),ISNUMBER(G.9b!B532))=TRUE,G.9b!B532,"")</f>
        <v/>
      </c>
      <c r="C532" s="89">
        <f>IFERROR(ROUND(G.9b!C532,2),0)</f>
        <v>0</v>
      </c>
      <c r="D532" s="89">
        <f>IFERROR(ROUND(G.9b!D532,2),0)</f>
        <v>0</v>
      </c>
      <c r="E532" s="89">
        <f>IFERROR(ROUND(G.9b!E532,2),0)</f>
        <v>0</v>
      </c>
      <c r="F532" s="89">
        <f>IFERROR(ROUND(G.9b!F532,2),0)</f>
        <v>0</v>
      </c>
      <c r="G532" s="89">
        <f>IFERROR(ROUND(G.9b!G532,2),0)</f>
        <v>0</v>
      </c>
      <c r="H532" s="91">
        <f t="shared" si="8"/>
        <v>0</v>
      </c>
      <c r="I532" s="89">
        <f>IFERROR(ROUND(G.9b!I532,2),0)</f>
        <v>0</v>
      </c>
      <c r="J532" s="96" t="str">
        <f>IF(OR(ISTEXT(G.9b!J532),ISNUMBER(G.9b!J532))=TRUE,G.9b!J532,"")</f>
        <v/>
      </c>
    </row>
    <row r="533" spans="1:10" ht="20.100000000000001" customHeight="1" thickBot="1" x14ac:dyDescent="0.3">
      <c r="A533" s="96" t="str">
        <f>IF(OR(ISTEXT(G.9b!A533),ISNUMBER(G.9b!A533))=TRUE,G.9b!A533,"")</f>
        <v/>
      </c>
      <c r="B533" s="96" t="str">
        <f>IF(OR(ISTEXT(G.9b!B533),ISNUMBER(G.9b!B533))=TRUE,G.9b!B533,"")</f>
        <v/>
      </c>
      <c r="C533" s="89">
        <f>IFERROR(ROUND(G.9b!C533,2),0)</f>
        <v>0</v>
      </c>
      <c r="D533" s="89">
        <f>IFERROR(ROUND(G.9b!D533,2),0)</f>
        <v>0</v>
      </c>
      <c r="E533" s="89">
        <f>IFERROR(ROUND(G.9b!E533,2),0)</f>
        <v>0</v>
      </c>
      <c r="F533" s="89">
        <f>IFERROR(ROUND(G.9b!F533,2),0)</f>
        <v>0</v>
      </c>
      <c r="G533" s="89">
        <f>IFERROR(ROUND(G.9b!G533,2),0)</f>
        <v>0</v>
      </c>
      <c r="H533" s="91">
        <f t="shared" si="8"/>
        <v>0</v>
      </c>
      <c r="I533" s="89">
        <f>IFERROR(ROUND(G.9b!I533,2),0)</f>
        <v>0</v>
      </c>
      <c r="J533" s="96" t="str">
        <f>IF(OR(ISTEXT(G.9b!J533),ISNUMBER(G.9b!J533))=TRUE,G.9b!J533,"")</f>
        <v/>
      </c>
    </row>
    <row r="534" spans="1:10" ht="20.100000000000001" customHeight="1" thickBot="1" x14ac:dyDescent="0.3">
      <c r="A534" s="96" t="str">
        <f>IF(OR(ISTEXT(G.9b!A534),ISNUMBER(G.9b!A534))=TRUE,G.9b!A534,"")</f>
        <v/>
      </c>
      <c r="B534" s="96" t="str">
        <f>IF(OR(ISTEXT(G.9b!B534),ISNUMBER(G.9b!B534))=TRUE,G.9b!B534,"")</f>
        <v/>
      </c>
      <c r="C534" s="89">
        <f>IFERROR(ROUND(G.9b!C534,2),0)</f>
        <v>0</v>
      </c>
      <c r="D534" s="89">
        <f>IFERROR(ROUND(G.9b!D534,2),0)</f>
        <v>0</v>
      </c>
      <c r="E534" s="89">
        <f>IFERROR(ROUND(G.9b!E534,2),0)</f>
        <v>0</v>
      </c>
      <c r="F534" s="89">
        <f>IFERROR(ROUND(G.9b!F534,2),0)</f>
        <v>0</v>
      </c>
      <c r="G534" s="89">
        <f>IFERROR(ROUND(G.9b!G534,2),0)</f>
        <v>0</v>
      </c>
      <c r="H534" s="91">
        <f t="shared" si="8"/>
        <v>0</v>
      </c>
      <c r="I534" s="89">
        <f>IFERROR(ROUND(G.9b!I534,2),0)</f>
        <v>0</v>
      </c>
      <c r="J534" s="96" t="str">
        <f>IF(OR(ISTEXT(G.9b!J534),ISNUMBER(G.9b!J534))=TRUE,G.9b!J534,"")</f>
        <v/>
      </c>
    </row>
    <row r="535" spans="1:10" ht="20.100000000000001" customHeight="1" thickBot="1" x14ac:dyDescent="0.3">
      <c r="A535" s="96" t="str">
        <f>IF(OR(ISTEXT(G.9b!A535),ISNUMBER(G.9b!A535))=TRUE,G.9b!A535,"")</f>
        <v/>
      </c>
      <c r="B535" s="96" t="str">
        <f>IF(OR(ISTEXT(G.9b!B535),ISNUMBER(G.9b!B535))=TRUE,G.9b!B535,"")</f>
        <v/>
      </c>
      <c r="C535" s="89">
        <f>IFERROR(ROUND(G.9b!C535,2),0)</f>
        <v>0</v>
      </c>
      <c r="D535" s="89">
        <f>IFERROR(ROUND(G.9b!D535,2),0)</f>
        <v>0</v>
      </c>
      <c r="E535" s="89">
        <f>IFERROR(ROUND(G.9b!E535,2),0)</f>
        <v>0</v>
      </c>
      <c r="F535" s="89">
        <f>IFERROR(ROUND(G.9b!F535,2),0)</f>
        <v>0</v>
      </c>
      <c r="G535" s="89">
        <f>IFERROR(ROUND(G.9b!G535,2),0)</f>
        <v>0</v>
      </c>
      <c r="H535" s="91">
        <f t="shared" si="8"/>
        <v>0</v>
      </c>
      <c r="I535" s="89">
        <f>IFERROR(ROUND(G.9b!I535,2),0)</f>
        <v>0</v>
      </c>
      <c r="J535" s="96" t="str">
        <f>IF(OR(ISTEXT(G.9b!J535),ISNUMBER(G.9b!J535))=TRUE,G.9b!J535,"")</f>
        <v/>
      </c>
    </row>
    <row r="536" spans="1:10" ht="20.100000000000001" customHeight="1" thickBot="1" x14ac:dyDescent="0.3">
      <c r="A536" s="96" t="str">
        <f>IF(OR(ISTEXT(G.9b!A536),ISNUMBER(G.9b!A536))=TRUE,G.9b!A536,"")</f>
        <v/>
      </c>
      <c r="B536" s="96" t="str">
        <f>IF(OR(ISTEXT(G.9b!B536),ISNUMBER(G.9b!B536))=TRUE,G.9b!B536,"")</f>
        <v/>
      </c>
      <c r="C536" s="89">
        <f>IFERROR(ROUND(G.9b!C536,2),0)</f>
        <v>0</v>
      </c>
      <c r="D536" s="89">
        <f>IFERROR(ROUND(G.9b!D536,2),0)</f>
        <v>0</v>
      </c>
      <c r="E536" s="89">
        <f>IFERROR(ROUND(G.9b!E536,2),0)</f>
        <v>0</v>
      </c>
      <c r="F536" s="89">
        <f>IFERROR(ROUND(G.9b!F536,2),0)</f>
        <v>0</v>
      </c>
      <c r="G536" s="89">
        <f>IFERROR(ROUND(G.9b!G536,2),0)</f>
        <v>0</v>
      </c>
      <c r="H536" s="91">
        <f t="shared" si="8"/>
        <v>0</v>
      </c>
      <c r="I536" s="89">
        <f>IFERROR(ROUND(G.9b!I536,2),0)</f>
        <v>0</v>
      </c>
      <c r="J536" s="96" t="str">
        <f>IF(OR(ISTEXT(G.9b!J536),ISNUMBER(G.9b!J536))=TRUE,G.9b!J536,"")</f>
        <v/>
      </c>
    </row>
    <row r="537" spans="1:10" ht="20.100000000000001" customHeight="1" thickBot="1" x14ac:dyDescent="0.3">
      <c r="A537" s="96" t="str">
        <f>IF(OR(ISTEXT(G.9b!A537),ISNUMBER(G.9b!A537))=TRUE,G.9b!A537,"")</f>
        <v/>
      </c>
      <c r="B537" s="96" t="str">
        <f>IF(OR(ISTEXT(G.9b!B537),ISNUMBER(G.9b!B537))=TRUE,G.9b!B537,"")</f>
        <v/>
      </c>
      <c r="C537" s="89">
        <f>IFERROR(ROUND(G.9b!C537,2),0)</f>
        <v>0</v>
      </c>
      <c r="D537" s="89">
        <f>IFERROR(ROUND(G.9b!D537,2),0)</f>
        <v>0</v>
      </c>
      <c r="E537" s="89">
        <f>IFERROR(ROUND(G.9b!E537,2),0)</f>
        <v>0</v>
      </c>
      <c r="F537" s="89">
        <f>IFERROR(ROUND(G.9b!F537,2),0)</f>
        <v>0</v>
      </c>
      <c r="G537" s="89">
        <f>IFERROR(ROUND(G.9b!G537,2),0)</f>
        <v>0</v>
      </c>
      <c r="H537" s="91">
        <f t="shared" si="8"/>
        <v>0</v>
      </c>
      <c r="I537" s="89">
        <f>IFERROR(ROUND(G.9b!I537,2),0)</f>
        <v>0</v>
      </c>
      <c r="J537" s="96" t="str">
        <f>IF(OR(ISTEXT(G.9b!J537),ISNUMBER(G.9b!J537))=TRUE,G.9b!J537,"")</f>
        <v/>
      </c>
    </row>
    <row r="538" spans="1:10" ht="20.100000000000001" customHeight="1" thickBot="1" x14ac:dyDescent="0.3">
      <c r="A538" s="96" t="str">
        <f>IF(OR(ISTEXT(G.9b!A538),ISNUMBER(G.9b!A538))=TRUE,G.9b!A538,"")</f>
        <v/>
      </c>
      <c r="B538" s="96" t="str">
        <f>IF(OR(ISTEXT(G.9b!B538),ISNUMBER(G.9b!B538))=TRUE,G.9b!B538,"")</f>
        <v/>
      </c>
      <c r="C538" s="89">
        <f>IFERROR(ROUND(G.9b!C538,2),0)</f>
        <v>0</v>
      </c>
      <c r="D538" s="89">
        <f>IFERROR(ROUND(G.9b!D538,2),0)</f>
        <v>0</v>
      </c>
      <c r="E538" s="89">
        <f>IFERROR(ROUND(G.9b!E538,2),0)</f>
        <v>0</v>
      </c>
      <c r="F538" s="89">
        <f>IFERROR(ROUND(G.9b!F538,2),0)</f>
        <v>0</v>
      </c>
      <c r="G538" s="89">
        <f>IFERROR(ROUND(G.9b!G538,2),0)</f>
        <v>0</v>
      </c>
      <c r="H538" s="91">
        <f t="shared" si="8"/>
        <v>0</v>
      </c>
      <c r="I538" s="89">
        <f>IFERROR(ROUND(G.9b!I538,2),0)</f>
        <v>0</v>
      </c>
      <c r="J538" s="96" t="str">
        <f>IF(OR(ISTEXT(G.9b!J538),ISNUMBER(G.9b!J538))=TRUE,G.9b!J538,"")</f>
        <v/>
      </c>
    </row>
    <row r="539" spans="1:10" ht="20.100000000000001" customHeight="1" thickBot="1" x14ac:dyDescent="0.3">
      <c r="A539" s="96" t="str">
        <f>IF(OR(ISTEXT(G.9b!A539),ISNUMBER(G.9b!A539))=TRUE,G.9b!A539,"")</f>
        <v/>
      </c>
      <c r="B539" s="96" t="str">
        <f>IF(OR(ISTEXT(G.9b!B539),ISNUMBER(G.9b!B539))=TRUE,G.9b!B539,"")</f>
        <v/>
      </c>
      <c r="C539" s="89">
        <f>IFERROR(ROUND(G.9b!C539,2),0)</f>
        <v>0</v>
      </c>
      <c r="D539" s="89">
        <f>IFERROR(ROUND(G.9b!D539,2),0)</f>
        <v>0</v>
      </c>
      <c r="E539" s="89">
        <f>IFERROR(ROUND(G.9b!E539,2),0)</f>
        <v>0</v>
      </c>
      <c r="F539" s="89">
        <f>IFERROR(ROUND(G.9b!F539,2),0)</f>
        <v>0</v>
      </c>
      <c r="G539" s="89">
        <f>IFERROR(ROUND(G.9b!G539,2),0)</f>
        <v>0</v>
      </c>
      <c r="H539" s="91">
        <f t="shared" si="8"/>
        <v>0</v>
      </c>
      <c r="I539" s="89">
        <f>IFERROR(ROUND(G.9b!I539,2),0)</f>
        <v>0</v>
      </c>
      <c r="J539" s="96" t="str">
        <f>IF(OR(ISTEXT(G.9b!J539),ISNUMBER(G.9b!J539))=TRUE,G.9b!J539,"")</f>
        <v/>
      </c>
    </row>
    <row r="540" spans="1:10" ht="20.100000000000001" customHeight="1" thickBot="1" x14ac:dyDescent="0.3">
      <c r="A540" s="96" t="str">
        <f>IF(OR(ISTEXT(G.9b!A540),ISNUMBER(G.9b!A540))=TRUE,G.9b!A540,"")</f>
        <v/>
      </c>
      <c r="B540" s="96" t="str">
        <f>IF(OR(ISTEXT(G.9b!B540),ISNUMBER(G.9b!B540))=TRUE,G.9b!B540,"")</f>
        <v/>
      </c>
      <c r="C540" s="89">
        <f>IFERROR(ROUND(G.9b!C540,2),0)</f>
        <v>0</v>
      </c>
      <c r="D540" s="89">
        <f>IFERROR(ROUND(G.9b!D540,2),0)</f>
        <v>0</v>
      </c>
      <c r="E540" s="89">
        <f>IFERROR(ROUND(G.9b!E540,2),0)</f>
        <v>0</v>
      </c>
      <c r="F540" s="89">
        <f>IFERROR(ROUND(G.9b!F540,2),0)</f>
        <v>0</v>
      </c>
      <c r="G540" s="89">
        <f>IFERROR(ROUND(G.9b!G540,2),0)</f>
        <v>0</v>
      </c>
      <c r="H540" s="91">
        <f t="shared" si="8"/>
        <v>0</v>
      </c>
      <c r="I540" s="89">
        <f>IFERROR(ROUND(G.9b!I540,2),0)</f>
        <v>0</v>
      </c>
      <c r="J540" s="96" t="str">
        <f>IF(OR(ISTEXT(G.9b!J540),ISNUMBER(G.9b!J540))=TRUE,G.9b!J540,"")</f>
        <v/>
      </c>
    </row>
    <row r="541" spans="1:10" ht="20.100000000000001" customHeight="1" thickBot="1" x14ac:dyDescent="0.3">
      <c r="A541" s="96" t="str">
        <f>IF(OR(ISTEXT(G.9b!A541),ISNUMBER(G.9b!A541))=TRUE,G.9b!A541,"")</f>
        <v/>
      </c>
      <c r="B541" s="96" t="str">
        <f>IF(OR(ISTEXT(G.9b!B541),ISNUMBER(G.9b!B541))=TRUE,G.9b!B541,"")</f>
        <v/>
      </c>
      <c r="C541" s="89">
        <f>IFERROR(ROUND(G.9b!C541,2),0)</f>
        <v>0</v>
      </c>
      <c r="D541" s="89">
        <f>IFERROR(ROUND(G.9b!D541,2),0)</f>
        <v>0</v>
      </c>
      <c r="E541" s="89">
        <f>IFERROR(ROUND(G.9b!E541,2),0)</f>
        <v>0</v>
      </c>
      <c r="F541" s="89">
        <f>IFERROR(ROUND(G.9b!F541,2),0)</f>
        <v>0</v>
      </c>
      <c r="G541" s="89">
        <f>IFERROR(ROUND(G.9b!G541,2),0)</f>
        <v>0</v>
      </c>
      <c r="H541" s="91">
        <f t="shared" si="8"/>
        <v>0</v>
      </c>
      <c r="I541" s="89">
        <f>IFERROR(ROUND(G.9b!I541,2),0)</f>
        <v>0</v>
      </c>
      <c r="J541" s="96" t="str">
        <f>IF(OR(ISTEXT(G.9b!J541),ISNUMBER(G.9b!J541))=TRUE,G.9b!J541,"")</f>
        <v/>
      </c>
    </row>
    <row r="542" spans="1:10" ht="20.100000000000001" customHeight="1" thickBot="1" x14ac:dyDescent="0.3">
      <c r="A542" s="96" t="str">
        <f>IF(OR(ISTEXT(G.9b!A542),ISNUMBER(G.9b!A542))=TRUE,G.9b!A542,"")</f>
        <v/>
      </c>
      <c r="B542" s="96" t="str">
        <f>IF(OR(ISTEXT(G.9b!B542),ISNUMBER(G.9b!B542))=TRUE,G.9b!B542,"")</f>
        <v/>
      </c>
      <c r="C542" s="89">
        <f>IFERROR(ROUND(G.9b!C542,2),0)</f>
        <v>0</v>
      </c>
      <c r="D542" s="89">
        <f>IFERROR(ROUND(G.9b!D542,2),0)</f>
        <v>0</v>
      </c>
      <c r="E542" s="89">
        <f>IFERROR(ROUND(G.9b!E542,2),0)</f>
        <v>0</v>
      </c>
      <c r="F542" s="89">
        <f>IFERROR(ROUND(G.9b!F542,2),0)</f>
        <v>0</v>
      </c>
      <c r="G542" s="89">
        <f>IFERROR(ROUND(G.9b!G542,2),0)</f>
        <v>0</v>
      </c>
      <c r="H542" s="91">
        <f t="shared" si="8"/>
        <v>0</v>
      </c>
      <c r="I542" s="89">
        <f>IFERROR(ROUND(G.9b!I542,2),0)</f>
        <v>0</v>
      </c>
      <c r="J542" s="96" t="str">
        <f>IF(OR(ISTEXT(G.9b!J542),ISNUMBER(G.9b!J542))=TRUE,G.9b!J542,"")</f>
        <v/>
      </c>
    </row>
    <row r="543" spans="1:10" ht="20.100000000000001" customHeight="1" thickBot="1" x14ac:dyDescent="0.3">
      <c r="A543" s="96" t="str">
        <f>IF(OR(ISTEXT(G.9b!A543),ISNUMBER(G.9b!A543))=TRUE,G.9b!A543,"")</f>
        <v/>
      </c>
      <c r="B543" s="96" t="str">
        <f>IF(OR(ISTEXT(G.9b!B543),ISNUMBER(G.9b!B543))=TRUE,G.9b!B543,"")</f>
        <v/>
      </c>
      <c r="C543" s="89">
        <f>IFERROR(ROUND(G.9b!C543,2),0)</f>
        <v>0</v>
      </c>
      <c r="D543" s="89">
        <f>IFERROR(ROUND(G.9b!D543,2),0)</f>
        <v>0</v>
      </c>
      <c r="E543" s="89">
        <f>IFERROR(ROUND(G.9b!E543,2),0)</f>
        <v>0</v>
      </c>
      <c r="F543" s="89">
        <f>IFERROR(ROUND(G.9b!F543,2),0)</f>
        <v>0</v>
      </c>
      <c r="G543" s="89">
        <f>IFERROR(ROUND(G.9b!G543,2),0)</f>
        <v>0</v>
      </c>
      <c r="H543" s="91">
        <f t="shared" si="8"/>
        <v>0</v>
      </c>
      <c r="I543" s="89">
        <f>IFERROR(ROUND(G.9b!I543,2),0)</f>
        <v>0</v>
      </c>
      <c r="J543" s="96" t="str">
        <f>IF(OR(ISTEXT(G.9b!J543),ISNUMBER(G.9b!J543))=TRUE,G.9b!J543,"")</f>
        <v/>
      </c>
    </row>
    <row r="544" spans="1:10" ht="20.100000000000001" customHeight="1" thickBot="1" x14ac:dyDescent="0.3">
      <c r="A544" s="96" t="str">
        <f>IF(OR(ISTEXT(G.9b!A544),ISNUMBER(G.9b!A544))=TRUE,G.9b!A544,"")</f>
        <v/>
      </c>
      <c r="B544" s="96" t="str">
        <f>IF(OR(ISTEXT(G.9b!B544),ISNUMBER(G.9b!B544))=TRUE,G.9b!B544,"")</f>
        <v/>
      </c>
      <c r="C544" s="89">
        <f>IFERROR(ROUND(G.9b!C544,2),0)</f>
        <v>0</v>
      </c>
      <c r="D544" s="89">
        <f>IFERROR(ROUND(G.9b!D544,2),0)</f>
        <v>0</v>
      </c>
      <c r="E544" s="89">
        <f>IFERROR(ROUND(G.9b!E544,2),0)</f>
        <v>0</v>
      </c>
      <c r="F544" s="89">
        <f>IFERROR(ROUND(G.9b!F544,2),0)</f>
        <v>0</v>
      </c>
      <c r="G544" s="89">
        <f>IFERROR(ROUND(G.9b!G544,2),0)</f>
        <v>0</v>
      </c>
      <c r="H544" s="91">
        <f t="shared" si="8"/>
        <v>0</v>
      </c>
      <c r="I544" s="89">
        <f>IFERROR(ROUND(G.9b!I544,2),0)</f>
        <v>0</v>
      </c>
      <c r="J544" s="96" t="str">
        <f>IF(OR(ISTEXT(G.9b!J544),ISNUMBER(G.9b!J544))=TRUE,G.9b!J544,"")</f>
        <v/>
      </c>
    </row>
    <row r="545" spans="1:10" ht="20.100000000000001" customHeight="1" thickBot="1" x14ac:dyDescent="0.3">
      <c r="A545" s="96" t="str">
        <f>IF(OR(ISTEXT(G.9b!A545),ISNUMBER(G.9b!A545))=TRUE,G.9b!A545,"")</f>
        <v/>
      </c>
      <c r="B545" s="96" t="str">
        <f>IF(OR(ISTEXT(G.9b!B545),ISNUMBER(G.9b!B545))=TRUE,G.9b!B545,"")</f>
        <v/>
      </c>
      <c r="C545" s="89">
        <f>IFERROR(ROUND(G.9b!C545,2),0)</f>
        <v>0</v>
      </c>
      <c r="D545" s="89">
        <f>IFERROR(ROUND(G.9b!D545,2),0)</f>
        <v>0</v>
      </c>
      <c r="E545" s="89">
        <f>IFERROR(ROUND(G.9b!E545,2),0)</f>
        <v>0</v>
      </c>
      <c r="F545" s="89">
        <f>IFERROR(ROUND(G.9b!F545,2),0)</f>
        <v>0</v>
      </c>
      <c r="G545" s="89">
        <f>IFERROR(ROUND(G.9b!G545,2),0)</f>
        <v>0</v>
      </c>
      <c r="H545" s="91">
        <f t="shared" si="8"/>
        <v>0</v>
      </c>
      <c r="I545" s="89">
        <f>IFERROR(ROUND(G.9b!I545,2),0)</f>
        <v>0</v>
      </c>
      <c r="J545" s="96" t="str">
        <f>IF(OR(ISTEXT(G.9b!J545),ISNUMBER(G.9b!J545))=TRUE,G.9b!J545,"")</f>
        <v/>
      </c>
    </row>
    <row r="546" spans="1:10" ht="20.100000000000001" customHeight="1" thickBot="1" x14ac:dyDescent="0.3">
      <c r="A546" s="96" t="str">
        <f>IF(OR(ISTEXT(G.9b!A546),ISNUMBER(G.9b!A546))=TRUE,G.9b!A546,"")</f>
        <v/>
      </c>
      <c r="B546" s="96" t="str">
        <f>IF(OR(ISTEXT(G.9b!B546),ISNUMBER(G.9b!B546))=TRUE,G.9b!B546,"")</f>
        <v/>
      </c>
      <c r="C546" s="89">
        <f>IFERROR(ROUND(G.9b!C546,2),0)</f>
        <v>0</v>
      </c>
      <c r="D546" s="89">
        <f>IFERROR(ROUND(G.9b!D546,2),0)</f>
        <v>0</v>
      </c>
      <c r="E546" s="89">
        <f>IFERROR(ROUND(G.9b!E546,2),0)</f>
        <v>0</v>
      </c>
      <c r="F546" s="89">
        <f>IFERROR(ROUND(G.9b!F546,2),0)</f>
        <v>0</v>
      </c>
      <c r="G546" s="89">
        <f>IFERROR(ROUND(G.9b!G546,2),0)</f>
        <v>0</v>
      </c>
      <c r="H546" s="91">
        <f t="shared" si="8"/>
        <v>0</v>
      </c>
      <c r="I546" s="89">
        <f>IFERROR(ROUND(G.9b!I546,2),0)</f>
        <v>0</v>
      </c>
      <c r="J546" s="96" t="str">
        <f>IF(OR(ISTEXT(G.9b!J546),ISNUMBER(G.9b!J546))=TRUE,G.9b!J546,"")</f>
        <v/>
      </c>
    </row>
    <row r="547" spans="1:10" ht="20.100000000000001" customHeight="1" thickBot="1" x14ac:dyDescent="0.3">
      <c r="A547" s="96" t="str">
        <f>IF(OR(ISTEXT(G.9b!A547),ISNUMBER(G.9b!A547))=TRUE,G.9b!A547,"")</f>
        <v/>
      </c>
      <c r="B547" s="96" t="str">
        <f>IF(OR(ISTEXT(G.9b!B547),ISNUMBER(G.9b!B547))=TRUE,G.9b!B547,"")</f>
        <v/>
      </c>
      <c r="C547" s="89">
        <f>IFERROR(ROUND(G.9b!C547,2),0)</f>
        <v>0</v>
      </c>
      <c r="D547" s="89">
        <f>IFERROR(ROUND(G.9b!D547,2),0)</f>
        <v>0</v>
      </c>
      <c r="E547" s="89">
        <f>IFERROR(ROUND(G.9b!E547,2),0)</f>
        <v>0</v>
      </c>
      <c r="F547" s="89">
        <f>IFERROR(ROUND(G.9b!F547,2),0)</f>
        <v>0</v>
      </c>
      <c r="G547" s="89">
        <f>IFERROR(ROUND(G.9b!G547,2),0)</f>
        <v>0</v>
      </c>
      <c r="H547" s="91">
        <f t="shared" si="8"/>
        <v>0</v>
      </c>
      <c r="I547" s="89">
        <f>IFERROR(ROUND(G.9b!I547,2),0)</f>
        <v>0</v>
      </c>
      <c r="J547" s="96" t="str">
        <f>IF(OR(ISTEXT(G.9b!J547),ISNUMBER(G.9b!J547))=TRUE,G.9b!J547,"")</f>
        <v/>
      </c>
    </row>
    <row r="548" spans="1:10" ht="20.100000000000001" customHeight="1" thickBot="1" x14ac:dyDescent="0.3">
      <c r="A548" s="96" t="str">
        <f>IF(OR(ISTEXT(G.9b!A548),ISNUMBER(G.9b!A548))=TRUE,G.9b!A548,"")</f>
        <v/>
      </c>
      <c r="B548" s="96" t="str">
        <f>IF(OR(ISTEXT(G.9b!B548),ISNUMBER(G.9b!B548))=TRUE,G.9b!B548,"")</f>
        <v/>
      </c>
      <c r="C548" s="89">
        <f>IFERROR(ROUND(G.9b!C548,2),0)</f>
        <v>0</v>
      </c>
      <c r="D548" s="89">
        <f>IFERROR(ROUND(G.9b!D548,2),0)</f>
        <v>0</v>
      </c>
      <c r="E548" s="89">
        <f>IFERROR(ROUND(G.9b!E548,2),0)</f>
        <v>0</v>
      </c>
      <c r="F548" s="89">
        <f>IFERROR(ROUND(G.9b!F548,2),0)</f>
        <v>0</v>
      </c>
      <c r="G548" s="89">
        <f>IFERROR(ROUND(G.9b!G548,2),0)</f>
        <v>0</v>
      </c>
      <c r="H548" s="91">
        <f t="shared" si="8"/>
        <v>0</v>
      </c>
      <c r="I548" s="89">
        <f>IFERROR(ROUND(G.9b!I548,2),0)</f>
        <v>0</v>
      </c>
      <c r="J548" s="96" t="str">
        <f>IF(OR(ISTEXT(G.9b!J548),ISNUMBER(G.9b!J548))=TRUE,G.9b!J548,"")</f>
        <v/>
      </c>
    </row>
    <row r="549" spans="1:10" ht="20.100000000000001" customHeight="1" thickBot="1" x14ac:dyDescent="0.3">
      <c r="A549" s="96" t="str">
        <f>IF(OR(ISTEXT(G.9b!A549),ISNUMBER(G.9b!A549))=TRUE,G.9b!A549,"")</f>
        <v/>
      </c>
      <c r="B549" s="96" t="str">
        <f>IF(OR(ISTEXT(G.9b!B549),ISNUMBER(G.9b!B549))=TRUE,G.9b!B549,"")</f>
        <v/>
      </c>
      <c r="C549" s="89">
        <f>IFERROR(ROUND(G.9b!C549,2),0)</f>
        <v>0</v>
      </c>
      <c r="D549" s="89">
        <f>IFERROR(ROUND(G.9b!D549,2),0)</f>
        <v>0</v>
      </c>
      <c r="E549" s="89">
        <f>IFERROR(ROUND(G.9b!E549,2),0)</f>
        <v>0</v>
      </c>
      <c r="F549" s="89">
        <f>IFERROR(ROUND(G.9b!F549,2),0)</f>
        <v>0</v>
      </c>
      <c r="G549" s="89">
        <f>IFERROR(ROUND(G.9b!G549,2),0)</f>
        <v>0</v>
      </c>
      <c r="H549" s="91">
        <f t="shared" si="8"/>
        <v>0</v>
      </c>
      <c r="I549" s="89">
        <f>IFERROR(ROUND(G.9b!I549,2),0)</f>
        <v>0</v>
      </c>
      <c r="J549" s="96" t="str">
        <f>IF(OR(ISTEXT(G.9b!J549),ISNUMBER(G.9b!J549))=TRUE,G.9b!J549,"")</f>
        <v/>
      </c>
    </row>
    <row r="550" spans="1:10" ht="20.100000000000001" customHeight="1" thickBot="1" x14ac:dyDescent="0.3">
      <c r="A550" s="96" t="str">
        <f>IF(OR(ISTEXT(G.9b!A550),ISNUMBER(G.9b!A550))=TRUE,G.9b!A550,"")</f>
        <v/>
      </c>
      <c r="B550" s="96" t="str">
        <f>IF(OR(ISTEXT(G.9b!B550),ISNUMBER(G.9b!B550))=TRUE,G.9b!B550,"")</f>
        <v/>
      </c>
      <c r="C550" s="89">
        <f>IFERROR(ROUND(G.9b!C550,2),0)</f>
        <v>0</v>
      </c>
      <c r="D550" s="89">
        <f>IFERROR(ROUND(G.9b!D550,2),0)</f>
        <v>0</v>
      </c>
      <c r="E550" s="89">
        <f>IFERROR(ROUND(G.9b!E550,2),0)</f>
        <v>0</v>
      </c>
      <c r="F550" s="89">
        <f>IFERROR(ROUND(G.9b!F550,2),0)</f>
        <v>0</v>
      </c>
      <c r="G550" s="89">
        <f>IFERROR(ROUND(G.9b!G550,2),0)</f>
        <v>0</v>
      </c>
      <c r="H550" s="91">
        <f t="shared" si="8"/>
        <v>0</v>
      </c>
      <c r="I550" s="89">
        <f>IFERROR(ROUND(G.9b!I550,2),0)</f>
        <v>0</v>
      </c>
      <c r="J550" s="96" t="str">
        <f>IF(OR(ISTEXT(G.9b!J550),ISNUMBER(G.9b!J550))=TRUE,G.9b!J550,"")</f>
        <v/>
      </c>
    </row>
    <row r="551" spans="1:10" ht="20.100000000000001" customHeight="1" thickBot="1" x14ac:dyDescent="0.3">
      <c r="A551" s="96" t="str">
        <f>IF(OR(ISTEXT(G.9b!A551),ISNUMBER(G.9b!A551))=TRUE,G.9b!A551,"")</f>
        <v/>
      </c>
      <c r="B551" s="96" t="str">
        <f>IF(OR(ISTEXT(G.9b!B551),ISNUMBER(G.9b!B551))=TRUE,G.9b!B551,"")</f>
        <v/>
      </c>
      <c r="C551" s="89">
        <f>IFERROR(ROUND(G.9b!C551,2),0)</f>
        <v>0</v>
      </c>
      <c r="D551" s="89">
        <f>IFERROR(ROUND(G.9b!D551,2),0)</f>
        <v>0</v>
      </c>
      <c r="E551" s="89">
        <f>IFERROR(ROUND(G.9b!E551,2),0)</f>
        <v>0</v>
      </c>
      <c r="F551" s="89">
        <f>IFERROR(ROUND(G.9b!F551,2),0)</f>
        <v>0</v>
      </c>
      <c r="G551" s="89">
        <f>IFERROR(ROUND(G.9b!G551,2),0)</f>
        <v>0</v>
      </c>
      <c r="H551" s="91">
        <f t="shared" si="8"/>
        <v>0</v>
      </c>
      <c r="I551" s="89">
        <f>IFERROR(ROUND(G.9b!I551,2),0)</f>
        <v>0</v>
      </c>
      <c r="J551" s="96" t="str">
        <f>IF(OR(ISTEXT(G.9b!J551),ISNUMBER(G.9b!J551))=TRUE,G.9b!J551,"")</f>
        <v/>
      </c>
    </row>
    <row r="552" spans="1:10" ht="20.100000000000001" customHeight="1" thickBot="1" x14ac:dyDescent="0.3">
      <c r="A552" s="96" t="str">
        <f>IF(OR(ISTEXT(G.9b!A552),ISNUMBER(G.9b!A552))=TRUE,G.9b!A552,"")</f>
        <v/>
      </c>
      <c r="B552" s="96" t="str">
        <f>IF(OR(ISTEXT(G.9b!B552),ISNUMBER(G.9b!B552))=TRUE,G.9b!B552,"")</f>
        <v/>
      </c>
      <c r="C552" s="89">
        <f>IFERROR(ROUND(G.9b!C552,2),0)</f>
        <v>0</v>
      </c>
      <c r="D552" s="89">
        <f>IFERROR(ROUND(G.9b!D552,2),0)</f>
        <v>0</v>
      </c>
      <c r="E552" s="89">
        <f>IFERROR(ROUND(G.9b!E552,2),0)</f>
        <v>0</v>
      </c>
      <c r="F552" s="89">
        <f>IFERROR(ROUND(G.9b!F552,2),0)</f>
        <v>0</v>
      </c>
      <c r="G552" s="89">
        <f>IFERROR(ROUND(G.9b!G552,2),0)</f>
        <v>0</v>
      </c>
      <c r="H552" s="91">
        <f t="shared" si="8"/>
        <v>0</v>
      </c>
      <c r="I552" s="89">
        <f>IFERROR(ROUND(G.9b!I552,2),0)</f>
        <v>0</v>
      </c>
      <c r="J552" s="96" t="str">
        <f>IF(OR(ISTEXT(G.9b!J552),ISNUMBER(G.9b!J552))=TRUE,G.9b!J552,"")</f>
        <v/>
      </c>
    </row>
    <row r="553" spans="1:10" ht="20.100000000000001" customHeight="1" thickBot="1" x14ac:dyDescent="0.3">
      <c r="A553" s="96" t="str">
        <f>IF(OR(ISTEXT(G.9b!A553),ISNUMBER(G.9b!A553))=TRUE,G.9b!A553,"")</f>
        <v/>
      </c>
      <c r="B553" s="96" t="str">
        <f>IF(OR(ISTEXT(G.9b!B553),ISNUMBER(G.9b!B553))=TRUE,G.9b!B553,"")</f>
        <v/>
      </c>
      <c r="C553" s="89">
        <f>IFERROR(ROUND(G.9b!C553,2),0)</f>
        <v>0</v>
      </c>
      <c r="D553" s="89">
        <f>IFERROR(ROUND(G.9b!D553,2),0)</f>
        <v>0</v>
      </c>
      <c r="E553" s="89">
        <f>IFERROR(ROUND(G.9b!E553,2),0)</f>
        <v>0</v>
      </c>
      <c r="F553" s="89">
        <f>IFERROR(ROUND(G.9b!F553,2),0)</f>
        <v>0</v>
      </c>
      <c r="G553" s="89">
        <f>IFERROR(ROUND(G.9b!G553,2),0)</f>
        <v>0</v>
      </c>
      <c r="H553" s="91">
        <f t="shared" si="8"/>
        <v>0</v>
      </c>
      <c r="I553" s="89">
        <f>IFERROR(ROUND(G.9b!I553,2),0)</f>
        <v>0</v>
      </c>
      <c r="J553" s="96" t="str">
        <f>IF(OR(ISTEXT(G.9b!J553),ISNUMBER(G.9b!J553))=TRUE,G.9b!J553,"")</f>
        <v/>
      </c>
    </row>
    <row r="554" spans="1:10" ht="20.100000000000001" customHeight="1" thickBot="1" x14ac:dyDescent="0.3">
      <c r="A554" s="96" t="str">
        <f>IF(OR(ISTEXT(G.9b!A554),ISNUMBER(G.9b!A554))=TRUE,G.9b!A554,"")</f>
        <v/>
      </c>
      <c r="B554" s="96" t="str">
        <f>IF(OR(ISTEXT(G.9b!B554),ISNUMBER(G.9b!B554))=TRUE,G.9b!B554,"")</f>
        <v/>
      </c>
      <c r="C554" s="89">
        <f>IFERROR(ROUND(G.9b!C554,2),0)</f>
        <v>0</v>
      </c>
      <c r="D554" s="89">
        <f>IFERROR(ROUND(G.9b!D554,2),0)</f>
        <v>0</v>
      </c>
      <c r="E554" s="89">
        <f>IFERROR(ROUND(G.9b!E554,2),0)</f>
        <v>0</v>
      </c>
      <c r="F554" s="89">
        <f>IFERROR(ROUND(G.9b!F554,2),0)</f>
        <v>0</v>
      </c>
      <c r="G554" s="89">
        <f>IFERROR(ROUND(G.9b!G554,2),0)</f>
        <v>0</v>
      </c>
      <c r="H554" s="91">
        <f t="shared" si="8"/>
        <v>0</v>
      </c>
      <c r="I554" s="89">
        <f>IFERROR(ROUND(G.9b!I554,2),0)</f>
        <v>0</v>
      </c>
      <c r="J554" s="96" t="str">
        <f>IF(OR(ISTEXT(G.9b!J554),ISNUMBER(G.9b!J554))=TRUE,G.9b!J554,"")</f>
        <v/>
      </c>
    </row>
    <row r="555" spans="1:10" ht="20.100000000000001" customHeight="1" thickBot="1" x14ac:dyDescent="0.3">
      <c r="A555" s="96" t="str">
        <f>IF(OR(ISTEXT(G.9b!A555),ISNUMBER(G.9b!A555))=TRUE,G.9b!A555,"")</f>
        <v/>
      </c>
      <c r="B555" s="96" t="str">
        <f>IF(OR(ISTEXT(G.9b!B555),ISNUMBER(G.9b!B555))=TRUE,G.9b!B555,"")</f>
        <v/>
      </c>
      <c r="C555" s="89">
        <f>IFERROR(ROUND(G.9b!C555,2),0)</f>
        <v>0</v>
      </c>
      <c r="D555" s="89">
        <f>IFERROR(ROUND(G.9b!D555,2),0)</f>
        <v>0</v>
      </c>
      <c r="E555" s="89">
        <f>IFERROR(ROUND(G.9b!E555,2),0)</f>
        <v>0</v>
      </c>
      <c r="F555" s="89">
        <f>IFERROR(ROUND(G.9b!F555,2),0)</f>
        <v>0</v>
      </c>
      <c r="G555" s="89">
        <f>IFERROR(ROUND(G.9b!G555,2),0)</f>
        <v>0</v>
      </c>
      <c r="H555" s="91">
        <f t="shared" si="8"/>
        <v>0</v>
      </c>
      <c r="I555" s="89">
        <f>IFERROR(ROUND(G.9b!I555,2),0)</f>
        <v>0</v>
      </c>
      <c r="J555" s="96" t="str">
        <f>IF(OR(ISTEXT(G.9b!J555),ISNUMBER(G.9b!J555))=TRUE,G.9b!J555,"")</f>
        <v/>
      </c>
    </row>
    <row r="556" spans="1:10" ht="20.100000000000001" customHeight="1" thickBot="1" x14ac:dyDescent="0.3">
      <c r="A556" s="96" t="str">
        <f>IF(OR(ISTEXT(G.9b!A556),ISNUMBER(G.9b!A556))=TRUE,G.9b!A556,"")</f>
        <v/>
      </c>
      <c r="B556" s="96" t="str">
        <f>IF(OR(ISTEXT(G.9b!B556),ISNUMBER(G.9b!B556))=TRUE,G.9b!B556,"")</f>
        <v/>
      </c>
      <c r="C556" s="89">
        <f>IFERROR(ROUND(G.9b!C556,2),0)</f>
        <v>0</v>
      </c>
      <c r="D556" s="89">
        <f>IFERROR(ROUND(G.9b!D556,2),0)</f>
        <v>0</v>
      </c>
      <c r="E556" s="89">
        <f>IFERROR(ROUND(G.9b!E556,2),0)</f>
        <v>0</v>
      </c>
      <c r="F556" s="89">
        <f>IFERROR(ROUND(G.9b!F556,2),0)</f>
        <v>0</v>
      </c>
      <c r="G556" s="89">
        <f>IFERROR(ROUND(G.9b!G556,2),0)</f>
        <v>0</v>
      </c>
      <c r="H556" s="91">
        <f t="shared" si="8"/>
        <v>0</v>
      </c>
      <c r="I556" s="89">
        <f>IFERROR(ROUND(G.9b!I556,2),0)</f>
        <v>0</v>
      </c>
      <c r="J556" s="96" t="str">
        <f>IF(OR(ISTEXT(G.9b!J556),ISNUMBER(G.9b!J556))=TRUE,G.9b!J556,"")</f>
        <v/>
      </c>
    </row>
    <row r="557" spans="1:10" ht="20.100000000000001" customHeight="1" thickBot="1" x14ac:dyDescent="0.3">
      <c r="A557" s="96" t="str">
        <f>IF(OR(ISTEXT(G.9b!A557),ISNUMBER(G.9b!A557))=TRUE,G.9b!A557,"")</f>
        <v/>
      </c>
      <c r="B557" s="96" t="str">
        <f>IF(OR(ISTEXT(G.9b!B557),ISNUMBER(G.9b!B557))=TRUE,G.9b!B557,"")</f>
        <v/>
      </c>
      <c r="C557" s="89">
        <f>IFERROR(ROUND(G.9b!C557,2),0)</f>
        <v>0</v>
      </c>
      <c r="D557" s="89">
        <f>IFERROR(ROUND(G.9b!D557,2),0)</f>
        <v>0</v>
      </c>
      <c r="E557" s="89">
        <f>IFERROR(ROUND(G.9b!E557,2),0)</f>
        <v>0</v>
      </c>
      <c r="F557" s="89">
        <f>IFERROR(ROUND(G.9b!F557,2),0)</f>
        <v>0</v>
      </c>
      <c r="G557" s="89">
        <f>IFERROR(ROUND(G.9b!G557,2),0)</f>
        <v>0</v>
      </c>
      <c r="H557" s="91">
        <f t="shared" si="8"/>
        <v>0</v>
      </c>
      <c r="I557" s="89">
        <f>IFERROR(ROUND(G.9b!I557,2),0)</f>
        <v>0</v>
      </c>
      <c r="J557" s="96" t="str">
        <f>IF(OR(ISTEXT(G.9b!J557),ISNUMBER(G.9b!J557))=TRUE,G.9b!J557,"")</f>
        <v/>
      </c>
    </row>
    <row r="558" spans="1:10" ht="20.100000000000001" customHeight="1" thickBot="1" x14ac:dyDescent="0.3">
      <c r="A558" s="96" t="str">
        <f>IF(OR(ISTEXT(G.9b!A558),ISNUMBER(G.9b!A558))=TRUE,G.9b!A558,"")</f>
        <v/>
      </c>
      <c r="B558" s="96" t="str">
        <f>IF(OR(ISTEXT(G.9b!B558),ISNUMBER(G.9b!B558))=TRUE,G.9b!B558,"")</f>
        <v/>
      </c>
      <c r="C558" s="89">
        <f>IFERROR(ROUND(G.9b!C558,2),0)</f>
        <v>0</v>
      </c>
      <c r="D558" s="89">
        <f>IFERROR(ROUND(G.9b!D558,2),0)</f>
        <v>0</v>
      </c>
      <c r="E558" s="89">
        <f>IFERROR(ROUND(G.9b!E558,2),0)</f>
        <v>0</v>
      </c>
      <c r="F558" s="89">
        <f>IFERROR(ROUND(G.9b!F558,2),0)</f>
        <v>0</v>
      </c>
      <c r="G558" s="89">
        <f>IFERROR(ROUND(G.9b!G558,2),0)</f>
        <v>0</v>
      </c>
      <c r="H558" s="91">
        <f t="shared" si="8"/>
        <v>0</v>
      </c>
      <c r="I558" s="89">
        <f>IFERROR(ROUND(G.9b!I558,2),0)</f>
        <v>0</v>
      </c>
      <c r="J558" s="96" t="str">
        <f>IF(OR(ISTEXT(G.9b!J558),ISNUMBER(G.9b!J558))=TRUE,G.9b!J558,"")</f>
        <v/>
      </c>
    </row>
    <row r="559" spans="1:10" ht="20.100000000000001" customHeight="1" thickBot="1" x14ac:dyDescent="0.3">
      <c r="A559" s="96" t="str">
        <f>IF(OR(ISTEXT(G.9b!A559),ISNUMBER(G.9b!A559))=TRUE,G.9b!A559,"")</f>
        <v/>
      </c>
      <c r="B559" s="96" t="str">
        <f>IF(OR(ISTEXT(G.9b!B559),ISNUMBER(G.9b!B559))=TRUE,G.9b!B559,"")</f>
        <v/>
      </c>
      <c r="C559" s="89">
        <f>IFERROR(ROUND(G.9b!C559,2),0)</f>
        <v>0</v>
      </c>
      <c r="D559" s="89">
        <f>IFERROR(ROUND(G.9b!D559,2),0)</f>
        <v>0</v>
      </c>
      <c r="E559" s="89">
        <f>IFERROR(ROUND(G.9b!E559,2),0)</f>
        <v>0</v>
      </c>
      <c r="F559" s="89">
        <f>IFERROR(ROUND(G.9b!F559,2),0)</f>
        <v>0</v>
      </c>
      <c r="G559" s="89">
        <f>IFERROR(ROUND(G.9b!G559,2),0)</f>
        <v>0</v>
      </c>
      <c r="H559" s="91">
        <f t="shared" si="8"/>
        <v>0</v>
      </c>
      <c r="I559" s="89">
        <f>IFERROR(ROUND(G.9b!I559,2),0)</f>
        <v>0</v>
      </c>
      <c r="J559" s="96" t="str">
        <f>IF(OR(ISTEXT(G.9b!J559),ISNUMBER(G.9b!J559))=TRUE,G.9b!J559,"")</f>
        <v/>
      </c>
    </row>
    <row r="560" spans="1:10" ht="20.100000000000001" customHeight="1" thickBot="1" x14ac:dyDescent="0.3">
      <c r="A560" s="96" t="str">
        <f>IF(OR(ISTEXT(G.9b!A560),ISNUMBER(G.9b!A560))=TRUE,G.9b!A560,"")</f>
        <v/>
      </c>
      <c r="B560" s="96" t="str">
        <f>IF(OR(ISTEXT(G.9b!B560),ISNUMBER(G.9b!B560))=TRUE,G.9b!B560,"")</f>
        <v/>
      </c>
      <c r="C560" s="89">
        <f>IFERROR(ROUND(G.9b!C560,2),0)</f>
        <v>0</v>
      </c>
      <c r="D560" s="89">
        <f>IFERROR(ROUND(G.9b!D560,2),0)</f>
        <v>0</v>
      </c>
      <c r="E560" s="89">
        <f>IFERROR(ROUND(G.9b!E560,2),0)</f>
        <v>0</v>
      </c>
      <c r="F560" s="89">
        <f>IFERROR(ROUND(G.9b!F560,2),0)</f>
        <v>0</v>
      </c>
      <c r="G560" s="89">
        <f>IFERROR(ROUND(G.9b!G560,2),0)</f>
        <v>0</v>
      </c>
      <c r="H560" s="91">
        <f t="shared" si="8"/>
        <v>0</v>
      </c>
      <c r="I560" s="89">
        <f>IFERROR(ROUND(G.9b!I560,2),0)</f>
        <v>0</v>
      </c>
      <c r="J560" s="96" t="str">
        <f>IF(OR(ISTEXT(G.9b!J560),ISNUMBER(G.9b!J560))=TRUE,G.9b!J560,"")</f>
        <v/>
      </c>
    </row>
    <row r="561" spans="1:10" ht="20.100000000000001" customHeight="1" thickBot="1" x14ac:dyDescent="0.3">
      <c r="A561" s="96" t="str">
        <f>IF(OR(ISTEXT(G.9b!A561),ISNUMBER(G.9b!A561))=TRUE,G.9b!A561,"")</f>
        <v/>
      </c>
      <c r="B561" s="96" t="str">
        <f>IF(OR(ISTEXT(G.9b!B561),ISNUMBER(G.9b!B561))=TRUE,G.9b!B561,"")</f>
        <v/>
      </c>
      <c r="C561" s="89">
        <f>IFERROR(ROUND(G.9b!C561,2),0)</f>
        <v>0</v>
      </c>
      <c r="D561" s="89">
        <f>IFERROR(ROUND(G.9b!D561,2),0)</f>
        <v>0</v>
      </c>
      <c r="E561" s="89">
        <f>IFERROR(ROUND(G.9b!E561,2),0)</f>
        <v>0</v>
      </c>
      <c r="F561" s="89">
        <f>IFERROR(ROUND(G.9b!F561,2),0)</f>
        <v>0</v>
      </c>
      <c r="G561" s="89">
        <f>IFERROR(ROUND(G.9b!G561,2),0)</f>
        <v>0</v>
      </c>
      <c r="H561" s="91">
        <f t="shared" si="8"/>
        <v>0</v>
      </c>
      <c r="I561" s="89">
        <f>IFERROR(ROUND(G.9b!I561,2),0)</f>
        <v>0</v>
      </c>
      <c r="J561" s="96" t="str">
        <f>IF(OR(ISTEXT(G.9b!J561),ISNUMBER(G.9b!J561))=TRUE,G.9b!J561,"")</f>
        <v/>
      </c>
    </row>
    <row r="562" spans="1:10" ht="20.100000000000001" customHeight="1" thickBot="1" x14ac:dyDescent="0.3">
      <c r="A562" s="96" t="str">
        <f>IF(OR(ISTEXT(G.9b!A562),ISNUMBER(G.9b!A562))=TRUE,G.9b!A562,"")</f>
        <v/>
      </c>
      <c r="B562" s="96" t="str">
        <f>IF(OR(ISTEXT(G.9b!B562),ISNUMBER(G.9b!B562))=TRUE,G.9b!B562,"")</f>
        <v/>
      </c>
      <c r="C562" s="89">
        <f>IFERROR(ROUND(G.9b!C562,2),0)</f>
        <v>0</v>
      </c>
      <c r="D562" s="89">
        <f>IFERROR(ROUND(G.9b!D562,2),0)</f>
        <v>0</v>
      </c>
      <c r="E562" s="89">
        <f>IFERROR(ROUND(G.9b!E562,2),0)</f>
        <v>0</v>
      </c>
      <c r="F562" s="89">
        <f>IFERROR(ROUND(G.9b!F562,2),0)</f>
        <v>0</v>
      </c>
      <c r="G562" s="89">
        <f>IFERROR(ROUND(G.9b!G562,2),0)</f>
        <v>0</v>
      </c>
      <c r="H562" s="91">
        <f t="shared" si="8"/>
        <v>0</v>
      </c>
      <c r="I562" s="89">
        <f>IFERROR(ROUND(G.9b!I562,2),0)</f>
        <v>0</v>
      </c>
      <c r="J562" s="96" t="str">
        <f>IF(OR(ISTEXT(G.9b!J562),ISNUMBER(G.9b!J562))=TRUE,G.9b!J562,"")</f>
        <v/>
      </c>
    </row>
    <row r="563" spans="1:10" ht="20.100000000000001" customHeight="1" thickBot="1" x14ac:dyDescent="0.3">
      <c r="A563" s="96" t="str">
        <f>IF(OR(ISTEXT(G.9b!A563),ISNUMBER(G.9b!A563))=TRUE,G.9b!A563,"")</f>
        <v/>
      </c>
      <c r="B563" s="96" t="str">
        <f>IF(OR(ISTEXT(G.9b!B563),ISNUMBER(G.9b!B563))=TRUE,G.9b!B563,"")</f>
        <v/>
      </c>
      <c r="C563" s="89">
        <f>IFERROR(ROUND(G.9b!C563,2),0)</f>
        <v>0</v>
      </c>
      <c r="D563" s="89">
        <f>IFERROR(ROUND(G.9b!D563,2),0)</f>
        <v>0</v>
      </c>
      <c r="E563" s="89">
        <f>IFERROR(ROUND(G.9b!E563,2),0)</f>
        <v>0</v>
      </c>
      <c r="F563" s="89">
        <f>IFERROR(ROUND(G.9b!F563,2),0)</f>
        <v>0</v>
      </c>
      <c r="G563" s="89">
        <f>IFERROR(ROUND(G.9b!G563,2),0)</f>
        <v>0</v>
      </c>
      <c r="H563" s="91">
        <f t="shared" si="8"/>
        <v>0</v>
      </c>
      <c r="I563" s="89">
        <f>IFERROR(ROUND(G.9b!I563,2),0)</f>
        <v>0</v>
      </c>
      <c r="J563" s="96" t="str">
        <f>IF(OR(ISTEXT(G.9b!J563),ISNUMBER(G.9b!J563))=TRUE,G.9b!J563,"")</f>
        <v/>
      </c>
    </row>
    <row r="564" spans="1:10" ht="20.100000000000001" customHeight="1" thickBot="1" x14ac:dyDescent="0.3">
      <c r="A564" s="96" t="str">
        <f>IF(OR(ISTEXT(G.9b!A564),ISNUMBER(G.9b!A564))=TRUE,G.9b!A564,"")</f>
        <v/>
      </c>
      <c r="B564" s="96" t="str">
        <f>IF(OR(ISTEXT(G.9b!B564),ISNUMBER(G.9b!B564))=TRUE,G.9b!B564,"")</f>
        <v/>
      </c>
      <c r="C564" s="89">
        <f>IFERROR(ROUND(G.9b!C564,2),0)</f>
        <v>0</v>
      </c>
      <c r="D564" s="89">
        <f>IFERROR(ROUND(G.9b!D564,2),0)</f>
        <v>0</v>
      </c>
      <c r="E564" s="89">
        <f>IFERROR(ROUND(G.9b!E564,2),0)</f>
        <v>0</v>
      </c>
      <c r="F564" s="89">
        <f>IFERROR(ROUND(G.9b!F564,2),0)</f>
        <v>0</v>
      </c>
      <c r="G564" s="89">
        <f>IFERROR(ROUND(G.9b!G564,2),0)</f>
        <v>0</v>
      </c>
      <c r="H564" s="91">
        <f t="shared" si="8"/>
        <v>0</v>
      </c>
      <c r="I564" s="89">
        <f>IFERROR(ROUND(G.9b!I564,2),0)</f>
        <v>0</v>
      </c>
      <c r="J564" s="96" t="str">
        <f>IF(OR(ISTEXT(G.9b!J564),ISNUMBER(G.9b!J564))=TRUE,G.9b!J564,"")</f>
        <v/>
      </c>
    </row>
    <row r="565" spans="1:10" ht="20.100000000000001" customHeight="1" thickBot="1" x14ac:dyDescent="0.3">
      <c r="A565" s="96" t="str">
        <f>IF(OR(ISTEXT(G.9b!A565),ISNUMBER(G.9b!A565))=TRUE,G.9b!A565,"")</f>
        <v/>
      </c>
      <c r="B565" s="96" t="str">
        <f>IF(OR(ISTEXT(G.9b!B565),ISNUMBER(G.9b!B565))=TRUE,G.9b!B565,"")</f>
        <v/>
      </c>
      <c r="C565" s="89">
        <f>IFERROR(ROUND(G.9b!C565,2),0)</f>
        <v>0</v>
      </c>
      <c r="D565" s="89">
        <f>IFERROR(ROUND(G.9b!D565,2),0)</f>
        <v>0</v>
      </c>
      <c r="E565" s="89">
        <f>IFERROR(ROUND(G.9b!E565,2),0)</f>
        <v>0</v>
      </c>
      <c r="F565" s="89">
        <f>IFERROR(ROUND(G.9b!F565,2),0)</f>
        <v>0</v>
      </c>
      <c r="G565" s="89">
        <f>IFERROR(ROUND(G.9b!G565,2),0)</f>
        <v>0</v>
      </c>
      <c r="H565" s="91">
        <f t="shared" si="8"/>
        <v>0</v>
      </c>
      <c r="I565" s="89">
        <f>IFERROR(ROUND(G.9b!I565,2),0)</f>
        <v>0</v>
      </c>
      <c r="J565" s="96" t="str">
        <f>IF(OR(ISTEXT(G.9b!J565),ISNUMBER(G.9b!J565))=TRUE,G.9b!J565,"")</f>
        <v/>
      </c>
    </row>
    <row r="566" spans="1:10" ht="20.100000000000001" customHeight="1" thickBot="1" x14ac:dyDescent="0.3">
      <c r="A566" s="96" t="str">
        <f>IF(OR(ISTEXT(G.9b!A566),ISNUMBER(G.9b!A566))=TRUE,G.9b!A566,"")</f>
        <v/>
      </c>
      <c r="B566" s="96" t="str">
        <f>IF(OR(ISTEXT(G.9b!B566),ISNUMBER(G.9b!B566))=TRUE,G.9b!B566,"")</f>
        <v/>
      </c>
      <c r="C566" s="89">
        <f>IFERROR(ROUND(G.9b!C566,2),0)</f>
        <v>0</v>
      </c>
      <c r="D566" s="89">
        <f>IFERROR(ROUND(G.9b!D566,2),0)</f>
        <v>0</v>
      </c>
      <c r="E566" s="89">
        <f>IFERROR(ROUND(G.9b!E566,2),0)</f>
        <v>0</v>
      </c>
      <c r="F566" s="89">
        <f>IFERROR(ROUND(G.9b!F566,2),0)</f>
        <v>0</v>
      </c>
      <c r="G566" s="89">
        <f>IFERROR(ROUND(G.9b!G566,2),0)</f>
        <v>0</v>
      </c>
      <c r="H566" s="91">
        <f t="shared" si="8"/>
        <v>0</v>
      </c>
      <c r="I566" s="89">
        <f>IFERROR(ROUND(G.9b!I566,2),0)</f>
        <v>0</v>
      </c>
      <c r="J566" s="96" t="str">
        <f>IF(OR(ISTEXT(G.9b!J566),ISNUMBER(G.9b!J566))=TRUE,G.9b!J566,"")</f>
        <v/>
      </c>
    </row>
    <row r="567" spans="1:10" ht="20.100000000000001" customHeight="1" thickBot="1" x14ac:dyDescent="0.3">
      <c r="A567" s="96" t="str">
        <f>IF(OR(ISTEXT(G.9b!A567),ISNUMBER(G.9b!A567))=TRUE,G.9b!A567,"")</f>
        <v/>
      </c>
      <c r="B567" s="96" t="str">
        <f>IF(OR(ISTEXT(G.9b!B567),ISNUMBER(G.9b!B567))=TRUE,G.9b!B567,"")</f>
        <v/>
      </c>
      <c r="C567" s="89">
        <f>IFERROR(ROUND(G.9b!C567,2),0)</f>
        <v>0</v>
      </c>
      <c r="D567" s="89">
        <f>IFERROR(ROUND(G.9b!D567,2),0)</f>
        <v>0</v>
      </c>
      <c r="E567" s="89">
        <f>IFERROR(ROUND(G.9b!E567,2),0)</f>
        <v>0</v>
      </c>
      <c r="F567" s="89">
        <f>IFERROR(ROUND(G.9b!F567,2),0)</f>
        <v>0</v>
      </c>
      <c r="G567" s="89">
        <f>IFERROR(ROUND(G.9b!G567,2),0)</f>
        <v>0</v>
      </c>
      <c r="H567" s="91">
        <f t="shared" si="8"/>
        <v>0</v>
      </c>
      <c r="I567" s="89">
        <f>IFERROR(ROUND(G.9b!I567,2),0)</f>
        <v>0</v>
      </c>
      <c r="J567" s="96" t="str">
        <f>IF(OR(ISTEXT(G.9b!J567),ISNUMBER(G.9b!J567))=TRUE,G.9b!J567,"")</f>
        <v/>
      </c>
    </row>
    <row r="568" spans="1:10" ht="20.100000000000001" customHeight="1" thickBot="1" x14ac:dyDescent="0.3">
      <c r="A568" s="96" t="str">
        <f>IF(OR(ISTEXT(G.9b!A568),ISNUMBER(G.9b!A568))=TRUE,G.9b!A568,"")</f>
        <v/>
      </c>
      <c r="B568" s="96" t="str">
        <f>IF(OR(ISTEXT(G.9b!B568),ISNUMBER(G.9b!B568))=TRUE,G.9b!B568,"")</f>
        <v/>
      </c>
      <c r="C568" s="89">
        <f>IFERROR(ROUND(G.9b!C568,2),0)</f>
        <v>0</v>
      </c>
      <c r="D568" s="89">
        <f>IFERROR(ROUND(G.9b!D568,2),0)</f>
        <v>0</v>
      </c>
      <c r="E568" s="89">
        <f>IFERROR(ROUND(G.9b!E568,2),0)</f>
        <v>0</v>
      </c>
      <c r="F568" s="89">
        <f>IFERROR(ROUND(G.9b!F568,2),0)</f>
        <v>0</v>
      </c>
      <c r="G568" s="89">
        <f>IFERROR(ROUND(G.9b!G568,2),0)</f>
        <v>0</v>
      </c>
      <c r="H568" s="91">
        <f t="shared" si="8"/>
        <v>0</v>
      </c>
      <c r="I568" s="89">
        <f>IFERROR(ROUND(G.9b!I568,2),0)</f>
        <v>0</v>
      </c>
      <c r="J568" s="96" t="str">
        <f>IF(OR(ISTEXT(G.9b!J568),ISNUMBER(G.9b!J568))=TRUE,G.9b!J568,"")</f>
        <v/>
      </c>
    </row>
    <row r="569" spans="1:10" ht="20.100000000000001" customHeight="1" thickBot="1" x14ac:dyDescent="0.3">
      <c r="A569" s="96" t="str">
        <f>IF(OR(ISTEXT(G.9b!A569),ISNUMBER(G.9b!A569))=TRUE,G.9b!A569,"")</f>
        <v/>
      </c>
      <c r="B569" s="96" t="str">
        <f>IF(OR(ISTEXT(G.9b!B569),ISNUMBER(G.9b!B569))=TRUE,G.9b!B569,"")</f>
        <v/>
      </c>
      <c r="C569" s="89">
        <f>IFERROR(ROUND(G.9b!C569,2),0)</f>
        <v>0</v>
      </c>
      <c r="D569" s="89">
        <f>IFERROR(ROUND(G.9b!D569,2),0)</f>
        <v>0</v>
      </c>
      <c r="E569" s="89">
        <f>IFERROR(ROUND(G.9b!E569,2),0)</f>
        <v>0</v>
      </c>
      <c r="F569" s="89">
        <f>IFERROR(ROUND(G.9b!F569,2),0)</f>
        <v>0</v>
      </c>
      <c r="G569" s="89">
        <f>IFERROR(ROUND(G.9b!G569,2),0)</f>
        <v>0</v>
      </c>
      <c r="H569" s="91">
        <f t="shared" si="8"/>
        <v>0</v>
      </c>
      <c r="I569" s="89">
        <f>IFERROR(ROUND(G.9b!I569,2),0)</f>
        <v>0</v>
      </c>
      <c r="J569" s="96" t="str">
        <f>IF(OR(ISTEXT(G.9b!J569),ISNUMBER(G.9b!J569))=TRUE,G.9b!J569,"")</f>
        <v/>
      </c>
    </row>
    <row r="570" spans="1:10" ht="20.100000000000001" customHeight="1" thickBot="1" x14ac:dyDescent="0.3">
      <c r="A570" s="96" t="str">
        <f>IF(OR(ISTEXT(G.9b!A570),ISNUMBER(G.9b!A570))=TRUE,G.9b!A570,"")</f>
        <v/>
      </c>
      <c r="B570" s="96" t="str">
        <f>IF(OR(ISTEXT(G.9b!B570),ISNUMBER(G.9b!B570))=TRUE,G.9b!B570,"")</f>
        <v/>
      </c>
      <c r="C570" s="89">
        <f>IFERROR(ROUND(G.9b!C570,2),0)</f>
        <v>0</v>
      </c>
      <c r="D570" s="89">
        <f>IFERROR(ROUND(G.9b!D570,2),0)</f>
        <v>0</v>
      </c>
      <c r="E570" s="89">
        <f>IFERROR(ROUND(G.9b!E570,2),0)</f>
        <v>0</v>
      </c>
      <c r="F570" s="89">
        <f>IFERROR(ROUND(G.9b!F570,2),0)</f>
        <v>0</v>
      </c>
      <c r="G570" s="89">
        <f>IFERROR(ROUND(G.9b!G570,2),0)</f>
        <v>0</v>
      </c>
      <c r="H570" s="91">
        <f t="shared" si="8"/>
        <v>0</v>
      </c>
      <c r="I570" s="89">
        <f>IFERROR(ROUND(G.9b!I570,2),0)</f>
        <v>0</v>
      </c>
      <c r="J570" s="96" t="str">
        <f>IF(OR(ISTEXT(G.9b!J570),ISNUMBER(G.9b!J570))=TRUE,G.9b!J570,"")</f>
        <v/>
      </c>
    </row>
    <row r="571" spans="1:10" ht="20.100000000000001" customHeight="1" thickBot="1" x14ac:dyDescent="0.3">
      <c r="A571" s="96" t="str">
        <f>IF(OR(ISTEXT(G.9b!A571),ISNUMBER(G.9b!A571))=TRUE,G.9b!A571,"")</f>
        <v/>
      </c>
      <c r="B571" s="96" t="str">
        <f>IF(OR(ISTEXT(G.9b!B571),ISNUMBER(G.9b!B571))=TRUE,G.9b!B571,"")</f>
        <v/>
      </c>
      <c r="C571" s="89">
        <f>IFERROR(ROUND(G.9b!C571,2),0)</f>
        <v>0</v>
      </c>
      <c r="D571" s="89">
        <f>IFERROR(ROUND(G.9b!D571,2),0)</f>
        <v>0</v>
      </c>
      <c r="E571" s="89">
        <f>IFERROR(ROUND(G.9b!E571,2),0)</f>
        <v>0</v>
      </c>
      <c r="F571" s="89">
        <f>IFERROR(ROUND(G.9b!F571,2),0)</f>
        <v>0</v>
      </c>
      <c r="G571" s="89">
        <f>IFERROR(ROUND(G.9b!G571,2),0)</f>
        <v>0</v>
      </c>
      <c r="H571" s="91">
        <f t="shared" si="8"/>
        <v>0</v>
      </c>
      <c r="I571" s="89">
        <f>IFERROR(ROUND(G.9b!I571,2),0)</f>
        <v>0</v>
      </c>
      <c r="J571" s="96" t="str">
        <f>IF(OR(ISTEXT(G.9b!J571),ISNUMBER(G.9b!J571))=TRUE,G.9b!J571,"")</f>
        <v/>
      </c>
    </row>
    <row r="572" spans="1:10" ht="20.100000000000001" customHeight="1" thickBot="1" x14ac:dyDescent="0.3">
      <c r="A572" s="96" t="str">
        <f>IF(OR(ISTEXT(G.9b!A572),ISNUMBER(G.9b!A572))=TRUE,G.9b!A572,"")</f>
        <v/>
      </c>
      <c r="B572" s="96" t="str">
        <f>IF(OR(ISTEXT(G.9b!B572),ISNUMBER(G.9b!B572))=TRUE,G.9b!B572,"")</f>
        <v/>
      </c>
      <c r="C572" s="89">
        <f>IFERROR(ROUND(G.9b!C572,2),0)</f>
        <v>0</v>
      </c>
      <c r="D572" s="89">
        <f>IFERROR(ROUND(G.9b!D572,2),0)</f>
        <v>0</v>
      </c>
      <c r="E572" s="89">
        <f>IFERROR(ROUND(G.9b!E572,2),0)</f>
        <v>0</v>
      </c>
      <c r="F572" s="89">
        <f>IFERROR(ROUND(G.9b!F572,2),0)</f>
        <v>0</v>
      </c>
      <c r="G572" s="89">
        <f>IFERROR(ROUND(G.9b!G572,2),0)</f>
        <v>0</v>
      </c>
      <c r="H572" s="91">
        <f t="shared" si="8"/>
        <v>0</v>
      </c>
      <c r="I572" s="89">
        <f>IFERROR(ROUND(G.9b!I572,2),0)</f>
        <v>0</v>
      </c>
      <c r="J572" s="96" t="str">
        <f>IF(OR(ISTEXT(G.9b!J572),ISNUMBER(G.9b!J572))=TRUE,G.9b!J572,"")</f>
        <v/>
      </c>
    </row>
    <row r="573" spans="1:10" ht="20.100000000000001" customHeight="1" thickBot="1" x14ac:dyDescent="0.3">
      <c r="A573" s="96" t="str">
        <f>IF(OR(ISTEXT(G.9b!A573),ISNUMBER(G.9b!A573))=TRUE,G.9b!A573,"")</f>
        <v/>
      </c>
      <c r="B573" s="96" t="str">
        <f>IF(OR(ISTEXT(G.9b!B573),ISNUMBER(G.9b!B573))=TRUE,G.9b!B573,"")</f>
        <v/>
      </c>
      <c r="C573" s="89">
        <f>IFERROR(ROUND(G.9b!C573,2),0)</f>
        <v>0</v>
      </c>
      <c r="D573" s="89">
        <f>IFERROR(ROUND(G.9b!D573,2),0)</f>
        <v>0</v>
      </c>
      <c r="E573" s="89">
        <f>IFERROR(ROUND(G.9b!E573,2),0)</f>
        <v>0</v>
      </c>
      <c r="F573" s="89">
        <f>IFERROR(ROUND(G.9b!F573,2),0)</f>
        <v>0</v>
      </c>
      <c r="G573" s="89">
        <f>IFERROR(ROUND(G.9b!G573,2),0)</f>
        <v>0</v>
      </c>
      <c r="H573" s="91">
        <f t="shared" si="8"/>
        <v>0</v>
      </c>
      <c r="I573" s="89">
        <f>IFERROR(ROUND(G.9b!I573,2),0)</f>
        <v>0</v>
      </c>
      <c r="J573" s="96" t="str">
        <f>IF(OR(ISTEXT(G.9b!J573),ISNUMBER(G.9b!J573))=TRUE,G.9b!J573,"")</f>
        <v/>
      </c>
    </row>
    <row r="574" spans="1:10" ht="20.100000000000001" customHeight="1" thickBot="1" x14ac:dyDescent="0.3">
      <c r="A574" s="96" t="str">
        <f>IF(OR(ISTEXT(G.9b!A574),ISNUMBER(G.9b!A574))=TRUE,G.9b!A574,"")</f>
        <v/>
      </c>
      <c r="B574" s="96" t="str">
        <f>IF(OR(ISTEXT(G.9b!B574),ISNUMBER(G.9b!B574))=TRUE,G.9b!B574,"")</f>
        <v/>
      </c>
      <c r="C574" s="89">
        <f>IFERROR(ROUND(G.9b!C574,2),0)</f>
        <v>0</v>
      </c>
      <c r="D574" s="89">
        <f>IFERROR(ROUND(G.9b!D574,2),0)</f>
        <v>0</v>
      </c>
      <c r="E574" s="89">
        <f>IFERROR(ROUND(G.9b!E574,2),0)</f>
        <v>0</v>
      </c>
      <c r="F574" s="89">
        <f>IFERROR(ROUND(G.9b!F574,2),0)</f>
        <v>0</v>
      </c>
      <c r="G574" s="89">
        <f>IFERROR(ROUND(G.9b!G574,2),0)</f>
        <v>0</v>
      </c>
      <c r="H574" s="91">
        <f t="shared" si="8"/>
        <v>0</v>
      </c>
      <c r="I574" s="89">
        <f>IFERROR(ROUND(G.9b!I574,2),0)</f>
        <v>0</v>
      </c>
      <c r="J574" s="96" t="str">
        <f>IF(OR(ISTEXT(G.9b!J574),ISNUMBER(G.9b!J574))=TRUE,G.9b!J574,"")</f>
        <v/>
      </c>
    </row>
    <row r="575" spans="1:10" ht="20.100000000000001" customHeight="1" thickBot="1" x14ac:dyDescent="0.3">
      <c r="A575" s="96" t="str">
        <f>IF(OR(ISTEXT(G.9b!A575),ISNUMBER(G.9b!A575))=TRUE,G.9b!A575,"")</f>
        <v/>
      </c>
      <c r="B575" s="96" t="str">
        <f>IF(OR(ISTEXT(G.9b!B575),ISNUMBER(G.9b!B575))=TRUE,G.9b!B575,"")</f>
        <v/>
      </c>
      <c r="C575" s="89">
        <f>IFERROR(ROUND(G.9b!C575,2),0)</f>
        <v>0</v>
      </c>
      <c r="D575" s="89">
        <f>IFERROR(ROUND(G.9b!D575,2),0)</f>
        <v>0</v>
      </c>
      <c r="E575" s="89">
        <f>IFERROR(ROUND(G.9b!E575,2),0)</f>
        <v>0</v>
      </c>
      <c r="F575" s="89">
        <f>IFERROR(ROUND(G.9b!F575,2),0)</f>
        <v>0</v>
      </c>
      <c r="G575" s="89">
        <f>IFERROR(ROUND(G.9b!G575,2),0)</f>
        <v>0</v>
      </c>
      <c r="H575" s="91">
        <f t="shared" si="8"/>
        <v>0</v>
      </c>
      <c r="I575" s="89">
        <f>IFERROR(ROUND(G.9b!I575,2),0)</f>
        <v>0</v>
      </c>
      <c r="J575" s="96" t="str">
        <f>IF(OR(ISTEXT(G.9b!J575),ISNUMBER(G.9b!J575))=TRUE,G.9b!J575,"")</f>
        <v/>
      </c>
    </row>
    <row r="576" spans="1:10" ht="20.100000000000001" customHeight="1" thickBot="1" x14ac:dyDescent="0.3">
      <c r="A576" s="96" t="str">
        <f>IF(OR(ISTEXT(G.9b!A576),ISNUMBER(G.9b!A576))=TRUE,G.9b!A576,"")</f>
        <v/>
      </c>
      <c r="B576" s="96" t="str">
        <f>IF(OR(ISTEXT(G.9b!B576),ISNUMBER(G.9b!B576))=TRUE,G.9b!B576,"")</f>
        <v/>
      </c>
      <c r="C576" s="89">
        <f>IFERROR(ROUND(G.9b!C576,2),0)</f>
        <v>0</v>
      </c>
      <c r="D576" s="89">
        <f>IFERROR(ROUND(G.9b!D576,2),0)</f>
        <v>0</v>
      </c>
      <c r="E576" s="89">
        <f>IFERROR(ROUND(G.9b!E576,2),0)</f>
        <v>0</v>
      </c>
      <c r="F576" s="89">
        <f>IFERROR(ROUND(G.9b!F576,2),0)</f>
        <v>0</v>
      </c>
      <c r="G576" s="89">
        <f>IFERROR(ROUND(G.9b!G576,2),0)</f>
        <v>0</v>
      </c>
      <c r="H576" s="91">
        <f t="shared" si="8"/>
        <v>0</v>
      </c>
      <c r="I576" s="89">
        <f>IFERROR(ROUND(G.9b!I576,2),0)</f>
        <v>0</v>
      </c>
      <c r="J576" s="96" t="str">
        <f>IF(OR(ISTEXT(G.9b!J576),ISNUMBER(G.9b!J576))=TRUE,G.9b!J576,"")</f>
        <v/>
      </c>
    </row>
    <row r="577" spans="1:10" ht="20.100000000000001" customHeight="1" thickBot="1" x14ac:dyDescent="0.3">
      <c r="A577" s="96" t="str">
        <f>IF(OR(ISTEXT(G.9b!A577),ISNUMBER(G.9b!A577))=TRUE,G.9b!A577,"")</f>
        <v/>
      </c>
      <c r="B577" s="96" t="str">
        <f>IF(OR(ISTEXT(G.9b!B577),ISNUMBER(G.9b!B577))=TRUE,G.9b!B577,"")</f>
        <v/>
      </c>
      <c r="C577" s="89">
        <f>IFERROR(ROUND(G.9b!C577,2),0)</f>
        <v>0</v>
      </c>
      <c r="D577" s="89">
        <f>IFERROR(ROUND(G.9b!D577,2),0)</f>
        <v>0</v>
      </c>
      <c r="E577" s="89">
        <f>IFERROR(ROUND(G.9b!E577,2),0)</f>
        <v>0</v>
      </c>
      <c r="F577" s="89">
        <f>IFERROR(ROUND(G.9b!F577,2),0)</f>
        <v>0</v>
      </c>
      <c r="G577" s="89">
        <f>IFERROR(ROUND(G.9b!G577,2),0)</f>
        <v>0</v>
      </c>
      <c r="H577" s="91">
        <f t="shared" si="8"/>
        <v>0</v>
      </c>
      <c r="I577" s="89">
        <f>IFERROR(ROUND(G.9b!I577,2),0)</f>
        <v>0</v>
      </c>
      <c r="J577" s="96" t="str">
        <f>IF(OR(ISTEXT(G.9b!J577),ISNUMBER(G.9b!J577))=TRUE,G.9b!J577,"")</f>
        <v/>
      </c>
    </row>
    <row r="578" spans="1:10" ht="20.100000000000001" customHeight="1" thickBot="1" x14ac:dyDescent="0.3">
      <c r="A578" s="96" t="str">
        <f>IF(OR(ISTEXT(G.9b!A578),ISNUMBER(G.9b!A578))=TRUE,G.9b!A578,"")</f>
        <v/>
      </c>
      <c r="B578" s="96" t="str">
        <f>IF(OR(ISTEXT(G.9b!B578),ISNUMBER(G.9b!B578))=TRUE,G.9b!B578,"")</f>
        <v/>
      </c>
      <c r="C578" s="89">
        <f>IFERROR(ROUND(G.9b!C578,2),0)</f>
        <v>0</v>
      </c>
      <c r="D578" s="89">
        <f>IFERROR(ROUND(G.9b!D578,2),0)</f>
        <v>0</v>
      </c>
      <c r="E578" s="89">
        <f>IFERROR(ROUND(G.9b!E578,2),0)</f>
        <v>0</v>
      </c>
      <c r="F578" s="89">
        <f>IFERROR(ROUND(G.9b!F578,2),0)</f>
        <v>0</v>
      </c>
      <c r="G578" s="89">
        <f>IFERROR(ROUND(G.9b!G578,2),0)</f>
        <v>0</v>
      </c>
      <c r="H578" s="91">
        <f t="shared" si="8"/>
        <v>0</v>
      </c>
      <c r="I578" s="89">
        <f>IFERROR(ROUND(G.9b!I578,2),0)</f>
        <v>0</v>
      </c>
      <c r="J578" s="96" t="str">
        <f>IF(OR(ISTEXT(G.9b!J578),ISNUMBER(G.9b!J578))=TRUE,G.9b!J578,"")</f>
        <v/>
      </c>
    </row>
    <row r="579" spans="1:10" ht="20.100000000000001" customHeight="1" thickBot="1" x14ac:dyDescent="0.3">
      <c r="A579" s="96" t="str">
        <f>IF(OR(ISTEXT(G.9b!A579),ISNUMBER(G.9b!A579))=TRUE,G.9b!A579,"")</f>
        <v/>
      </c>
      <c r="B579" s="96" t="str">
        <f>IF(OR(ISTEXT(G.9b!B579),ISNUMBER(G.9b!B579))=TRUE,G.9b!B579,"")</f>
        <v/>
      </c>
      <c r="C579" s="89">
        <f>IFERROR(ROUND(G.9b!C579,2),0)</f>
        <v>0</v>
      </c>
      <c r="D579" s="89">
        <f>IFERROR(ROUND(G.9b!D579,2),0)</f>
        <v>0</v>
      </c>
      <c r="E579" s="89">
        <f>IFERROR(ROUND(G.9b!E579,2),0)</f>
        <v>0</v>
      </c>
      <c r="F579" s="89">
        <f>IFERROR(ROUND(G.9b!F579,2),0)</f>
        <v>0</v>
      </c>
      <c r="G579" s="89">
        <f>IFERROR(ROUND(G.9b!G579,2),0)</f>
        <v>0</v>
      </c>
      <c r="H579" s="91">
        <f t="shared" si="8"/>
        <v>0</v>
      </c>
      <c r="I579" s="89">
        <f>IFERROR(ROUND(G.9b!I579,2),0)</f>
        <v>0</v>
      </c>
      <c r="J579" s="96" t="str">
        <f>IF(OR(ISTEXT(G.9b!J579),ISNUMBER(G.9b!J579))=TRUE,G.9b!J579,"")</f>
        <v/>
      </c>
    </row>
    <row r="580" spans="1:10" ht="20.100000000000001" customHeight="1" thickBot="1" x14ac:dyDescent="0.3">
      <c r="A580" s="96" t="str">
        <f>IF(OR(ISTEXT(G.9b!A580),ISNUMBER(G.9b!A580))=TRUE,G.9b!A580,"")</f>
        <v/>
      </c>
      <c r="B580" s="96" t="str">
        <f>IF(OR(ISTEXT(G.9b!B580),ISNUMBER(G.9b!B580))=TRUE,G.9b!B580,"")</f>
        <v/>
      </c>
      <c r="C580" s="89">
        <f>IFERROR(ROUND(G.9b!C580,2),0)</f>
        <v>0</v>
      </c>
      <c r="D580" s="89">
        <f>IFERROR(ROUND(G.9b!D580,2),0)</f>
        <v>0</v>
      </c>
      <c r="E580" s="89">
        <f>IFERROR(ROUND(G.9b!E580,2),0)</f>
        <v>0</v>
      </c>
      <c r="F580" s="89">
        <f>IFERROR(ROUND(G.9b!F580,2),0)</f>
        <v>0</v>
      </c>
      <c r="G580" s="89">
        <f>IFERROR(ROUND(G.9b!G580,2),0)</f>
        <v>0</v>
      </c>
      <c r="H580" s="91">
        <f t="shared" si="8"/>
        <v>0</v>
      </c>
      <c r="I580" s="89">
        <f>IFERROR(ROUND(G.9b!I580,2),0)</f>
        <v>0</v>
      </c>
      <c r="J580" s="96" t="str">
        <f>IF(OR(ISTEXT(G.9b!J580),ISNUMBER(G.9b!J580))=TRUE,G.9b!J580,"")</f>
        <v/>
      </c>
    </row>
    <row r="581" spans="1:10" ht="20.100000000000001" customHeight="1" thickBot="1" x14ac:dyDescent="0.3">
      <c r="A581" s="96" t="str">
        <f>IF(OR(ISTEXT(G.9b!A581),ISNUMBER(G.9b!A581))=TRUE,G.9b!A581,"")</f>
        <v/>
      </c>
      <c r="B581" s="96" t="str">
        <f>IF(OR(ISTEXT(G.9b!B581),ISNUMBER(G.9b!B581))=TRUE,G.9b!B581,"")</f>
        <v/>
      </c>
      <c r="C581" s="89">
        <f>IFERROR(ROUND(G.9b!C581,2),0)</f>
        <v>0</v>
      </c>
      <c r="D581" s="89">
        <f>IFERROR(ROUND(G.9b!D581,2),0)</f>
        <v>0</v>
      </c>
      <c r="E581" s="89">
        <f>IFERROR(ROUND(G.9b!E581,2),0)</f>
        <v>0</v>
      </c>
      <c r="F581" s="89">
        <f>IFERROR(ROUND(G.9b!F581,2),0)</f>
        <v>0</v>
      </c>
      <c r="G581" s="89">
        <f>IFERROR(ROUND(G.9b!G581,2),0)</f>
        <v>0</v>
      </c>
      <c r="H581" s="91">
        <f t="shared" si="8"/>
        <v>0</v>
      </c>
      <c r="I581" s="89">
        <f>IFERROR(ROUND(G.9b!I581,2),0)</f>
        <v>0</v>
      </c>
      <c r="J581" s="96" t="str">
        <f>IF(OR(ISTEXT(G.9b!J581),ISNUMBER(G.9b!J581))=TRUE,G.9b!J581,"")</f>
        <v/>
      </c>
    </row>
    <row r="582" spans="1:10" ht="20.100000000000001" customHeight="1" thickBot="1" x14ac:dyDescent="0.3">
      <c r="A582" s="96" t="str">
        <f>IF(OR(ISTEXT(G.9b!A582),ISNUMBER(G.9b!A582))=TRUE,G.9b!A582,"")</f>
        <v/>
      </c>
      <c r="B582" s="96" t="str">
        <f>IF(OR(ISTEXT(G.9b!B582),ISNUMBER(G.9b!B582))=TRUE,G.9b!B582,"")</f>
        <v/>
      </c>
      <c r="C582" s="89">
        <f>IFERROR(ROUND(G.9b!C582,2),0)</f>
        <v>0</v>
      </c>
      <c r="D582" s="89">
        <f>IFERROR(ROUND(G.9b!D582,2),0)</f>
        <v>0</v>
      </c>
      <c r="E582" s="89">
        <f>IFERROR(ROUND(G.9b!E582,2),0)</f>
        <v>0</v>
      </c>
      <c r="F582" s="89">
        <f>IFERROR(ROUND(G.9b!F582,2),0)</f>
        <v>0</v>
      </c>
      <c r="G582" s="89">
        <f>IFERROR(ROUND(G.9b!G582,2),0)</f>
        <v>0</v>
      </c>
      <c r="H582" s="91">
        <f t="shared" si="8"/>
        <v>0</v>
      </c>
      <c r="I582" s="89">
        <f>IFERROR(ROUND(G.9b!I582,2),0)</f>
        <v>0</v>
      </c>
      <c r="J582" s="96" t="str">
        <f>IF(OR(ISTEXT(G.9b!J582),ISNUMBER(G.9b!J582))=TRUE,G.9b!J582,"")</f>
        <v/>
      </c>
    </row>
    <row r="583" spans="1:10" ht="20.100000000000001" customHeight="1" thickBot="1" x14ac:dyDescent="0.3">
      <c r="A583" s="96" t="str">
        <f>IF(OR(ISTEXT(G.9b!A583),ISNUMBER(G.9b!A583))=TRUE,G.9b!A583,"")</f>
        <v/>
      </c>
      <c r="B583" s="96" t="str">
        <f>IF(OR(ISTEXT(G.9b!B583),ISNUMBER(G.9b!B583))=TRUE,G.9b!B583,"")</f>
        <v/>
      </c>
      <c r="C583" s="89">
        <f>IFERROR(ROUND(G.9b!C583,2),0)</f>
        <v>0</v>
      </c>
      <c r="D583" s="89">
        <f>IFERROR(ROUND(G.9b!D583,2),0)</f>
        <v>0</v>
      </c>
      <c r="E583" s="89">
        <f>IFERROR(ROUND(G.9b!E583,2),0)</f>
        <v>0</v>
      </c>
      <c r="F583" s="89">
        <f>IFERROR(ROUND(G.9b!F583,2),0)</f>
        <v>0</v>
      </c>
      <c r="G583" s="89">
        <f>IFERROR(ROUND(G.9b!G583,2),0)</f>
        <v>0</v>
      </c>
      <c r="H583" s="91">
        <f t="shared" ref="H583:H646" si="9">ROUND(SUM(C583,(-D583),(-E583),F583,(-G583)),2)</f>
        <v>0</v>
      </c>
      <c r="I583" s="89">
        <f>IFERROR(ROUND(G.9b!I583,2),0)</f>
        <v>0</v>
      </c>
      <c r="J583" s="96" t="str">
        <f>IF(OR(ISTEXT(G.9b!J583),ISNUMBER(G.9b!J583))=TRUE,G.9b!J583,"")</f>
        <v/>
      </c>
    </row>
    <row r="584" spans="1:10" ht="20.100000000000001" customHeight="1" thickBot="1" x14ac:dyDescent="0.3">
      <c r="A584" s="96" t="str">
        <f>IF(OR(ISTEXT(G.9b!A584),ISNUMBER(G.9b!A584))=TRUE,G.9b!A584,"")</f>
        <v/>
      </c>
      <c r="B584" s="96" t="str">
        <f>IF(OR(ISTEXT(G.9b!B584),ISNUMBER(G.9b!B584))=TRUE,G.9b!B584,"")</f>
        <v/>
      </c>
      <c r="C584" s="89">
        <f>IFERROR(ROUND(G.9b!C584,2),0)</f>
        <v>0</v>
      </c>
      <c r="D584" s="89">
        <f>IFERROR(ROUND(G.9b!D584,2),0)</f>
        <v>0</v>
      </c>
      <c r="E584" s="89">
        <f>IFERROR(ROUND(G.9b!E584,2),0)</f>
        <v>0</v>
      </c>
      <c r="F584" s="89">
        <f>IFERROR(ROUND(G.9b!F584,2),0)</f>
        <v>0</v>
      </c>
      <c r="G584" s="89">
        <f>IFERROR(ROUND(G.9b!G584,2),0)</f>
        <v>0</v>
      </c>
      <c r="H584" s="91">
        <f t="shared" si="9"/>
        <v>0</v>
      </c>
      <c r="I584" s="89">
        <f>IFERROR(ROUND(G.9b!I584,2),0)</f>
        <v>0</v>
      </c>
      <c r="J584" s="96" t="str">
        <f>IF(OR(ISTEXT(G.9b!J584),ISNUMBER(G.9b!J584))=TRUE,G.9b!J584,"")</f>
        <v/>
      </c>
    </row>
    <row r="585" spans="1:10" ht="20.100000000000001" customHeight="1" thickBot="1" x14ac:dyDescent="0.3">
      <c r="A585" s="96" t="str">
        <f>IF(OR(ISTEXT(G.9b!A585),ISNUMBER(G.9b!A585))=TRUE,G.9b!A585,"")</f>
        <v/>
      </c>
      <c r="B585" s="96" t="str">
        <f>IF(OR(ISTEXT(G.9b!B585),ISNUMBER(G.9b!B585))=TRUE,G.9b!B585,"")</f>
        <v/>
      </c>
      <c r="C585" s="89">
        <f>IFERROR(ROUND(G.9b!C585,2),0)</f>
        <v>0</v>
      </c>
      <c r="D585" s="89">
        <f>IFERROR(ROUND(G.9b!D585,2),0)</f>
        <v>0</v>
      </c>
      <c r="E585" s="89">
        <f>IFERROR(ROUND(G.9b!E585,2),0)</f>
        <v>0</v>
      </c>
      <c r="F585" s="89">
        <f>IFERROR(ROUND(G.9b!F585,2),0)</f>
        <v>0</v>
      </c>
      <c r="G585" s="89">
        <f>IFERROR(ROUND(G.9b!G585,2),0)</f>
        <v>0</v>
      </c>
      <c r="H585" s="91">
        <f t="shared" si="9"/>
        <v>0</v>
      </c>
      <c r="I585" s="89">
        <f>IFERROR(ROUND(G.9b!I585,2),0)</f>
        <v>0</v>
      </c>
      <c r="J585" s="96" t="str">
        <f>IF(OR(ISTEXT(G.9b!J585),ISNUMBER(G.9b!J585))=TRUE,G.9b!J585,"")</f>
        <v/>
      </c>
    </row>
    <row r="586" spans="1:10" ht="20.100000000000001" customHeight="1" thickBot="1" x14ac:dyDescent="0.3">
      <c r="A586" s="96" t="str">
        <f>IF(OR(ISTEXT(G.9b!A586),ISNUMBER(G.9b!A586))=TRUE,G.9b!A586,"")</f>
        <v/>
      </c>
      <c r="B586" s="96" t="str">
        <f>IF(OR(ISTEXT(G.9b!B586),ISNUMBER(G.9b!B586))=TRUE,G.9b!B586,"")</f>
        <v/>
      </c>
      <c r="C586" s="89">
        <f>IFERROR(ROUND(G.9b!C586,2),0)</f>
        <v>0</v>
      </c>
      <c r="D586" s="89">
        <f>IFERROR(ROUND(G.9b!D586,2),0)</f>
        <v>0</v>
      </c>
      <c r="E586" s="89">
        <f>IFERROR(ROUND(G.9b!E586,2),0)</f>
        <v>0</v>
      </c>
      <c r="F586" s="89">
        <f>IFERROR(ROUND(G.9b!F586,2),0)</f>
        <v>0</v>
      </c>
      <c r="G586" s="89">
        <f>IFERROR(ROUND(G.9b!G586,2),0)</f>
        <v>0</v>
      </c>
      <c r="H586" s="91">
        <f t="shared" si="9"/>
        <v>0</v>
      </c>
      <c r="I586" s="89">
        <f>IFERROR(ROUND(G.9b!I586,2),0)</f>
        <v>0</v>
      </c>
      <c r="J586" s="96" t="str">
        <f>IF(OR(ISTEXT(G.9b!J586),ISNUMBER(G.9b!J586))=TRUE,G.9b!J586,"")</f>
        <v/>
      </c>
    </row>
    <row r="587" spans="1:10" ht="20.100000000000001" customHeight="1" thickBot="1" x14ac:dyDescent="0.3">
      <c r="A587" s="96" t="str">
        <f>IF(OR(ISTEXT(G.9b!A587),ISNUMBER(G.9b!A587))=TRUE,G.9b!A587,"")</f>
        <v/>
      </c>
      <c r="B587" s="96" t="str">
        <f>IF(OR(ISTEXT(G.9b!B587),ISNUMBER(G.9b!B587))=TRUE,G.9b!B587,"")</f>
        <v/>
      </c>
      <c r="C587" s="89">
        <f>IFERROR(ROUND(G.9b!C587,2),0)</f>
        <v>0</v>
      </c>
      <c r="D587" s="89">
        <f>IFERROR(ROUND(G.9b!D587,2),0)</f>
        <v>0</v>
      </c>
      <c r="E587" s="89">
        <f>IFERROR(ROUND(G.9b!E587,2),0)</f>
        <v>0</v>
      </c>
      <c r="F587" s="89">
        <f>IFERROR(ROUND(G.9b!F587,2),0)</f>
        <v>0</v>
      </c>
      <c r="G587" s="89">
        <f>IFERROR(ROUND(G.9b!G587,2),0)</f>
        <v>0</v>
      </c>
      <c r="H587" s="91">
        <f t="shared" si="9"/>
        <v>0</v>
      </c>
      <c r="I587" s="89">
        <f>IFERROR(ROUND(G.9b!I587,2),0)</f>
        <v>0</v>
      </c>
      <c r="J587" s="96" t="str">
        <f>IF(OR(ISTEXT(G.9b!J587),ISNUMBER(G.9b!J587))=TRUE,G.9b!J587,"")</f>
        <v/>
      </c>
    </row>
    <row r="588" spans="1:10" ht="20.100000000000001" customHeight="1" thickBot="1" x14ac:dyDescent="0.3">
      <c r="A588" s="96" t="str">
        <f>IF(OR(ISTEXT(G.9b!A588),ISNUMBER(G.9b!A588))=TRUE,G.9b!A588,"")</f>
        <v/>
      </c>
      <c r="B588" s="96" t="str">
        <f>IF(OR(ISTEXT(G.9b!B588),ISNUMBER(G.9b!B588))=TRUE,G.9b!B588,"")</f>
        <v/>
      </c>
      <c r="C588" s="89">
        <f>IFERROR(ROUND(G.9b!C588,2),0)</f>
        <v>0</v>
      </c>
      <c r="D588" s="89">
        <f>IFERROR(ROUND(G.9b!D588,2),0)</f>
        <v>0</v>
      </c>
      <c r="E588" s="89">
        <f>IFERROR(ROUND(G.9b!E588,2),0)</f>
        <v>0</v>
      </c>
      <c r="F588" s="89">
        <f>IFERROR(ROUND(G.9b!F588,2),0)</f>
        <v>0</v>
      </c>
      <c r="G588" s="89">
        <f>IFERROR(ROUND(G.9b!G588,2),0)</f>
        <v>0</v>
      </c>
      <c r="H588" s="91">
        <f t="shared" si="9"/>
        <v>0</v>
      </c>
      <c r="I588" s="89">
        <f>IFERROR(ROUND(G.9b!I588,2),0)</f>
        <v>0</v>
      </c>
      <c r="J588" s="96" t="str">
        <f>IF(OR(ISTEXT(G.9b!J588),ISNUMBER(G.9b!J588))=TRUE,G.9b!J588,"")</f>
        <v/>
      </c>
    </row>
    <row r="589" spans="1:10" ht="20.100000000000001" customHeight="1" thickBot="1" x14ac:dyDescent="0.3">
      <c r="A589" s="96" t="str">
        <f>IF(OR(ISTEXT(G.9b!A589),ISNUMBER(G.9b!A589))=TRUE,G.9b!A589,"")</f>
        <v/>
      </c>
      <c r="B589" s="96" t="str">
        <f>IF(OR(ISTEXT(G.9b!B589),ISNUMBER(G.9b!B589))=TRUE,G.9b!B589,"")</f>
        <v/>
      </c>
      <c r="C589" s="89">
        <f>IFERROR(ROUND(G.9b!C589,2),0)</f>
        <v>0</v>
      </c>
      <c r="D589" s="89">
        <f>IFERROR(ROUND(G.9b!D589,2),0)</f>
        <v>0</v>
      </c>
      <c r="E589" s="89">
        <f>IFERROR(ROUND(G.9b!E589,2),0)</f>
        <v>0</v>
      </c>
      <c r="F589" s="89">
        <f>IFERROR(ROUND(G.9b!F589,2),0)</f>
        <v>0</v>
      </c>
      <c r="G589" s="89">
        <f>IFERROR(ROUND(G.9b!G589,2),0)</f>
        <v>0</v>
      </c>
      <c r="H589" s="91">
        <f t="shared" si="9"/>
        <v>0</v>
      </c>
      <c r="I589" s="89">
        <f>IFERROR(ROUND(G.9b!I589,2),0)</f>
        <v>0</v>
      </c>
      <c r="J589" s="96" t="str">
        <f>IF(OR(ISTEXT(G.9b!J589),ISNUMBER(G.9b!J589))=TRUE,G.9b!J589,"")</f>
        <v/>
      </c>
    </row>
    <row r="590" spans="1:10" ht="20.100000000000001" customHeight="1" thickBot="1" x14ac:dyDescent="0.3">
      <c r="A590" s="96" t="str">
        <f>IF(OR(ISTEXT(G.9b!A590),ISNUMBER(G.9b!A590))=TRUE,G.9b!A590,"")</f>
        <v/>
      </c>
      <c r="B590" s="96" t="str">
        <f>IF(OR(ISTEXT(G.9b!B590),ISNUMBER(G.9b!B590))=TRUE,G.9b!B590,"")</f>
        <v/>
      </c>
      <c r="C590" s="89">
        <f>IFERROR(ROUND(G.9b!C590,2),0)</f>
        <v>0</v>
      </c>
      <c r="D590" s="89">
        <f>IFERROR(ROUND(G.9b!D590,2),0)</f>
        <v>0</v>
      </c>
      <c r="E590" s="89">
        <f>IFERROR(ROUND(G.9b!E590,2),0)</f>
        <v>0</v>
      </c>
      <c r="F590" s="89">
        <f>IFERROR(ROUND(G.9b!F590,2),0)</f>
        <v>0</v>
      </c>
      <c r="G590" s="89">
        <f>IFERROR(ROUND(G.9b!G590,2),0)</f>
        <v>0</v>
      </c>
      <c r="H590" s="91">
        <f t="shared" si="9"/>
        <v>0</v>
      </c>
      <c r="I590" s="89">
        <f>IFERROR(ROUND(G.9b!I590,2),0)</f>
        <v>0</v>
      </c>
      <c r="J590" s="96" t="str">
        <f>IF(OR(ISTEXT(G.9b!J590),ISNUMBER(G.9b!J590))=TRUE,G.9b!J590,"")</f>
        <v/>
      </c>
    </row>
    <row r="591" spans="1:10" ht="20.100000000000001" customHeight="1" thickBot="1" x14ac:dyDescent="0.3">
      <c r="A591" s="96" t="str">
        <f>IF(OR(ISTEXT(G.9b!A591),ISNUMBER(G.9b!A591))=TRUE,G.9b!A591,"")</f>
        <v/>
      </c>
      <c r="B591" s="96" t="str">
        <f>IF(OR(ISTEXT(G.9b!B591),ISNUMBER(G.9b!B591))=TRUE,G.9b!B591,"")</f>
        <v/>
      </c>
      <c r="C591" s="89">
        <f>IFERROR(ROUND(G.9b!C591,2),0)</f>
        <v>0</v>
      </c>
      <c r="D591" s="89">
        <f>IFERROR(ROUND(G.9b!D591,2),0)</f>
        <v>0</v>
      </c>
      <c r="E591" s="89">
        <f>IFERROR(ROUND(G.9b!E591,2),0)</f>
        <v>0</v>
      </c>
      <c r="F591" s="89">
        <f>IFERROR(ROUND(G.9b!F591,2),0)</f>
        <v>0</v>
      </c>
      <c r="G591" s="89">
        <f>IFERROR(ROUND(G.9b!G591,2),0)</f>
        <v>0</v>
      </c>
      <c r="H591" s="91">
        <f t="shared" si="9"/>
        <v>0</v>
      </c>
      <c r="I591" s="89">
        <f>IFERROR(ROUND(G.9b!I591,2),0)</f>
        <v>0</v>
      </c>
      <c r="J591" s="96" t="str">
        <f>IF(OR(ISTEXT(G.9b!J591),ISNUMBER(G.9b!J591))=TRUE,G.9b!J591,"")</f>
        <v/>
      </c>
    </row>
    <row r="592" spans="1:10" ht="20.100000000000001" customHeight="1" thickBot="1" x14ac:dyDescent="0.3">
      <c r="A592" s="96" t="str">
        <f>IF(OR(ISTEXT(G.9b!A592),ISNUMBER(G.9b!A592))=TRUE,G.9b!A592,"")</f>
        <v/>
      </c>
      <c r="B592" s="96" t="str">
        <f>IF(OR(ISTEXT(G.9b!B592),ISNUMBER(G.9b!B592))=TRUE,G.9b!B592,"")</f>
        <v/>
      </c>
      <c r="C592" s="89">
        <f>IFERROR(ROUND(G.9b!C592,2),0)</f>
        <v>0</v>
      </c>
      <c r="D592" s="89">
        <f>IFERROR(ROUND(G.9b!D592,2),0)</f>
        <v>0</v>
      </c>
      <c r="E592" s="89">
        <f>IFERROR(ROUND(G.9b!E592,2),0)</f>
        <v>0</v>
      </c>
      <c r="F592" s="89">
        <f>IFERROR(ROUND(G.9b!F592,2),0)</f>
        <v>0</v>
      </c>
      <c r="G592" s="89">
        <f>IFERROR(ROUND(G.9b!G592,2),0)</f>
        <v>0</v>
      </c>
      <c r="H592" s="91">
        <f t="shared" si="9"/>
        <v>0</v>
      </c>
      <c r="I592" s="89">
        <f>IFERROR(ROUND(G.9b!I592,2),0)</f>
        <v>0</v>
      </c>
      <c r="J592" s="96" t="str">
        <f>IF(OR(ISTEXT(G.9b!J592),ISNUMBER(G.9b!J592))=TRUE,G.9b!J592,"")</f>
        <v/>
      </c>
    </row>
    <row r="593" spans="1:10" ht="20.100000000000001" customHeight="1" thickBot="1" x14ac:dyDescent="0.3">
      <c r="A593" s="96" t="str">
        <f>IF(OR(ISTEXT(G.9b!A593),ISNUMBER(G.9b!A593))=TRUE,G.9b!A593,"")</f>
        <v/>
      </c>
      <c r="B593" s="96" t="str">
        <f>IF(OR(ISTEXT(G.9b!B593),ISNUMBER(G.9b!B593))=TRUE,G.9b!B593,"")</f>
        <v/>
      </c>
      <c r="C593" s="89">
        <f>IFERROR(ROUND(G.9b!C593,2),0)</f>
        <v>0</v>
      </c>
      <c r="D593" s="89">
        <f>IFERROR(ROUND(G.9b!D593,2),0)</f>
        <v>0</v>
      </c>
      <c r="E593" s="89">
        <f>IFERROR(ROUND(G.9b!E593,2),0)</f>
        <v>0</v>
      </c>
      <c r="F593" s="89">
        <f>IFERROR(ROUND(G.9b!F593,2),0)</f>
        <v>0</v>
      </c>
      <c r="G593" s="89">
        <f>IFERROR(ROUND(G.9b!G593,2),0)</f>
        <v>0</v>
      </c>
      <c r="H593" s="91">
        <f t="shared" si="9"/>
        <v>0</v>
      </c>
      <c r="I593" s="89">
        <f>IFERROR(ROUND(G.9b!I593,2),0)</f>
        <v>0</v>
      </c>
      <c r="J593" s="96" t="str">
        <f>IF(OR(ISTEXT(G.9b!J593),ISNUMBER(G.9b!J593))=TRUE,G.9b!J593,"")</f>
        <v/>
      </c>
    </row>
    <row r="594" spans="1:10" ht="20.100000000000001" customHeight="1" thickBot="1" x14ac:dyDescent="0.3">
      <c r="A594" s="96" t="str">
        <f>IF(OR(ISTEXT(G.9b!A594),ISNUMBER(G.9b!A594))=TRUE,G.9b!A594,"")</f>
        <v/>
      </c>
      <c r="B594" s="96" t="str">
        <f>IF(OR(ISTEXT(G.9b!B594),ISNUMBER(G.9b!B594))=TRUE,G.9b!B594,"")</f>
        <v/>
      </c>
      <c r="C594" s="89">
        <f>IFERROR(ROUND(G.9b!C594,2),0)</f>
        <v>0</v>
      </c>
      <c r="D594" s="89">
        <f>IFERROR(ROUND(G.9b!D594,2),0)</f>
        <v>0</v>
      </c>
      <c r="E594" s="89">
        <f>IFERROR(ROUND(G.9b!E594,2),0)</f>
        <v>0</v>
      </c>
      <c r="F594" s="89">
        <f>IFERROR(ROUND(G.9b!F594,2),0)</f>
        <v>0</v>
      </c>
      <c r="G594" s="89">
        <f>IFERROR(ROUND(G.9b!G594,2),0)</f>
        <v>0</v>
      </c>
      <c r="H594" s="91">
        <f t="shared" si="9"/>
        <v>0</v>
      </c>
      <c r="I594" s="89">
        <f>IFERROR(ROUND(G.9b!I594,2),0)</f>
        <v>0</v>
      </c>
      <c r="J594" s="96" t="str">
        <f>IF(OR(ISTEXT(G.9b!J594),ISNUMBER(G.9b!J594))=TRUE,G.9b!J594,"")</f>
        <v/>
      </c>
    </row>
    <row r="595" spans="1:10" ht="20.100000000000001" customHeight="1" thickBot="1" x14ac:dyDescent="0.3">
      <c r="A595" s="96" t="str">
        <f>IF(OR(ISTEXT(G.9b!A595),ISNUMBER(G.9b!A595))=TRUE,G.9b!A595,"")</f>
        <v/>
      </c>
      <c r="B595" s="96" t="str">
        <f>IF(OR(ISTEXT(G.9b!B595),ISNUMBER(G.9b!B595))=TRUE,G.9b!B595,"")</f>
        <v/>
      </c>
      <c r="C595" s="89">
        <f>IFERROR(ROUND(G.9b!C595,2),0)</f>
        <v>0</v>
      </c>
      <c r="D595" s="89">
        <f>IFERROR(ROUND(G.9b!D595,2),0)</f>
        <v>0</v>
      </c>
      <c r="E595" s="89">
        <f>IFERROR(ROUND(G.9b!E595,2),0)</f>
        <v>0</v>
      </c>
      <c r="F595" s="89">
        <f>IFERROR(ROUND(G.9b!F595,2),0)</f>
        <v>0</v>
      </c>
      <c r="G595" s="89">
        <f>IFERROR(ROUND(G.9b!G595,2),0)</f>
        <v>0</v>
      </c>
      <c r="H595" s="91">
        <f t="shared" si="9"/>
        <v>0</v>
      </c>
      <c r="I595" s="89">
        <f>IFERROR(ROUND(G.9b!I595,2),0)</f>
        <v>0</v>
      </c>
      <c r="J595" s="96" t="str">
        <f>IF(OR(ISTEXT(G.9b!J595),ISNUMBER(G.9b!J595))=TRUE,G.9b!J595,"")</f>
        <v/>
      </c>
    </row>
    <row r="596" spans="1:10" ht="20.100000000000001" customHeight="1" thickBot="1" x14ac:dyDescent="0.3">
      <c r="A596" s="96" t="str">
        <f>IF(OR(ISTEXT(G.9b!A596),ISNUMBER(G.9b!A596))=TRUE,G.9b!A596,"")</f>
        <v/>
      </c>
      <c r="B596" s="96" t="str">
        <f>IF(OR(ISTEXT(G.9b!B596),ISNUMBER(G.9b!B596))=TRUE,G.9b!B596,"")</f>
        <v/>
      </c>
      <c r="C596" s="89">
        <f>IFERROR(ROUND(G.9b!C596,2),0)</f>
        <v>0</v>
      </c>
      <c r="D596" s="89">
        <f>IFERROR(ROUND(G.9b!D596,2),0)</f>
        <v>0</v>
      </c>
      <c r="E596" s="89">
        <f>IFERROR(ROUND(G.9b!E596,2),0)</f>
        <v>0</v>
      </c>
      <c r="F596" s="89">
        <f>IFERROR(ROUND(G.9b!F596,2),0)</f>
        <v>0</v>
      </c>
      <c r="G596" s="89">
        <f>IFERROR(ROUND(G.9b!G596,2),0)</f>
        <v>0</v>
      </c>
      <c r="H596" s="91">
        <f t="shared" si="9"/>
        <v>0</v>
      </c>
      <c r="I596" s="89">
        <f>IFERROR(ROUND(G.9b!I596,2),0)</f>
        <v>0</v>
      </c>
      <c r="J596" s="96" t="str">
        <f>IF(OR(ISTEXT(G.9b!J596),ISNUMBER(G.9b!J596))=TRUE,G.9b!J596,"")</f>
        <v/>
      </c>
    </row>
    <row r="597" spans="1:10" ht="20.100000000000001" customHeight="1" thickBot="1" x14ac:dyDescent="0.3">
      <c r="A597" s="96" t="str">
        <f>IF(OR(ISTEXT(G.9b!A597),ISNUMBER(G.9b!A597))=TRUE,G.9b!A597,"")</f>
        <v/>
      </c>
      <c r="B597" s="96" t="str">
        <f>IF(OR(ISTEXT(G.9b!B597),ISNUMBER(G.9b!B597))=TRUE,G.9b!B597,"")</f>
        <v/>
      </c>
      <c r="C597" s="89">
        <f>IFERROR(ROUND(G.9b!C597,2),0)</f>
        <v>0</v>
      </c>
      <c r="D597" s="89">
        <f>IFERROR(ROUND(G.9b!D597,2),0)</f>
        <v>0</v>
      </c>
      <c r="E597" s="89">
        <f>IFERROR(ROUND(G.9b!E597,2),0)</f>
        <v>0</v>
      </c>
      <c r="F597" s="89">
        <f>IFERROR(ROUND(G.9b!F597,2),0)</f>
        <v>0</v>
      </c>
      <c r="G597" s="89">
        <f>IFERROR(ROUND(G.9b!G597,2),0)</f>
        <v>0</v>
      </c>
      <c r="H597" s="91">
        <f t="shared" si="9"/>
        <v>0</v>
      </c>
      <c r="I597" s="89">
        <f>IFERROR(ROUND(G.9b!I597,2),0)</f>
        <v>0</v>
      </c>
      <c r="J597" s="96" t="str">
        <f>IF(OR(ISTEXT(G.9b!J597),ISNUMBER(G.9b!J597))=TRUE,G.9b!J597,"")</f>
        <v/>
      </c>
    </row>
    <row r="598" spans="1:10" ht="20.100000000000001" customHeight="1" thickBot="1" x14ac:dyDescent="0.3">
      <c r="A598" s="96" t="str">
        <f>IF(OR(ISTEXT(G.9b!A598),ISNUMBER(G.9b!A598))=TRUE,G.9b!A598,"")</f>
        <v/>
      </c>
      <c r="B598" s="96" t="str">
        <f>IF(OR(ISTEXT(G.9b!B598),ISNUMBER(G.9b!B598))=TRUE,G.9b!B598,"")</f>
        <v/>
      </c>
      <c r="C598" s="89">
        <f>IFERROR(ROUND(G.9b!C598,2),0)</f>
        <v>0</v>
      </c>
      <c r="D598" s="89">
        <f>IFERROR(ROUND(G.9b!D598,2),0)</f>
        <v>0</v>
      </c>
      <c r="E598" s="89">
        <f>IFERROR(ROUND(G.9b!E598,2),0)</f>
        <v>0</v>
      </c>
      <c r="F598" s="89">
        <f>IFERROR(ROUND(G.9b!F598,2),0)</f>
        <v>0</v>
      </c>
      <c r="G598" s="89">
        <f>IFERROR(ROUND(G.9b!G598,2),0)</f>
        <v>0</v>
      </c>
      <c r="H598" s="91">
        <f t="shared" si="9"/>
        <v>0</v>
      </c>
      <c r="I598" s="89">
        <f>IFERROR(ROUND(G.9b!I598,2),0)</f>
        <v>0</v>
      </c>
      <c r="J598" s="96" t="str">
        <f>IF(OR(ISTEXT(G.9b!J598),ISNUMBER(G.9b!J598))=TRUE,G.9b!J598,"")</f>
        <v/>
      </c>
    </row>
    <row r="599" spans="1:10" ht="20.100000000000001" customHeight="1" thickBot="1" x14ac:dyDescent="0.3">
      <c r="A599" s="96" t="str">
        <f>IF(OR(ISTEXT(G.9b!A599),ISNUMBER(G.9b!A599))=TRUE,G.9b!A599,"")</f>
        <v/>
      </c>
      <c r="B599" s="96" t="str">
        <f>IF(OR(ISTEXT(G.9b!B599),ISNUMBER(G.9b!B599))=TRUE,G.9b!B599,"")</f>
        <v/>
      </c>
      <c r="C599" s="89">
        <f>IFERROR(ROUND(G.9b!C599,2),0)</f>
        <v>0</v>
      </c>
      <c r="D599" s="89">
        <f>IFERROR(ROUND(G.9b!D599,2),0)</f>
        <v>0</v>
      </c>
      <c r="E599" s="89">
        <f>IFERROR(ROUND(G.9b!E599,2),0)</f>
        <v>0</v>
      </c>
      <c r="F599" s="89">
        <f>IFERROR(ROUND(G.9b!F599,2),0)</f>
        <v>0</v>
      </c>
      <c r="G599" s="89">
        <f>IFERROR(ROUND(G.9b!G599,2),0)</f>
        <v>0</v>
      </c>
      <c r="H599" s="91">
        <f t="shared" si="9"/>
        <v>0</v>
      </c>
      <c r="I599" s="89">
        <f>IFERROR(ROUND(G.9b!I599,2),0)</f>
        <v>0</v>
      </c>
      <c r="J599" s="96" t="str">
        <f>IF(OR(ISTEXT(G.9b!J599),ISNUMBER(G.9b!J599))=TRUE,G.9b!J599,"")</f>
        <v/>
      </c>
    </row>
    <row r="600" spans="1:10" ht="20.100000000000001" customHeight="1" thickBot="1" x14ac:dyDescent="0.3">
      <c r="A600" s="96" t="str">
        <f>IF(OR(ISTEXT(G.9b!A600),ISNUMBER(G.9b!A600))=TRUE,G.9b!A600,"")</f>
        <v/>
      </c>
      <c r="B600" s="96" t="str">
        <f>IF(OR(ISTEXT(G.9b!B600),ISNUMBER(G.9b!B600))=TRUE,G.9b!B600,"")</f>
        <v/>
      </c>
      <c r="C600" s="89">
        <f>IFERROR(ROUND(G.9b!C600,2),0)</f>
        <v>0</v>
      </c>
      <c r="D600" s="89">
        <f>IFERROR(ROUND(G.9b!D600,2),0)</f>
        <v>0</v>
      </c>
      <c r="E600" s="89">
        <f>IFERROR(ROUND(G.9b!E600,2),0)</f>
        <v>0</v>
      </c>
      <c r="F600" s="89">
        <f>IFERROR(ROUND(G.9b!F600,2),0)</f>
        <v>0</v>
      </c>
      <c r="G600" s="89">
        <f>IFERROR(ROUND(G.9b!G600,2),0)</f>
        <v>0</v>
      </c>
      <c r="H600" s="91">
        <f t="shared" si="9"/>
        <v>0</v>
      </c>
      <c r="I600" s="89">
        <f>IFERROR(ROUND(G.9b!I600,2),0)</f>
        <v>0</v>
      </c>
      <c r="J600" s="96" t="str">
        <f>IF(OR(ISTEXT(G.9b!J600),ISNUMBER(G.9b!J600))=TRUE,G.9b!J600,"")</f>
        <v/>
      </c>
    </row>
    <row r="601" spans="1:10" ht="20.100000000000001" customHeight="1" thickBot="1" x14ac:dyDescent="0.3">
      <c r="A601" s="96" t="str">
        <f>IF(OR(ISTEXT(G.9b!A601),ISNUMBER(G.9b!A601))=TRUE,G.9b!A601,"")</f>
        <v/>
      </c>
      <c r="B601" s="96" t="str">
        <f>IF(OR(ISTEXT(G.9b!B601),ISNUMBER(G.9b!B601))=TRUE,G.9b!B601,"")</f>
        <v/>
      </c>
      <c r="C601" s="89">
        <f>IFERROR(ROUND(G.9b!C601,2),0)</f>
        <v>0</v>
      </c>
      <c r="D601" s="89">
        <f>IFERROR(ROUND(G.9b!D601,2),0)</f>
        <v>0</v>
      </c>
      <c r="E601" s="89">
        <f>IFERROR(ROUND(G.9b!E601,2),0)</f>
        <v>0</v>
      </c>
      <c r="F601" s="89">
        <f>IFERROR(ROUND(G.9b!F601,2),0)</f>
        <v>0</v>
      </c>
      <c r="G601" s="89">
        <f>IFERROR(ROUND(G.9b!G601,2),0)</f>
        <v>0</v>
      </c>
      <c r="H601" s="91">
        <f t="shared" si="9"/>
        <v>0</v>
      </c>
      <c r="I601" s="89">
        <f>IFERROR(ROUND(G.9b!I601,2),0)</f>
        <v>0</v>
      </c>
      <c r="J601" s="96" t="str">
        <f>IF(OR(ISTEXT(G.9b!J601),ISNUMBER(G.9b!J601))=TRUE,G.9b!J601,"")</f>
        <v/>
      </c>
    </row>
    <row r="602" spans="1:10" ht="20.100000000000001" customHeight="1" thickBot="1" x14ac:dyDescent="0.3">
      <c r="A602" s="96" t="str">
        <f>IF(OR(ISTEXT(G.9b!A602),ISNUMBER(G.9b!A602))=TRUE,G.9b!A602,"")</f>
        <v/>
      </c>
      <c r="B602" s="96" t="str">
        <f>IF(OR(ISTEXT(G.9b!B602),ISNUMBER(G.9b!B602))=TRUE,G.9b!B602,"")</f>
        <v/>
      </c>
      <c r="C602" s="89">
        <f>IFERROR(ROUND(G.9b!C602,2),0)</f>
        <v>0</v>
      </c>
      <c r="D602" s="89">
        <f>IFERROR(ROUND(G.9b!D602,2),0)</f>
        <v>0</v>
      </c>
      <c r="E602" s="89">
        <f>IFERROR(ROUND(G.9b!E602,2),0)</f>
        <v>0</v>
      </c>
      <c r="F602" s="89">
        <f>IFERROR(ROUND(G.9b!F602,2),0)</f>
        <v>0</v>
      </c>
      <c r="G602" s="89">
        <f>IFERROR(ROUND(G.9b!G602,2),0)</f>
        <v>0</v>
      </c>
      <c r="H602" s="91">
        <f t="shared" si="9"/>
        <v>0</v>
      </c>
      <c r="I602" s="89">
        <f>IFERROR(ROUND(G.9b!I602,2),0)</f>
        <v>0</v>
      </c>
      <c r="J602" s="96" t="str">
        <f>IF(OR(ISTEXT(G.9b!J602),ISNUMBER(G.9b!J602))=TRUE,G.9b!J602,"")</f>
        <v/>
      </c>
    </row>
    <row r="603" spans="1:10" ht="20.100000000000001" customHeight="1" thickBot="1" x14ac:dyDescent="0.3">
      <c r="A603" s="96" t="str">
        <f>IF(OR(ISTEXT(G.9b!A603),ISNUMBER(G.9b!A603))=TRUE,G.9b!A603,"")</f>
        <v/>
      </c>
      <c r="B603" s="96" t="str">
        <f>IF(OR(ISTEXT(G.9b!B603),ISNUMBER(G.9b!B603))=TRUE,G.9b!B603,"")</f>
        <v/>
      </c>
      <c r="C603" s="89">
        <f>IFERROR(ROUND(G.9b!C603,2),0)</f>
        <v>0</v>
      </c>
      <c r="D603" s="89">
        <f>IFERROR(ROUND(G.9b!D603,2),0)</f>
        <v>0</v>
      </c>
      <c r="E603" s="89">
        <f>IFERROR(ROUND(G.9b!E603,2),0)</f>
        <v>0</v>
      </c>
      <c r="F603" s="89">
        <f>IFERROR(ROUND(G.9b!F603,2),0)</f>
        <v>0</v>
      </c>
      <c r="G603" s="89">
        <f>IFERROR(ROUND(G.9b!G603,2),0)</f>
        <v>0</v>
      </c>
      <c r="H603" s="91">
        <f t="shared" si="9"/>
        <v>0</v>
      </c>
      <c r="I603" s="89">
        <f>IFERROR(ROUND(G.9b!I603,2),0)</f>
        <v>0</v>
      </c>
      <c r="J603" s="96" t="str">
        <f>IF(OR(ISTEXT(G.9b!J603),ISNUMBER(G.9b!J603))=TRUE,G.9b!J603,"")</f>
        <v/>
      </c>
    </row>
    <row r="604" spans="1:10" ht="20.100000000000001" customHeight="1" thickBot="1" x14ac:dyDescent="0.3">
      <c r="A604" s="96" t="str">
        <f>IF(OR(ISTEXT(G.9b!A604),ISNUMBER(G.9b!A604))=TRUE,G.9b!A604,"")</f>
        <v/>
      </c>
      <c r="B604" s="96" t="str">
        <f>IF(OR(ISTEXT(G.9b!B604),ISNUMBER(G.9b!B604))=TRUE,G.9b!B604,"")</f>
        <v/>
      </c>
      <c r="C604" s="89">
        <f>IFERROR(ROUND(G.9b!C604,2),0)</f>
        <v>0</v>
      </c>
      <c r="D604" s="89">
        <f>IFERROR(ROUND(G.9b!D604,2),0)</f>
        <v>0</v>
      </c>
      <c r="E604" s="89">
        <f>IFERROR(ROUND(G.9b!E604,2),0)</f>
        <v>0</v>
      </c>
      <c r="F604" s="89">
        <f>IFERROR(ROUND(G.9b!F604,2),0)</f>
        <v>0</v>
      </c>
      <c r="G604" s="89">
        <f>IFERROR(ROUND(G.9b!G604,2),0)</f>
        <v>0</v>
      </c>
      <c r="H604" s="91">
        <f t="shared" si="9"/>
        <v>0</v>
      </c>
      <c r="I604" s="89">
        <f>IFERROR(ROUND(G.9b!I604,2),0)</f>
        <v>0</v>
      </c>
      <c r="J604" s="96" t="str">
        <f>IF(OR(ISTEXT(G.9b!J604),ISNUMBER(G.9b!J604))=TRUE,G.9b!J604,"")</f>
        <v/>
      </c>
    </row>
    <row r="605" spans="1:10" ht="20.100000000000001" customHeight="1" thickBot="1" x14ac:dyDescent="0.3">
      <c r="A605" s="96" t="str">
        <f>IF(OR(ISTEXT(G.9b!A605),ISNUMBER(G.9b!A605))=TRUE,G.9b!A605,"")</f>
        <v/>
      </c>
      <c r="B605" s="96" t="str">
        <f>IF(OR(ISTEXT(G.9b!B605),ISNUMBER(G.9b!B605))=TRUE,G.9b!B605,"")</f>
        <v/>
      </c>
      <c r="C605" s="89">
        <f>IFERROR(ROUND(G.9b!C605,2),0)</f>
        <v>0</v>
      </c>
      <c r="D605" s="89">
        <f>IFERROR(ROUND(G.9b!D605,2),0)</f>
        <v>0</v>
      </c>
      <c r="E605" s="89">
        <f>IFERROR(ROUND(G.9b!E605,2),0)</f>
        <v>0</v>
      </c>
      <c r="F605" s="89">
        <f>IFERROR(ROUND(G.9b!F605,2),0)</f>
        <v>0</v>
      </c>
      <c r="G605" s="89">
        <f>IFERROR(ROUND(G.9b!G605,2),0)</f>
        <v>0</v>
      </c>
      <c r="H605" s="91">
        <f t="shared" si="9"/>
        <v>0</v>
      </c>
      <c r="I605" s="89">
        <f>IFERROR(ROUND(G.9b!I605,2),0)</f>
        <v>0</v>
      </c>
      <c r="J605" s="96" t="str">
        <f>IF(OR(ISTEXT(G.9b!J605),ISNUMBER(G.9b!J605))=TRUE,G.9b!J605,"")</f>
        <v/>
      </c>
    </row>
    <row r="606" spans="1:10" ht="20.100000000000001" customHeight="1" thickBot="1" x14ac:dyDescent="0.3">
      <c r="A606" s="96" t="str">
        <f>IF(OR(ISTEXT(G.9b!A606),ISNUMBER(G.9b!A606))=TRUE,G.9b!A606,"")</f>
        <v/>
      </c>
      <c r="B606" s="96" t="str">
        <f>IF(OR(ISTEXT(G.9b!B606),ISNUMBER(G.9b!B606))=TRUE,G.9b!B606,"")</f>
        <v/>
      </c>
      <c r="C606" s="89">
        <f>IFERROR(ROUND(G.9b!C606,2),0)</f>
        <v>0</v>
      </c>
      <c r="D606" s="89">
        <f>IFERROR(ROUND(G.9b!D606,2),0)</f>
        <v>0</v>
      </c>
      <c r="E606" s="89">
        <f>IFERROR(ROUND(G.9b!E606,2),0)</f>
        <v>0</v>
      </c>
      <c r="F606" s="89">
        <f>IFERROR(ROUND(G.9b!F606,2),0)</f>
        <v>0</v>
      </c>
      <c r="G606" s="89">
        <f>IFERROR(ROUND(G.9b!G606,2),0)</f>
        <v>0</v>
      </c>
      <c r="H606" s="91">
        <f t="shared" si="9"/>
        <v>0</v>
      </c>
      <c r="I606" s="89">
        <f>IFERROR(ROUND(G.9b!I606,2),0)</f>
        <v>0</v>
      </c>
      <c r="J606" s="96" t="str">
        <f>IF(OR(ISTEXT(G.9b!J606),ISNUMBER(G.9b!J606))=TRUE,G.9b!J606,"")</f>
        <v/>
      </c>
    </row>
    <row r="607" spans="1:10" ht="20.100000000000001" customHeight="1" thickBot="1" x14ac:dyDescent="0.3">
      <c r="A607" s="96" t="str">
        <f>IF(OR(ISTEXT(G.9b!A607),ISNUMBER(G.9b!A607))=TRUE,G.9b!A607,"")</f>
        <v/>
      </c>
      <c r="B607" s="96" t="str">
        <f>IF(OR(ISTEXT(G.9b!B607),ISNUMBER(G.9b!B607))=TRUE,G.9b!B607,"")</f>
        <v/>
      </c>
      <c r="C607" s="89">
        <f>IFERROR(ROUND(G.9b!C607,2),0)</f>
        <v>0</v>
      </c>
      <c r="D607" s="89">
        <f>IFERROR(ROUND(G.9b!D607,2),0)</f>
        <v>0</v>
      </c>
      <c r="E607" s="89">
        <f>IFERROR(ROUND(G.9b!E607,2),0)</f>
        <v>0</v>
      </c>
      <c r="F607" s="89">
        <f>IFERROR(ROUND(G.9b!F607,2),0)</f>
        <v>0</v>
      </c>
      <c r="G607" s="89">
        <f>IFERROR(ROUND(G.9b!G607,2),0)</f>
        <v>0</v>
      </c>
      <c r="H607" s="91">
        <f t="shared" si="9"/>
        <v>0</v>
      </c>
      <c r="I607" s="89">
        <f>IFERROR(ROUND(G.9b!I607,2),0)</f>
        <v>0</v>
      </c>
      <c r="J607" s="96" t="str">
        <f>IF(OR(ISTEXT(G.9b!J607),ISNUMBER(G.9b!J607))=TRUE,G.9b!J607,"")</f>
        <v/>
      </c>
    </row>
    <row r="608" spans="1:10" ht="20.100000000000001" customHeight="1" thickBot="1" x14ac:dyDescent="0.3">
      <c r="A608" s="96" t="str">
        <f>IF(OR(ISTEXT(G.9b!A608),ISNUMBER(G.9b!A608))=TRUE,G.9b!A608,"")</f>
        <v/>
      </c>
      <c r="B608" s="96" t="str">
        <f>IF(OR(ISTEXT(G.9b!B608),ISNUMBER(G.9b!B608))=TRUE,G.9b!B608,"")</f>
        <v/>
      </c>
      <c r="C608" s="89">
        <f>IFERROR(ROUND(G.9b!C608,2),0)</f>
        <v>0</v>
      </c>
      <c r="D608" s="89">
        <f>IFERROR(ROUND(G.9b!D608,2),0)</f>
        <v>0</v>
      </c>
      <c r="E608" s="89">
        <f>IFERROR(ROUND(G.9b!E608,2),0)</f>
        <v>0</v>
      </c>
      <c r="F608" s="89">
        <f>IFERROR(ROUND(G.9b!F608,2),0)</f>
        <v>0</v>
      </c>
      <c r="G608" s="89">
        <f>IFERROR(ROUND(G.9b!G608,2),0)</f>
        <v>0</v>
      </c>
      <c r="H608" s="91">
        <f t="shared" si="9"/>
        <v>0</v>
      </c>
      <c r="I608" s="89">
        <f>IFERROR(ROUND(G.9b!I608,2),0)</f>
        <v>0</v>
      </c>
      <c r="J608" s="96" t="str">
        <f>IF(OR(ISTEXT(G.9b!J608),ISNUMBER(G.9b!J608))=TRUE,G.9b!J608,"")</f>
        <v/>
      </c>
    </row>
    <row r="609" spans="1:10" ht="20.100000000000001" customHeight="1" thickBot="1" x14ac:dyDescent="0.3">
      <c r="A609" s="96" t="str">
        <f>IF(OR(ISTEXT(G.9b!A609),ISNUMBER(G.9b!A609))=TRUE,G.9b!A609,"")</f>
        <v/>
      </c>
      <c r="B609" s="96" t="str">
        <f>IF(OR(ISTEXT(G.9b!B609),ISNUMBER(G.9b!B609))=TRUE,G.9b!B609,"")</f>
        <v/>
      </c>
      <c r="C609" s="89">
        <f>IFERROR(ROUND(G.9b!C609,2),0)</f>
        <v>0</v>
      </c>
      <c r="D609" s="89">
        <f>IFERROR(ROUND(G.9b!D609,2),0)</f>
        <v>0</v>
      </c>
      <c r="E609" s="89">
        <f>IFERROR(ROUND(G.9b!E609,2),0)</f>
        <v>0</v>
      </c>
      <c r="F609" s="89">
        <f>IFERROR(ROUND(G.9b!F609,2),0)</f>
        <v>0</v>
      </c>
      <c r="G609" s="89">
        <f>IFERROR(ROUND(G.9b!G609,2),0)</f>
        <v>0</v>
      </c>
      <c r="H609" s="91">
        <f t="shared" si="9"/>
        <v>0</v>
      </c>
      <c r="I609" s="89">
        <f>IFERROR(ROUND(G.9b!I609,2),0)</f>
        <v>0</v>
      </c>
      <c r="J609" s="96" t="str">
        <f>IF(OR(ISTEXT(G.9b!J609),ISNUMBER(G.9b!J609))=TRUE,G.9b!J609,"")</f>
        <v/>
      </c>
    </row>
    <row r="610" spans="1:10" ht="20.100000000000001" customHeight="1" thickBot="1" x14ac:dyDescent="0.3">
      <c r="A610" s="96" t="str">
        <f>IF(OR(ISTEXT(G.9b!A610),ISNUMBER(G.9b!A610))=TRUE,G.9b!A610,"")</f>
        <v/>
      </c>
      <c r="B610" s="96" t="str">
        <f>IF(OR(ISTEXT(G.9b!B610),ISNUMBER(G.9b!B610))=TRUE,G.9b!B610,"")</f>
        <v/>
      </c>
      <c r="C610" s="89">
        <f>IFERROR(ROUND(G.9b!C610,2),0)</f>
        <v>0</v>
      </c>
      <c r="D610" s="89">
        <f>IFERROR(ROUND(G.9b!D610,2),0)</f>
        <v>0</v>
      </c>
      <c r="E610" s="89">
        <f>IFERROR(ROUND(G.9b!E610,2),0)</f>
        <v>0</v>
      </c>
      <c r="F610" s="89">
        <f>IFERROR(ROUND(G.9b!F610,2),0)</f>
        <v>0</v>
      </c>
      <c r="G610" s="89">
        <f>IFERROR(ROUND(G.9b!G610,2),0)</f>
        <v>0</v>
      </c>
      <c r="H610" s="91">
        <f t="shared" si="9"/>
        <v>0</v>
      </c>
      <c r="I610" s="89">
        <f>IFERROR(ROUND(G.9b!I610,2),0)</f>
        <v>0</v>
      </c>
      <c r="J610" s="96" t="str">
        <f>IF(OR(ISTEXT(G.9b!J610),ISNUMBER(G.9b!J610))=TRUE,G.9b!J610,"")</f>
        <v/>
      </c>
    </row>
    <row r="611" spans="1:10" ht="20.100000000000001" customHeight="1" thickBot="1" x14ac:dyDescent="0.3">
      <c r="A611" s="96" t="str">
        <f>IF(OR(ISTEXT(G.9b!A611),ISNUMBER(G.9b!A611))=TRUE,G.9b!A611,"")</f>
        <v/>
      </c>
      <c r="B611" s="96" t="str">
        <f>IF(OR(ISTEXT(G.9b!B611),ISNUMBER(G.9b!B611))=TRUE,G.9b!B611,"")</f>
        <v/>
      </c>
      <c r="C611" s="89">
        <f>IFERROR(ROUND(G.9b!C611,2),0)</f>
        <v>0</v>
      </c>
      <c r="D611" s="89">
        <f>IFERROR(ROUND(G.9b!D611,2),0)</f>
        <v>0</v>
      </c>
      <c r="E611" s="89">
        <f>IFERROR(ROUND(G.9b!E611,2),0)</f>
        <v>0</v>
      </c>
      <c r="F611" s="89">
        <f>IFERROR(ROUND(G.9b!F611,2),0)</f>
        <v>0</v>
      </c>
      <c r="G611" s="89">
        <f>IFERROR(ROUND(G.9b!G611,2),0)</f>
        <v>0</v>
      </c>
      <c r="H611" s="91">
        <f t="shared" si="9"/>
        <v>0</v>
      </c>
      <c r="I611" s="89">
        <f>IFERROR(ROUND(G.9b!I611,2),0)</f>
        <v>0</v>
      </c>
      <c r="J611" s="96" t="str">
        <f>IF(OR(ISTEXT(G.9b!J611),ISNUMBER(G.9b!J611))=TRUE,G.9b!J611,"")</f>
        <v/>
      </c>
    </row>
    <row r="612" spans="1:10" ht="20.100000000000001" customHeight="1" thickBot="1" x14ac:dyDescent="0.3">
      <c r="A612" s="96" t="str">
        <f>IF(OR(ISTEXT(G.9b!A612),ISNUMBER(G.9b!A612))=TRUE,G.9b!A612,"")</f>
        <v/>
      </c>
      <c r="B612" s="96" t="str">
        <f>IF(OR(ISTEXT(G.9b!B612),ISNUMBER(G.9b!B612))=TRUE,G.9b!B612,"")</f>
        <v/>
      </c>
      <c r="C612" s="89">
        <f>IFERROR(ROUND(G.9b!C612,2),0)</f>
        <v>0</v>
      </c>
      <c r="D612" s="89">
        <f>IFERROR(ROUND(G.9b!D612,2),0)</f>
        <v>0</v>
      </c>
      <c r="E612" s="89">
        <f>IFERROR(ROUND(G.9b!E612,2),0)</f>
        <v>0</v>
      </c>
      <c r="F612" s="89">
        <f>IFERROR(ROUND(G.9b!F612,2),0)</f>
        <v>0</v>
      </c>
      <c r="G612" s="89">
        <f>IFERROR(ROUND(G.9b!G612,2),0)</f>
        <v>0</v>
      </c>
      <c r="H612" s="91">
        <f t="shared" si="9"/>
        <v>0</v>
      </c>
      <c r="I612" s="89">
        <f>IFERROR(ROUND(G.9b!I612,2),0)</f>
        <v>0</v>
      </c>
      <c r="J612" s="96" t="str">
        <f>IF(OR(ISTEXT(G.9b!J612),ISNUMBER(G.9b!J612))=TRUE,G.9b!J612,"")</f>
        <v/>
      </c>
    </row>
    <row r="613" spans="1:10" ht="20.100000000000001" customHeight="1" thickBot="1" x14ac:dyDescent="0.3">
      <c r="A613" s="96" t="str">
        <f>IF(OR(ISTEXT(G.9b!A613),ISNUMBER(G.9b!A613))=TRUE,G.9b!A613,"")</f>
        <v/>
      </c>
      <c r="B613" s="96" t="str">
        <f>IF(OR(ISTEXT(G.9b!B613),ISNUMBER(G.9b!B613))=TRUE,G.9b!B613,"")</f>
        <v/>
      </c>
      <c r="C613" s="89">
        <f>IFERROR(ROUND(G.9b!C613,2),0)</f>
        <v>0</v>
      </c>
      <c r="D613" s="89">
        <f>IFERROR(ROUND(G.9b!D613,2),0)</f>
        <v>0</v>
      </c>
      <c r="E613" s="89">
        <f>IFERROR(ROUND(G.9b!E613,2),0)</f>
        <v>0</v>
      </c>
      <c r="F613" s="89">
        <f>IFERROR(ROUND(G.9b!F613,2),0)</f>
        <v>0</v>
      </c>
      <c r="G613" s="89">
        <f>IFERROR(ROUND(G.9b!G613,2),0)</f>
        <v>0</v>
      </c>
      <c r="H613" s="91">
        <f t="shared" si="9"/>
        <v>0</v>
      </c>
      <c r="I613" s="89">
        <f>IFERROR(ROUND(G.9b!I613,2),0)</f>
        <v>0</v>
      </c>
      <c r="J613" s="96" t="str">
        <f>IF(OR(ISTEXT(G.9b!J613),ISNUMBER(G.9b!J613))=TRUE,G.9b!J613,"")</f>
        <v/>
      </c>
    </row>
    <row r="614" spans="1:10" ht="20.100000000000001" customHeight="1" thickBot="1" x14ac:dyDescent="0.3">
      <c r="A614" s="96" t="str">
        <f>IF(OR(ISTEXT(G.9b!A614),ISNUMBER(G.9b!A614))=TRUE,G.9b!A614,"")</f>
        <v/>
      </c>
      <c r="B614" s="96" t="str">
        <f>IF(OR(ISTEXT(G.9b!B614),ISNUMBER(G.9b!B614))=TRUE,G.9b!B614,"")</f>
        <v/>
      </c>
      <c r="C614" s="89">
        <f>IFERROR(ROUND(G.9b!C614,2),0)</f>
        <v>0</v>
      </c>
      <c r="D614" s="89">
        <f>IFERROR(ROUND(G.9b!D614,2),0)</f>
        <v>0</v>
      </c>
      <c r="E614" s="89">
        <f>IFERROR(ROUND(G.9b!E614,2),0)</f>
        <v>0</v>
      </c>
      <c r="F614" s="89">
        <f>IFERROR(ROUND(G.9b!F614,2),0)</f>
        <v>0</v>
      </c>
      <c r="G614" s="89">
        <f>IFERROR(ROUND(G.9b!G614,2),0)</f>
        <v>0</v>
      </c>
      <c r="H614" s="91">
        <f t="shared" si="9"/>
        <v>0</v>
      </c>
      <c r="I614" s="89">
        <f>IFERROR(ROUND(G.9b!I614,2),0)</f>
        <v>0</v>
      </c>
      <c r="J614" s="96" t="str">
        <f>IF(OR(ISTEXT(G.9b!J614),ISNUMBER(G.9b!J614))=TRUE,G.9b!J614,"")</f>
        <v/>
      </c>
    </row>
    <row r="615" spans="1:10" ht="20.100000000000001" customHeight="1" thickBot="1" x14ac:dyDescent="0.3">
      <c r="A615" s="96" t="str">
        <f>IF(OR(ISTEXT(G.9b!A615),ISNUMBER(G.9b!A615))=TRUE,G.9b!A615,"")</f>
        <v/>
      </c>
      <c r="B615" s="96" t="str">
        <f>IF(OR(ISTEXT(G.9b!B615),ISNUMBER(G.9b!B615))=TRUE,G.9b!B615,"")</f>
        <v/>
      </c>
      <c r="C615" s="89">
        <f>IFERROR(ROUND(G.9b!C615,2),0)</f>
        <v>0</v>
      </c>
      <c r="D615" s="89">
        <f>IFERROR(ROUND(G.9b!D615,2),0)</f>
        <v>0</v>
      </c>
      <c r="E615" s="89">
        <f>IFERROR(ROUND(G.9b!E615,2),0)</f>
        <v>0</v>
      </c>
      <c r="F615" s="89">
        <f>IFERROR(ROUND(G.9b!F615,2),0)</f>
        <v>0</v>
      </c>
      <c r="G615" s="89">
        <f>IFERROR(ROUND(G.9b!G615,2),0)</f>
        <v>0</v>
      </c>
      <c r="H615" s="91">
        <f t="shared" si="9"/>
        <v>0</v>
      </c>
      <c r="I615" s="89">
        <f>IFERROR(ROUND(G.9b!I615,2),0)</f>
        <v>0</v>
      </c>
      <c r="J615" s="96" t="str">
        <f>IF(OR(ISTEXT(G.9b!J615),ISNUMBER(G.9b!J615))=TRUE,G.9b!J615,"")</f>
        <v/>
      </c>
    </row>
    <row r="616" spans="1:10" ht="20.100000000000001" customHeight="1" thickBot="1" x14ac:dyDescent="0.3">
      <c r="A616" s="96" t="str">
        <f>IF(OR(ISTEXT(G.9b!A616),ISNUMBER(G.9b!A616))=TRUE,G.9b!A616,"")</f>
        <v/>
      </c>
      <c r="B616" s="96" t="str">
        <f>IF(OR(ISTEXT(G.9b!B616),ISNUMBER(G.9b!B616))=TRUE,G.9b!B616,"")</f>
        <v/>
      </c>
      <c r="C616" s="89">
        <f>IFERROR(ROUND(G.9b!C616,2),0)</f>
        <v>0</v>
      </c>
      <c r="D616" s="89">
        <f>IFERROR(ROUND(G.9b!D616,2),0)</f>
        <v>0</v>
      </c>
      <c r="E616" s="89">
        <f>IFERROR(ROUND(G.9b!E616,2),0)</f>
        <v>0</v>
      </c>
      <c r="F616" s="89">
        <f>IFERROR(ROUND(G.9b!F616,2),0)</f>
        <v>0</v>
      </c>
      <c r="G616" s="89">
        <f>IFERROR(ROUND(G.9b!G616,2),0)</f>
        <v>0</v>
      </c>
      <c r="H616" s="91">
        <f t="shared" si="9"/>
        <v>0</v>
      </c>
      <c r="I616" s="89">
        <f>IFERROR(ROUND(G.9b!I616,2),0)</f>
        <v>0</v>
      </c>
      <c r="J616" s="96" t="str">
        <f>IF(OR(ISTEXT(G.9b!J616),ISNUMBER(G.9b!J616))=TRUE,G.9b!J616,"")</f>
        <v/>
      </c>
    </row>
    <row r="617" spans="1:10" ht="20.100000000000001" customHeight="1" thickBot="1" x14ac:dyDescent="0.3">
      <c r="A617" s="96" t="str">
        <f>IF(OR(ISTEXT(G.9b!A617),ISNUMBER(G.9b!A617))=TRUE,G.9b!A617,"")</f>
        <v/>
      </c>
      <c r="B617" s="96" t="str">
        <f>IF(OR(ISTEXT(G.9b!B617),ISNUMBER(G.9b!B617))=TRUE,G.9b!B617,"")</f>
        <v/>
      </c>
      <c r="C617" s="89">
        <f>IFERROR(ROUND(G.9b!C617,2),0)</f>
        <v>0</v>
      </c>
      <c r="D617" s="89">
        <f>IFERROR(ROUND(G.9b!D617,2),0)</f>
        <v>0</v>
      </c>
      <c r="E617" s="89">
        <f>IFERROR(ROUND(G.9b!E617,2),0)</f>
        <v>0</v>
      </c>
      <c r="F617" s="89">
        <f>IFERROR(ROUND(G.9b!F617,2),0)</f>
        <v>0</v>
      </c>
      <c r="G617" s="89">
        <f>IFERROR(ROUND(G.9b!G617,2),0)</f>
        <v>0</v>
      </c>
      <c r="H617" s="91">
        <f t="shared" si="9"/>
        <v>0</v>
      </c>
      <c r="I617" s="89">
        <f>IFERROR(ROUND(G.9b!I617,2),0)</f>
        <v>0</v>
      </c>
      <c r="J617" s="96" t="str">
        <f>IF(OR(ISTEXT(G.9b!J617),ISNUMBER(G.9b!J617))=TRUE,G.9b!J617,"")</f>
        <v/>
      </c>
    </row>
    <row r="618" spans="1:10" ht="20.100000000000001" customHeight="1" thickBot="1" x14ac:dyDescent="0.3">
      <c r="A618" s="96" t="str">
        <f>IF(OR(ISTEXT(G.9b!A618),ISNUMBER(G.9b!A618))=TRUE,G.9b!A618,"")</f>
        <v/>
      </c>
      <c r="B618" s="96" t="str">
        <f>IF(OR(ISTEXT(G.9b!B618),ISNUMBER(G.9b!B618))=TRUE,G.9b!B618,"")</f>
        <v/>
      </c>
      <c r="C618" s="89">
        <f>IFERROR(ROUND(G.9b!C618,2),0)</f>
        <v>0</v>
      </c>
      <c r="D618" s="89">
        <f>IFERROR(ROUND(G.9b!D618,2),0)</f>
        <v>0</v>
      </c>
      <c r="E618" s="89">
        <f>IFERROR(ROUND(G.9b!E618,2),0)</f>
        <v>0</v>
      </c>
      <c r="F618" s="89">
        <f>IFERROR(ROUND(G.9b!F618,2),0)</f>
        <v>0</v>
      </c>
      <c r="G618" s="89">
        <f>IFERROR(ROUND(G.9b!G618,2),0)</f>
        <v>0</v>
      </c>
      <c r="H618" s="91">
        <f t="shared" si="9"/>
        <v>0</v>
      </c>
      <c r="I618" s="89">
        <f>IFERROR(ROUND(G.9b!I618,2),0)</f>
        <v>0</v>
      </c>
      <c r="J618" s="96" t="str">
        <f>IF(OR(ISTEXT(G.9b!J618),ISNUMBER(G.9b!J618))=TRUE,G.9b!J618,"")</f>
        <v/>
      </c>
    </row>
    <row r="619" spans="1:10" ht="20.100000000000001" customHeight="1" thickBot="1" x14ac:dyDescent="0.3">
      <c r="A619" s="96" t="str">
        <f>IF(OR(ISTEXT(G.9b!A619),ISNUMBER(G.9b!A619))=TRUE,G.9b!A619,"")</f>
        <v/>
      </c>
      <c r="B619" s="96" t="str">
        <f>IF(OR(ISTEXT(G.9b!B619),ISNUMBER(G.9b!B619))=TRUE,G.9b!B619,"")</f>
        <v/>
      </c>
      <c r="C619" s="89">
        <f>IFERROR(ROUND(G.9b!C619,2),0)</f>
        <v>0</v>
      </c>
      <c r="D619" s="89">
        <f>IFERROR(ROUND(G.9b!D619,2),0)</f>
        <v>0</v>
      </c>
      <c r="E619" s="89">
        <f>IFERROR(ROUND(G.9b!E619,2),0)</f>
        <v>0</v>
      </c>
      <c r="F619" s="89">
        <f>IFERROR(ROUND(G.9b!F619,2),0)</f>
        <v>0</v>
      </c>
      <c r="G619" s="89">
        <f>IFERROR(ROUND(G.9b!G619,2),0)</f>
        <v>0</v>
      </c>
      <c r="H619" s="91">
        <f t="shared" si="9"/>
        <v>0</v>
      </c>
      <c r="I619" s="89">
        <f>IFERROR(ROUND(G.9b!I619,2),0)</f>
        <v>0</v>
      </c>
      <c r="J619" s="96" t="str">
        <f>IF(OR(ISTEXT(G.9b!J619),ISNUMBER(G.9b!J619))=TRUE,G.9b!J619,"")</f>
        <v/>
      </c>
    </row>
    <row r="620" spans="1:10" ht="20.100000000000001" customHeight="1" thickBot="1" x14ac:dyDescent="0.3">
      <c r="A620" s="96" t="str">
        <f>IF(OR(ISTEXT(G.9b!A620),ISNUMBER(G.9b!A620))=TRUE,G.9b!A620,"")</f>
        <v/>
      </c>
      <c r="B620" s="96" t="str">
        <f>IF(OR(ISTEXT(G.9b!B620),ISNUMBER(G.9b!B620))=TRUE,G.9b!B620,"")</f>
        <v/>
      </c>
      <c r="C620" s="89">
        <f>IFERROR(ROUND(G.9b!C620,2),0)</f>
        <v>0</v>
      </c>
      <c r="D620" s="89">
        <f>IFERROR(ROUND(G.9b!D620,2),0)</f>
        <v>0</v>
      </c>
      <c r="E620" s="89">
        <f>IFERROR(ROUND(G.9b!E620,2),0)</f>
        <v>0</v>
      </c>
      <c r="F620" s="89">
        <f>IFERROR(ROUND(G.9b!F620,2),0)</f>
        <v>0</v>
      </c>
      <c r="G620" s="89">
        <f>IFERROR(ROUND(G.9b!G620,2),0)</f>
        <v>0</v>
      </c>
      <c r="H620" s="91">
        <f t="shared" si="9"/>
        <v>0</v>
      </c>
      <c r="I620" s="89">
        <f>IFERROR(ROUND(G.9b!I620,2),0)</f>
        <v>0</v>
      </c>
      <c r="J620" s="96" t="str">
        <f>IF(OR(ISTEXT(G.9b!J620),ISNUMBER(G.9b!J620))=TRUE,G.9b!J620,"")</f>
        <v/>
      </c>
    </row>
    <row r="621" spans="1:10" ht="20.100000000000001" customHeight="1" thickBot="1" x14ac:dyDescent="0.3">
      <c r="A621" s="96" t="str">
        <f>IF(OR(ISTEXT(G.9b!A621),ISNUMBER(G.9b!A621))=TRUE,G.9b!A621,"")</f>
        <v/>
      </c>
      <c r="B621" s="96" t="str">
        <f>IF(OR(ISTEXT(G.9b!B621),ISNUMBER(G.9b!B621))=TRUE,G.9b!B621,"")</f>
        <v/>
      </c>
      <c r="C621" s="89">
        <f>IFERROR(ROUND(G.9b!C621,2),0)</f>
        <v>0</v>
      </c>
      <c r="D621" s="89">
        <f>IFERROR(ROUND(G.9b!D621,2),0)</f>
        <v>0</v>
      </c>
      <c r="E621" s="89">
        <f>IFERROR(ROUND(G.9b!E621,2),0)</f>
        <v>0</v>
      </c>
      <c r="F621" s="89">
        <f>IFERROR(ROUND(G.9b!F621,2),0)</f>
        <v>0</v>
      </c>
      <c r="G621" s="89">
        <f>IFERROR(ROUND(G.9b!G621,2),0)</f>
        <v>0</v>
      </c>
      <c r="H621" s="91">
        <f t="shared" si="9"/>
        <v>0</v>
      </c>
      <c r="I621" s="89">
        <f>IFERROR(ROUND(G.9b!I621,2),0)</f>
        <v>0</v>
      </c>
      <c r="J621" s="96" t="str">
        <f>IF(OR(ISTEXT(G.9b!J621),ISNUMBER(G.9b!J621))=TRUE,G.9b!J621,"")</f>
        <v/>
      </c>
    </row>
    <row r="622" spans="1:10" ht="20.100000000000001" customHeight="1" thickBot="1" x14ac:dyDescent="0.3">
      <c r="A622" s="96" t="str">
        <f>IF(OR(ISTEXT(G.9b!A622),ISNUMBER(G.9b!A622))=TRUE,G.9b!A622,"")</f>
        <v/>
      </c>
      <c r="B622" s="96" t="str">
        <f>IF(OR(ISTEXT(G.9b!B622),ISNUMBER(G.9b!B622))=TRUE,G.9b!B622,"")</f>
        <v/>
      </c>
      <c r="C622" s="89">
        <f>IFERROR(ROUND(G.9b!C622,2),0)</f>
        <v>0</v>
      </c>
      <c r="D622" s="89">
        <f>IFERROR(ROUND(G.9b!D622,2),0)</f>
        <v>0</v>
      </c>
      <c r="E622" s="89">
        <f>IFERROR(ROUND(G.9b!E622,2),0)</f>
        <v>0</v>
      </c>
      <c r="F622" s="89">
        <f>IFERROR(ROUND(G.9b!F622,2),0)</f>
        <v>0</v>
      </c>
      <c r="G622" s="89">
        <f>IFERROR(ROUND(G.9b!G622,2),0)</f>
        <v>0</v>
      </c>
      <c r="H622" s="91">
        <f t="shared" si="9"/>
        <v>0</v>
      </c>
      <c r="I622" s="89">
        <f>IFERROR(ROUND(G.9b!I622,2),0)</f>
        <v>0</v>
      </c>
      <c r="J622" s="96" t="str">
        <f>IF(OR(ISTEXT(G.9b!J622),ISNUMBER(G.9b!J622))=TRUE,G.9b!J622,"")</f>
        <v/>
      </c>
    </row>
    <row r="623" spans="1:10" ht="20.100000000000001" customHeight="1" thickBot="1" x14ac:dyDescent="0.3">
      <c r="A623" s="96" t="str">
        <f>IF(OR(ISTEXT(G.9b!A623),ISNUMBER(G.9b!A623))=TRUE,G.9b!A623,"")</f>
        <v/>
      </c>
      <c r="B623" s="96" t="str">
        <f>IF(OR(ISTEXT(G.9b!B623),ISNUMBER(G.9b!B623))=TRUE,G.9b!B623,"")</f>
        <v/>
      </c>
      <c r="C623" s="89">
        <f>IFERROR(ROUND(G.9b!C623,2),0)</f>
        <v>0</v>
      </c>
      <c r="D623" s="89">
        <f>IFERROR(ROUND(G.9b!D623,2),0)</f>
        <v>0</v>
      </c>
      <c r="E623" s="89">
        <f>IFERROR(ROUND(G.9b!E623,2),0)</f>
        <v>0</v>
      </c>
      <c r="F623" s="89">
        <f>IFERROR(ROUND(G.9b!F623,2),0)</f>
        <v>0</v>
      </c>
      <c r="G623" s="89">
        <f>IFERROR(ROUND(G.9b!G623,2),0)</f>
        <v>0</v>
      </c>
      <c r="H623" s="91">
        <f t="shared" si="9"/>
        <v>0</v>
      </c>
      <c r="I623" s="89">
        <f>IFERROR(ROUND(G.9b!I623,2),0)</f>
        <v>0</v>
      </c>
      <c r="J623" s="96" t="str">
        <f>IF(OR(ISTEXT(G.9b!J623),ISNUMBER(G.9b!J623))=TRUE,G.9b!J623,"")</f>
        <v/>
      </c>
    </row>
    <row r="624" spans="1:10" ht="20.100000000000001" customHeight="1" thickBot="1" x14ac:dyDescent="0.3">
      <c r="A624" s="96" t="str">
        <f>IF(OR(ISTEXT(G.9b!A624),ISNUMBER(G.9b!A624))=TRUE,G.9b!A624,"")</f>
        <v/>
      </c>
      <c r="B624" s="96" t="str">
        <f>IF(OR(ISTEXT(G.9b!B624),ISNUMBER(G.9b!B624))=TRUE,G.9b!B624,"")</f>
        <v/>
      </c>
      <c r="C624" s="89">
        <f>IFERROR(ROUND(G.9b!C624,2),0)</f>
        <v>0</v>
      </c>
      <c r="D624" s="89">
        <f>IFERROR(ROUND(G.9b!D624,2),0)</f>
        <v>0</v>
      </c>
      <c r="E624" s="89">
        <f>IFERROR(ROUND(G.9b!E624,2),0)</f>
        <v>0</v>
      </c>
      <c r="F624" s="89">
        <f>IFERROR(ROUND(G.9b!F624,2),0)</f>
        <v>0</v>
      </c>
      <c r="G624" s="89">
        <f>IFERROR(ROUND(G.9b!G624,2),0)</f>
        <v>0</v>
      </c>
      <c r="H624" s="91">
        <f t="shared" si="9"/>
        <v>0</v>
      </c>
      <c r="I624" s="89">
        <f>IFERROR(ROUND(G.9b!I624,2),0)</f>
        <v>0</v>
      </c>
      <c r="J624" s="96" t="str">
        <f>IF(OR(ISTEXT(G.9b!J624),ISNUMBER(G.9b!J624))=TRUE,G.9b!J624,"")</f>
        <v/>
      </c>
    </row>
    <row r="625" spans="1:10" ht="20.100000000000001" customHeight="1" thickBot="1" x14ac:dyDescent="0.3">
      <c r="A625" s="96" t="str">
        <f>IF(OR(ISTEXT(G.9b!A625),ISNUMBER(G.9b!A625))=TRUE,G.9b!A625,"")</f>
        <v/>
      </c>
      <c r="B625" s="96" t="str">
        <f>IF(OR(ISTEXT(G.9b!B625),ISNUMBER(G.9b!B625))=TRUE,G.9b!B625,"")</f>
        <v/>
      </c>
      <c r="C625" s="89">
        <f>IFERROR(ROUND(G.9b!C625,2),0)</f>
        <v>0</v>
      </c>
      <c r="D625" s="89">
        <f>IFERROR(ROUND(G.9b!D625,2),0)</f>
        <v>0</v>
      </c>
      <c r="E625" s="89">
        <f>IFERROR(ROUND(G.9b!E625,2),0)</f>
        <v>0</v>
      </c>
      <c r="F625" s="89">
        <f>IFERROR(ROUND(G.9b!F625,2),0)</f>
        <v>0</v>
      </c>
      <c r="G625" s="89">
        <f>IFERROR(ROUND(G.9b!G625,2),0)</f>
        <v>0</v>
      </c>
      <c r="H625" s="91">
        <f t="shared" si="9"/>
        <v>0</v>
      </c>
      <c r="I625" s="89">
        <f>IFERROR(ROUND(G.9b!I625,2),0)</f>
        <v>0</v>
      </c>
      <c r="J625" s="96" t="str">
        <f>IF(OR(ISTEXT(G.9b!J625),ISNUMBER(G.9b!J625))=TRUE,G.9b!J625,"")</f>
        <v/>
      </c>
    </row>
    <row r="626" spans="1:10" ht="20.100000000000001" customHeight="1" thickBot="1" x14ac:dyDescent="0.3">
      <c r="A626" s="96" t="str">
        <f>IF(OR(ISTEXT(G.9b!A626),ISNUMBER(G.9b!A626))=TRUE,G.9b!A626,"")</f>
        <v/>
      </c>
      <c r="B626" s="96" t="str">
        <f>IF(OR(ISTEXT(G.9b!B626),ISNUMBER(G.9b!B626))=TRUE,G.9b!B626,"")</f>
        <v/>
      </c>
      <c r="C626" s="89">
        <f>IFERROR(ROUND(G.9b!C626,2),0)</f>
        <v>0</v>
      </c>
      <c r="D626" s="89">
        <f>IFERROR(ROUND(G.9b!D626,2),0)</f>
        <v>0</v>
      </c>
      <c r="E626" s="89">
        <f>IFERROR(ROUND(G.9b!E626,2),0)</f>
        <v>0</v>
      </c>
      <c r="F626" s="89">
        <f>IFERROR(ROUND(G.9b!F626,2),0)</f>
        <v>0</v>
      </c>
      <c r="G626" s="89">
        <f>IFERROR(ROUND(G.9b!G626,2),0)</f>
        <v>0</v>
      </c>
      <c r="H626" s="91">
        <f t="shared" si="9"/>
        <v>0</v>
      </c>
      <c r="I626" s="89">
        <f>IFERROR(ROUND(G.9b!I626,2),0)</f>
        <v>0</v>
      </c>
      <c r="J626" s="96" t="str">
        <f>IF(OR(ISTEXT(G.9b!J626),ISNUMBER(G.9b!J626))=TRUE,G.9b!J626,"")</f>
        <v/>
      </c>
    </row>
    <row r="627" spans="1:10" ht="20.100000000000001" customHeight="1" thickBot="1" x14ac:dyDescent="0.3">
      <c r="A627" s="96" t="str">
        <f>IF(OR(ISTEXT(G.9b!A627),ISNUMBER(G.9b!A627))=TRUE,G.9b!A627,"")</f>
        <v/>
      </c>
      <c r="B627" s="96" t="str">
        <f>IF(OR(ISTEXT(G.9b!B627),ISNUMBER(G.9b!B627))=TRUE,G.9b!B627,"")</f>
        <v/>
      </c>
      <c r="C627" s="89">
        <f>IFERROR(ROUND(G.9b!C627,2),0)</f>
        <v>0</v>
      </c>
      <c r="D627" s="89">
        <f>IFERROR(ROUND(G.9b!D627,2),0)</f>
        <v>0</v>
      </c>
      <c r="E627" s="89">
        <f>IFERROR(ROUND(G.9b!E627,2),0)</f>
        <v>0</v>
      </c>
      <c r="F627" s="89">
        <f>IFERROR(ROUND(G.9b!F627,2),0)</f>
        <v>0</v>
      </c>
      <c r="G627" s="89">
        <f>IFERROR(ROUND(G.9b!G627,2),0)</f>
        <v>0</v>
      </c>
      <c r="H627" s="91">
        <f t="shared" si="9"/>
        <v>0</v>
      </c>
      <c r="I627" s="89">
        <f>IFERROR(ROUND(G.9b!I627,2),0)</f>
        <v>0</v>
      </c>
      <c r="J627" s="96" t="str">
        <f>IF(OR(ISTEXT(G.9b!J627),ISNUMBER(G.9b!J627))=TRUE,G.9b!J627,"")</f>
        <v/>
      </c>
    </row>
    <row r="628" spans="1:10" ht="20.100000000000001" customHeight="1" thickBot="1" x14ac:dyDescent="0.3">
      <c r="A628" s="96" t="str">
        <f>IF(OR(ISTEXT(G.9b!A628),ISNUMBER(G.9b!A628))=TRUE,G.9b!A628,"")</f>
        <v/>
      </c>
      <c r="B628" s="96" t="str">
        <f>IF(OR(ISTEXT(G.9b!B628),ISNUMBER(G.9b!B628))=TRUE,G.9b!B628,"")</f>
        <v/>
      </c>
      <c r="C628" s="89">
        <f>IFERROR(ROUND(G.9b!C628,2),0)</f>
        <v>0</v>
      </c>
      <c r="D628" s="89">
        <f>IFERROR(ROUND(G.9b!D628,2),0)</f>
        <v>0</v>
      </c>
      <c r="E628" s="89">
        <f>IFERROR(ROUND(G.9b!E628,2),0)</f>
        <v>0</v>
      </c>
      <c r="F628" s="89">
        <f>IFERROR(ROUND(G.9b!F628,2),0)</f>
        <v>0</v>
      </c>
      <c r="G628" s="89">
        <f>IFERROR(ROUND(G.9b!G628,2),0)</f>
        <v>0</v>
      </c>
      <c r="H628" s="91">
        <f t="shared" si="9"/>
        <v>0</v>
      </c>
      <c r="I628" s="89">
        <f>IFERROR(ROUND(G.9b!I628,2),0)</f>
        <v>0</v>
      </c>
      <c r="J628" s="96" t="str">
        <f>IF(OR(ISTEXT(G.9b!J628),ISNUMBER(G.9b!J628))=TRUE,G.9b!J628,"")</f>
        <v/>
      </c>
    </row>
    <row r="629" spans="1:10" ht="20.100000000000001" customHeight="1" thickBot="1" x14ac:dyDescent="0.3">
      <c r="A629" s="96" t="str">
        <f>IF(OR(ISTEXT(G.9b!A629),ISNUMBER(G.9b!A629))=TRUE,G.9b!A629,"")</f>
        <v/>
      </c>
      <c r="B629" s="96" t="str">
        <f>IF(OR(ISTEXT(G.9b!B629),ISNUMBER(G.9b!B629))=TRUE,G.9b!B629,"")</f>
        <v/>
      </c>
      <c r="C629" s="89">
        <f>IFERROR(ROUND(G.9b!C629,2),0)</f>
        <v>0</v>
      </c>
      <c r="D629" s="89">
        <f>IFERROR(ROUND(G.9b!D629,2),0)</f>
        <v>0</v>
      </c>
      <c r="E629" s="89">
        <f>IFERROR(ROUND(G.9b!E629,2),0)</f>
        <v>0</v>
      </c>
      <c r="F629" s="89">
        <f>IFERROR(ROUND(G.9b!F629,2),0)</f>
        <v>0</v>
      </c>
      <c r="G629" s="89">
        <f>IFERROR(ROUND(G.9b!G629,2),0)</f>
        <v>0</v>
      </c>
      <c r="H629" s="91">
        <f t="shared" si="9"/>
        <v>0</v>
      </c>
      <c r="I629" s="89">
        <f>IFERROR(ROUND(G.9b!I629,2),0)</f>
        <v>0</v>
      </c>
      <c r="J629" s="96" t="str">
        <f>IF(OR(ISTEXT(G.9b!J629),ISNUMBER(G.9b!J629))=TRUE,G.9b!J629,"")</f>
        <v/>
      </c>
    </row>
    <row r="630" spans="1:10" ht="20.100000000000001" customHeight="1" thickBot="1" x14ac:dyDescent="0.3">
      <c r="A630" s="96" t="str">
        <f>IF(OR(ISTEXT(G.9b!A630),ISNUMBER(G.9b!A630))=TRUE,G.9b!A630,"")</f>
        <v/>
      </c>
      <c r="B630" s="96" t="str">
        <f>IF(OR(ISTEXT(G.9b!B630),ISNUMBER(G.9b!B630))=TRUE,G.9b!B630,"")</f>
        <v/>
      </c>
      <c r="C630" s="89">
        <f>IFERROR(ROUND(G.9b!C630,2),0)</f>
        <v>0</v>
      </c>
      <c r="D630" s="89">
        <f>IFERROR(ROUND(G.9b!D630,2),0)</f>
        <v>0</v>
      </c>
      <c r="E630" s="89">
        <f>IFERROR(ROUND(G.9b!E630,2),0)</f>
        <v>0</v>
      </c>
      <c r="F630" s="89">
        <f>IFERROR(ROUND(G.9b!F630,2),0)</f>
        <v>0</v>
      </c>
      <c r="G630" s="89">
        <f>IFERROR(ROUND(G.9b!G630,2),0)</f>
        <v>0</v>
      </c>
      <c r="H630" s="91">
        <f t="shared" si="9"/>
        <v>0</v>
      </c>
      <c r="I630" s="89">
        <f>IFERROR(ROUND(G.9b!I630,2),0)</f>
        <v>0</v>
      </c>
      <c r="J630" s="96" t="str">
        <f>IF(OR(ISTEXT(G.9b!J630),ISNUMBER(G.9b!J630))=TRUE,G.9b!J630,"")</f>
        <v/>
      </c>
    </row>
    <row r="631" spans="1:10" ht="20.100000000000001" customHeight="1" thickBot="1" x14ac:dyDescent="0.3">
      <c r="A631" s="96" t="str">
        <f>IF(OR(ISTEXT(G.9b!A631),ISNUMBER(G.9b!A631))=TRUE,G.9b!A631,"")</f>
        <v/>
      </c>
      <c r="B631" s="96" t="str">
        <f>IF(OR(ISTEXT(G.9b!B631),ISNUMBER(G.9b!B631))=TRUE,G.9b!B631,"")</f>
        <v/>
      </c>
      <c r="C631" s="89">
        <f>IFERROR(ROUND(G.9b!C631,2),0)</f>
        <v>0</v>
      </c>
      <c r="D631" s="89">
        <f>IFERROR(ROUND(G.9b!D631,2),0)</f>
        <v>0</v>
      </c>
      <c r="E631" s="89">
        <f>IFERROR(ROUND(G.9b!E631,2),0)</f>
        <v>0</v>
      </c>
      <c r="F631" s="89">
        <f>IFERROR(ROUND(G.9b!F631,2),0)</f>
        <v>0</v>
      </c>
      <c r="G631" s="89">
        <f>IFERROR(ROUND(G.9b!G631,2),0)</f>
        <v>0</v>
      </c>
      <c r="H631" s="91">
        <f t="shared" si="9"/>
        <v>0</v>
      </c>
      <c r="I631" s="89">
        <f>IFERROR(ROUND(G.9b!I631,2),0)</f>
        <v>0</v>
      </c>
      <c r="J631" s="96" t="str">
        <f>IF(OR(ISTEXT(G.9b!J631),ISNUMBER(G.9b!J631))=TRUE,G.9b!J631,"")</f>
        <v/>
      </c>
    </row>
    <row r="632" spans="1:10" ht="20.100000000000001" customHeight="1" thickBot="1" x14ac:dyDescent="0.3">
      <c r="A632" s="96" t="str">
        <f>IF(OR(ISTEXT(G.9b!A632),ISNUMBER(G.9b!A632))=TRUE,G.9b!A632,"")</f>
        <v/>
      </c>
      <c r="B632" s="96" t="str">
        <f>IF(OR(ISTEXT(G.9b!B632),ISNUMBER(G.9b!B632))=TRUE,G.9b!B632,"")</f>
        <v/>
      </c>
      <c r="C632" s="89">
        <f>IFERROR(ROUND(G.9b!C632,2),0)</f>
        <v>0</v>
      </c>
      <c r="D632" s="89">
        <f>IFERROR(ROUND(G.9b!D632,2),0)</f>
        <v>0</v>
      </c>
      <c r="E632" s="89">
        <f>IFERROR(ROUND(G.9b!E632,2),0)</f>
        <v>0</v>
      </c>
      <c r="F632" s="89">
        <f>IFERROR(ROUND(G.9b!F632,2),0)</f>
        <v>0</v>
      </c>
      <c r="G632" s="89">
        <f>IFERROR(ROUND(G.9b!G632,2),0)</f>
        <v>0</v>
      </c>
      <c r="H632" s="91">
        <f t="shared" si="9"/>
        <v>0</v>
      </c>
      <c r="I632" s="89">
        <f>IFERROR(ROUND(G.9b!I632,2),0)</f>
        <v>0</v>
      </c>
      <c r="J632" s="96" t="str">
        <f>IF(OR(ISTEXT(G.9b!J632),ISNUMBER(G.9b!J632))=TRUE,G.9b!J632,"")</f>
        <v/>
      </c>
    </row>
    <row r="633" spans="1:10" ht="20.100000000000001" customHeight="1" thickBot="1" x14ac:dyDescent="0.3">
      <c r="A633" s="96" t="str">
        <f>IF(OR(ISTEXT(G.9b!A633),ISNUMBER(G.9b!A633))=TRUE,G.9b!A633,"")</f>
        <v/>
      </c>
      <c r="B633" s="96" t="str">
        <f>IF(OR(ISTEXT(G.9b!B633),ISNUMBER(G.9b!B633))=TRUE,G.9b!B633,"")</f>
        <v/>
      </c>
      <c r="C633" s="89">
        <f>IFERROR(ROUND(G.9b!C633,2),0)</f>
        <v>0</v>
      </c>
      <c r="D633" s="89">
        <f>IFERROR(ROUND(G.9b!D633,2),0)</f>
        <v>0</v>
      </c>
      <c r="E633" s="89">
        <f>IFERROR(ROUND(G.9b!E633,2),0)</f>
        <v>0</v>
      </c>
      <c r="F633" s="89">
        <f>IFERROR(ROUND(G.9b!F633,2),0)</f>
        <v>0</v>
      </c>
      <c r="G633" s="89">
        <f>IFERROR(ROUND(G.9b!G633,2),0)</f>
        <v>0</v>
      </c>
      <c r="H633" s="91">
        <f t="shared" si="9"/>
        <v>0</v>
      </c>
      <c r="I633" s="89">
        <f>IFERROR(ROUND(G.9b!I633,2),0)</f>
        <v>0</v>
      </c>
      <c r="J633" s="96" t="str">
        <f>IF(OR(ISTEXT(G.9b!J633),ISNUMBER(G.9b!J633))=TRUE,G.9b!J633,"")</f>
        <v/>
      </c>
    </row>
    <row r="634" spans="1:10" ht="20.100000000000001" customHeight="1" thickBot="1" x14ac:dyDescent="0.3">
      <c r="A634" s="96" t="str">
        <f>IF(OR(ISTEXT(G.9b!A634),ISNUMBER(G.9b!A634))=TRUE,G.9b!A634,"")</f>
        <v/>
      </c>
      <c r="B634" s="96" t="str">
        <f>IF(OR(ISTEXT(G.9b!B634),ISNUMBER(G.9b!B634))=TRUE,G.9b!B634,"")</f>
        <v/>
      </c>
      <c r="C634" s="89">
        <f>IFERROR(ROUND(G.9b!C634,2),0)</f>
        <v>0</v>
      </c>
      <c r="D634" s="89">
        <f>IFERROR(ROUND(G.9b!D634,2),0)</f>
        <v>0</v>
      </c>
      <c r="E634" s="89">
        <f>IFERROR(ROUND(G.9b!E634,2),0)</f>
        <v>0</v>
      </c>
      <c r="F634" s="89">
        <f>IFERROR(ROUND(G.9b!F634,2),0)</f>
        <v>0</v>
      </c>
      <c r="G634" s="89">
        <f>IFERROR(ROUND(G.9b!G634,2),0)</f>
        <v>0</v>
      </c>
      <c r="H634" s="91">
        <f t="shared" si="9"/>
        <v>0</v>
      </c>
      <c r="I634" s="89">
        <f>IFERROR(ROUND(G.9b!I634,2),0)</f>
        <v>0</v>
      </c>
      <c r="J634" s="96" t="str">
        <f>IF(OR(ISTEXT(G.9b!J634),ISNUMBER(G.9b!J634))=TRUE,G.9b!J634,"")</f>
        <v/>
      </c>
    </row>
    <row r="635" spans="1:10" ht="20.100000000000001" customHeight="1" thickBot="1" x14ac:dyDescent="0.3">
      <c r="A635" s="96" t="str">
        <f>IF(OR(ISTEXT(G.9b!A635),ISNUMBER(G.9b!A635))=TRUE,G.9b!A635,"")</f>
        <v/>
      </c>
      <c r="B635" s="96" t="str">
        <f>IF(OR(ISTEXT(G.9b!B635),ISNUMBER(G.9b!B635))=TRUE,G.9b!B635,"")</f>
        <v/>
      </c>
      <c r="C635" s="89">
        <f>IFERROR(ROUND(G.9b!C635,2),0)</f>
        <v>0</v>
      </c>
      <c r="D635" s="89">
        <f>IFERROR(ROUND(G.9b!D635,2),0)</f>
        <v>0</v>
      </c>
      <c r="E635" s="89">
        <f>IFERROR(ROUND(G.9b!E635,2),0)</f>
        <v>0</v>
      </c>
      <c r="F635" s="89">
        <f>IFERROR(ROUND(G.9b!F635,2),0)</f>
        <v>0</v>
      </c>
      <c r="G635" s="89">
        <f>IFERROR(ROUND(G.9b!G635,2),0)</f>
        <v>0</v>
      </c>
      <c r="H635" s="91">
        <f t="shared" si="9"/>
        <v>0</v>
      </c>
      <c r="I635" s="89">
        <f>IFERROR(ROUND(G.9b!I635,2),0)</f>
        <v>0</v>
      </c>
      <c r="J635" s="96" t="str">
        <f>IF(OR(ISTEXT(G.9b!J635),ISNUMBER(G.9b!J635))=TRUE,G.9b!J635,"")</f>
        <v/>
      </c>
    </row>
    <row r="636" spans="1:10" ht="20.100000000000001" customHeight="1" thickBot="1" x14ac:dyDescent="0.3">
      <c r="A636" s="96" t="str">
        <f>IF(OR(ISTEXT(G.9b!A636),ISNUMBER(G.9b!A636))=TRUE,G.9b!A636,"")</f>
        <v/>
      </c>
      <c r="B636" s="96" t="str">
        <f>IF(OR(ISTEXT(G.9b!B636),ISNUMBER(G.9b!B636))=TRUE,G.9b!B636,"")</f>
        <v/>
      </c>
      <c r="C636" s="89">
        <f>IFERROR(ROUND(G.9b!C636,2),0)</f>
        <v>0</v>
      </c>
      <c r="D636" s="89">
        <f>IFERROR(ROUND(G.9b!D636,2),0)</f>
        <v>0</v>
      </c>
      <c r="E636" s="89">
        <f>IFERROR(ROUND(G.9b!E636,2),0)</f>
        <v>0</v>
      </c>
      <c r="F636" s="89">
        <f>IFERROR(ROUND(G.9b!F636,2),0)</f>
        <v>0</v>
      </c>
      <c r="G636" s="89">
        <f>IFERROR(ROUND(G.9b!G636,2),0)</f>
        <v>0</v>
      </c>
      <c r="H636" s="91">
        <f t="shared" si="9"/>
        <v>0</v>
      </c>
      <c r="I636" s="89">
        <f>IFERROR(ROUND(G.9b!I636,2),0)</f>
        <v>0</v>
      </c>
      <c r="J636" s="96" t="str">
        <f>IF(OR(ISTEXT(G.9b!J636),ISNUMBER(G.9b!J636))=TRUE,G.9b!J636,"")</f>
        <v/>
      </c>
    </row>
    <row r="637" spans="1:10" ht="20.100000000000001" customHeight="1" thickBot="1" x14ac:dyDescent="0.3">
      <c r="A637" s="96" t="str">
        <f>IF(OR(ISTEXT(G.9b!A637),ISNUMBER(G.9b!A637))=TRUE,G.9b!A637,"")</f>
        <v/>
      </c>
      <c r="B637" s="96" t="str">
        <f>IF(OR(ISTEXT(G.9b!B637),ISNUMBER(G.9b!B637))=TRUE,G.9b!B637,"")</f>
        <v/>
      </c>
      <c r="C637" s="89">
        <f>IFERROR(ROUND(G.9b!C637,2),0)</f>
        <v>0</v>
      </c>
      <c r="D637" s="89">
        <f>IFERROR(ROUND(G.9b!D637,2),0)</f>
        <v>0</v>
      </c>
      <c r="E637" s="89">
        <f>IFERROR(ROUND(G.9b!E637,2),0)</f>
        <v>0</v>
      </c>
      <c r="F637" s="89">
        <f>IFERROR(ROUND(G.9b!F637,2),0)</f>
        <v>0</v>
      </c>
      <c r="G637" s="89">
        <f>IFERROR(ROUND(G.9b!G637,2),0)</f>
        <v>0</v>
      </c>
      <c r="H637" s="91">
        <f t="shared" si="9"/>
        <v>0</v>
      </c>
      <c r="I637" s="89">
        <f>IFERROR(ROUND(G.9b!I637,2),0)</f>
        <v>0</v>
      </c>
      <c r="J637" s="96" t="str">
        <f>IF(OR(ISTEXT(G.9b!J637),ISNUMBER(G.9b!J637))=TRUE,G.9b!J637,"")</f>
        <v/>
      </c>
    </row>
    <row r="638" spans="1:10" ht="20.100000000000001" customHeight="1" thickBot="1" x14ac:dyDescent="0.3">
      <c r="A638" s="96" t="str">
        <f>IF(OR(ISTEXT(G.9b!A638),ISNUMBER(G.9b!A638))=TRUE,G.9b!A638,"")</f>
        <v/>
      </c>
      <c r="B638" s="96" t="str">
        <f>IF(OR(ISTEXT(G.9b!B638),ISNUMBER(G.9b!B638))=TRUE,G.9b!B638,"")</f>
        <v/>
      </c>
      <c r="C638" s="89">
        <f>IFERROR(ROUND(G.9b!C638,2),0)</f>
        <v>0</v>
      </c>
      <c r="D638" s="89">
        <f>IFERROR(ROUND(G.9b!D638,2),0)</f>
        <v>0</v>
      </c>
      <c r="E638" s="89">
        <f>IFERROR(ROUND(G.9b!E638,2),0)</f>
        <v>0</v>
      </c>
      <c r="F638" s="89">
        <f>IFERROR(ROUND(G.9b!F638,2),0)</f>
        <v>0</v>
      </c>
      <c r="G638" s="89">
        <f>IFERROR(ROUND(G.9b!G638,2),0)</f>
        <v>0</v>
      </c>
      <c r="H638" s="91">
        <f t="shared" si="9"/>
        <v>0</v>
      </c>
      <c r="I638" s="89">
        <f>IFERROR(ROUND(G.9b!I638,2),0)</f>
        <v>0</v>
      </c>
      <c r="J638" s="96" t="str">
        <f>IF(OR(ISTEXT(G.9b!J638),ISNUMBER(G.9b!J638))=TRUE,G.9b!J638,"")</f>
        <v/>
      </c>
    </row>
    <row r="639" spans="1:10" ht="20.100000000000001" customHeight="1" thickBot="1" x14ac:dyDescent="0.3">
      <c r="A639" s="96" t="str">
        <f>IF(OR(ISTEXT(G.9b!A639),ISNUMBER(G.9b!A639))=TRUE,G.9b!A639,"")</f>
        <v/>
      </c>
      <c r="B639" s="96" t="str">
        <f>IF(OR(ISTEXT(G.9b!B639),ISNUMBER(G.9b!B639))=TRUE,G.9b!B639,"")</f>
        <v/>
      </c>
      <c r="C639" s="89">
        <f>IFERROR(ROUND(G.9b!C639,2),0)</f>
        <v>0</v>
      </c>
      <c r="D639" s="89">
        <f>IFERROR(ROUND(G.9b!D639,2),0)</f>
        <v>0</v>
      </c>
      <c r="E639" s="89">
        <f>IFERROR(ROUND(G.9b!E639,2),0)</f>
        <v>0</v>
      </c>
      <c r="F639" s="89">
        <f>IFERROR(ROUND(G.9b!F639,2),0)</f>
        <v>0</v>
      </c>
      <c r="G639" s="89">
        <f>IFERROR(ROUND(G.9b!G639,2),0)</f>
        <v>0</v>
      </c>
      <c r="H639" s="91">
        <f t="shared" si="9"/>
        <v>0</v>
      </c>
      <c r="I639" s="89">
        <f>IFERROR(ROUND(G.9b!I639,2),0)</f>
        <v>0</v>
      </c>
      <c r="J639" s="96" t="str">
        <f>IF(OR(ISTEXT(G.9b!J639),ISNUMBER(G.9b!J639))=TRUE,G.9b!J639,"")</f>
        <v/>
      </c>
    </row>
    <row r="640" spans="1:10" ht="20.100000000000001" customHeight="1" thickBot="1" x14ac:dyDescent="0.3">
      <c r="A640" s="96" t="str">
        <f>IF(OR(ISTEXT(G.9b!A640),ISNUMBER(G.9b!A640))=TRUE,G.9b!A640,"")</f>
        <v/>
      </c>
      <c r="B640" s="96" t="str">
        <f>IF(OR(ISTEXT(G.9b!B640),ISNUMBER(G.9b!B640))=TRUE,G.9b!B640,"")</f>
        <v/>
      </c>
      <c r="C640" s="89">
        <f>IFERROR(ROUND(G.9b!C640,2),0)</f>
        <v>0</v>
      </c>
      <c r="D640" s="89">
        <f>IFERROR(ROUND(G.9b!D640,2),0)</f>
        <v>0</v>
      </c>
      <c r="E640" s="89">
        <f>IFERROR(ROUND(G.9b!E640,2),0)</f>
        <v>0</v>
      </c>
      <c r="F640" s="89">
        <f>IFERROR(ROUND(G.9b!F640,2),0)</f>
        <v>0</v>
      </c>
      <c r="G640" s="89">
        <f>IFERROR(ROUND(G.9b!G640,2),0)</f>
        <v>0</v>
      </c>
      <c r="H640" s="91">
        <f t="shared" si="9"/>
        <v>0</v>
      </c>
      <c r="I640" s="89">
        <f>IFERROR(ROUND(G.9b!I640,2),0)</f>
        <v>0</v>
      </c>
      <c r="J640" s="96" t="str">
        <f>IF(OR(ISTEXT(G.9b!J640),ISNUMBER(G.9b!J640))=TRUE,G.9b!J640,"")</f>
        <v/>
      </c>
    </row>
    <row r="641" spans="1:10" ht="20.100000000000001" customHeight="1" thickBot="1" x14ac:dyDescent="0.3">
      <c r="A641" s="96" t="str">
        <f>IF(OR(ISTEXT(G.9b!A641),ISNUMBER(G.9b!A641))=TRUE,G.9b!A641,"")</f>
        <v/>
      </c>
      <c r="B641" s="96" t="str">
        <f>IF(OR(ISTEXT(G.9b!B641),ISNUMBER(G.9b!B641))=TRUE,G.9b!B641,"")</f>
        <v/>
      </c>
      <c r="C641" s="89">
        <f>IFERROR(ROUND(G.9b!C641,2),0)</f>
        <v>0</v>
      </c>
      <c r="D641" s="89">
        <f>IFERROR(ROUND(G.9b!D641,2),0)</f>
        <v>0</v>
      </c>
      <c r="E641" s="89">
        <f>IFERROR(ROUND(G.9b!E641,2),0)</f>
        <v>0</v>
      </c>
      <c r="F641" s="89">
        <f>IFERROR(ROUND(G.9b!F641,2),0)</f>
        <v>0</v>
      </c>
      <c r="G641" s="89">
        <f>IFERROR(ROUND(G.9b!G641,2),0)</f>
        <v>0</v>
      </c>
      <c r="H641" s="91">
        <f t="shared" si="9"/>
        <v>0</v>
      </c>
      <c r="I641" s="89">
        <f>IFERROR(ROUND(G.9b!I641,2),0)</f>
        <v>0</v>
      </c>
      <c r="J641" s="96" t="str">
        <f>IF(OR(ISTEXT(G.9b!J641),ISNUMBER(G.9b!J641))=TRUE,G.9b!J641,"")</f>
        <v/>
      </c>
    </row>
    <row r="642" spans="1:10" ht="20.100000000000001" customHeight="1" thickBot="1" x14ac:dyDescent="0.3">
      <c r="A642" s="96" t="str">
        <f>IF(OR(ISTEXT(G.9b!A642),ISNUMBER(G.9b!A642))=TRUE,G.9b!A642,"")</f>
        <v/>
      </c>
      <c r="B642" s="96" t="str">
        <f>IF(OR(ISTEXT(G.9b!B642),ISNUMBER(G.9b!B642))=TRUE,G.9b!B642,"")</f>
        <v/>
      </c>
      <c r="C642" s="89">
        <f>IFERROR(ROUND(G.9b!C642,2),0)</f>
        <v>0</v>
      </c>
      <c r="D642" s="89">
        <f>IFERROR(ROUND(G.9b!D642,2),0)</f>
        <v>0</v>
      </c>
      <c r="E642" s="89">
        <f>IFERROR(ROUND(G.9b!E642,2),0)</f>
        <v>0</v>
      </c>
      <c r="F642" s="89">
        <f>IFERROR(ROUND(G.9b!F642,2),0)</f>
        <v>0</v>
      </c>
      <c r="G642" s="89">
        <f>IFERROR(ROUND(G.9b!G642,2),0)</f>
        <v>0</v>
      </c>
      <c r="H642" s="91">
        <f t="shared" si="9"/>
        <v>0</v>
      </c>
      <c r="I642" s="89">
        <f>IFERROR(ROUND(G.9b!I642,2),0)</f>
        <v>0</v>
      </c>
      <c r="J642" s="96" t="str">
        <f>IF(OR(ISTEXT(G.9b!J642),ISNUMBER(G.9b!J642))=TRUE,G.9b!J642,"")</f>
        <v/>
      </c>
    </row>
    <row r="643" spans="1:10" ht="20.100000000000001" customHeight="1" thickBot="1" x14ac:dyDescent="0.3">
      <c r="A643" s="96" t="str">
        <f>IF(OR(ISTEXT(G.9b!A643),ISNUMBER(G.9b!A643))=TRUE,G.9b!A643,"")</f>
        <v/>
      </c>
      <c r="B643" s="96" t="str">
        <f>IF(OR(ISTEXT(G.9b!B643),ISNUMBER(G.9b!B643))=TRUE,G.9b!B643,"")</f>
        <v/>
      </c>
      <c r="C643" s="89">
        <f>IFERROR(ROUND(G.9b!C643,2),0)</f>
        <v>0</v>
      </c>
      <c r="D643" s="89">
        <f>IFERROR(ROUND(G.9b!D643,2),0)</f>
        <v>0</v>
      </c>
      <c r="E643" s="89">
        <f>IFERROR(ROUND(G.9b!E643,2),0)</f>
        <v>0</v>
      </c>
      <c r="F643" s="89">
        <f>IFERROR(ROUND(G.9b!F643,2),0)</f>
        <v>0</v>
      </c>
      <c r="G643" s="89">
        <f>IFERROR(ROUND(G.9b!G643,2),0)</f>
        <v>0</v>
      </c>
      <c r="H643" s="91">
        <f t="shared" si="9"/>
        <v>0</v>
      </c>
      <c r="I643" s="89">
        <f>IFERROR(ROUND(G.9b!I643,2),0)</f>
        <v>0</v>
      </c>
      <c r="J643" s="96" t="str">
        <f>IF(OR(ISTEXT(G.9b!J643),ISNUMBER(G.9b!J643))=TRUE,G.9b!J643,"")</f>
        <v/>
      </c>
    </row>
    <row r="644" spans="1:10" ht="20.100000000000001" customHeight="1" thickBot="1" x14ac:dyDescent="0.3">
      <c r="A644" s="96" t="str">
        <f>IF(OR(ISTEXT(G.9b!A644),ISNUMBER(G.9b!A644))=TRUE,G.9b!A644,"")</f>
        <v/>
      </c>
      <c r="B644" s="96" t="str">
        <f>IF(OR(ISTEXT(G.9b!B644),ISNUMBER(G.9b!B644))=TRUE,G.9b!B644,"")</f>
        <v/>
      </c>
      <c r="C644" s="89">
        <f>IFERROR(ROUND(G.9b!C644,2),0)</f>
        <v>0</v>
      </c>
      <c r="D644" s="89">
        <f>IFERROR(ROUND(G.9b!D644,2),0)</f>
        <v>0</v>
      </c>
      <c r="E644" s="89">
        <f>IFERROR(ROUND(G.9b!E644,2),0)</f>
        <v>0</v>
      </c>
      <c r="F644" s="89">
        <f>IFERROR(ROUND(G.9b!F644,2),0)</f>
        <v>0</v>
      </c>
      <c r="G644" s="89">
        <f>IFERROR(ROUND(G.9b!G644,2),0)</f>
        <v>0</v>
      </c>
      <c r="H644" s="91">
        <f t="shared" si="9"/>
        <v>0</v>
      </c>
      <c r="I644" s="89">
        <f>IFERROR(ROUND(G.9b!I644,2),0)</f>
        <v>0</v>
      </c>
      <c r="J644" s="96" t="str">
        <f>IF(OR(ISTEXT(G.9b!J644),ISNUMBER(G.9b!J644))=TRUE,G.9b!J644,"")</f>
        <v/>
      </c>
    </row>
    <row r="645" spans="1:10" ht="20.100000000000001" customHeight="1" thickBot="1" x14ac:dyDescent="0.3">
      <c r="A645" s="96" t="str">
        <f>IF(OR(ISTEXT(G.9b!A645),ISNUMBER(G.9b!A645))=TRUE,G.9b!A645,"")</f>
        <v/>
      </c>
      <c r="B645" s="96" t="str">
        <f>IF(OR(ISTEXT(G.9b!B645),ISNUMBER(G.9b!B645))=TRUE,G.9b!B645,"")</f>
        <v/>
      </c>
      <c r="C645" s="89">
        <f>IFERROR(ROUND(G.9b!C645,2),0)</f>
        <v>0</v>
      </c>
      <c r="D645" s="89">
        <f>IFERROR(ROUND(G.9b!D645,2),0)</f>
        <v>0</v>
      </c>
      <c r="E645" s="89">
        <f>IFERROR(ROUND(G.9b!E645,2),0)</f>
        <v>0</v>
      </c>
      <c r="F645" s="89">
        <f>IFERROR(ROUND(G.9b!F645,2),0)</f>
        <v>0</v>
      </c>
      <c r="G645" s="89">
        <f>IFERROR(ROUND(G.9b!G645,2),0)</f>
        <v>0</v>
      </c>
      <c r="H645" s="91">
        <f t="shared" si="9"/>
        <v>0</v>
      </c>
      <c r="I645" s="89">
        <f>IFERROR(ROUND(G.9b!I645,2),0)</f>
        <v>0</v>
      </c>
      <c r="J645" s="96" t="str">
        <f>IF(OR(ISTEXT(G.9b!J645),ISNUMBER(G.9b!J645))=TRUE,G.9b!J645,"")</f>
        <v/>
      </c>
    </row>
    <row r="646" spans="1:10" ht="20.100000000000001" customHeight="1" thickBot="1" x14ac:dyDescent="0.3">
      <c r="A646" s="96" t="str">
        <f>IF(OR(ISTEXT(G.9b!A646),ISNUMBER(G.9b!A646))=TRUE,G.9b!A646,"")</f>
        <v/>
      </c>
      <c r="B646" s="96" t="str">
        <f>IF(OR(ISTEXT(G.9b!B646),ISNUMBER(G.9b!B646))=TRUE,G.9b!B646,"")</f>
        <v/>
      </c>
      <c r="C646" s="89">
        <f>IFERROR(ROUND(G.9b!C646,2),0)</f>
        <v>0</v>
      </c>
      <c r="D646" s="89">
        <f>IFERROR(ROUND(G.9b!D646,2),0)</f>
        <v>0</v>
      </c>
      <c r="E646" s="89">
        <f>IFERROR(ROUND(G.9b!E646,2),0)</f>
        <v>0</v>
      </c>
      <c r="F646" s="89">
        <f>IFERROR(ROUND(G.9b!F646,2),0)</f>
        <v>0</v>
      </c>
      <c r="G646" s="89">
        <f>IFERROR(ROUND(G.9b!G646,2),0)</f>
        <v>0</v>
      </c>
      <c r="H646" s="91">
        <f t="shared" si="9"/>
        <v>0</v>
      </c>
      <c r="I646" s="89">
        <f>IFERROR(ROUND(G.9b!I646,2),0)</f>
        <v>0</v>
      </c>
      <c r="J646" s="96" t="str">
        <f>IF(OR(ISTEXT(G.9b!J646),ISNUMBER(G.9b!J646))=TRUE,G.9b!J646,"")</f>
        <v/>
      </c>
    </row>
    <row r="647" spans="1:10" ht="20.100000000000001" customHeight="1" thickBot="1" x14ac:dyDescent="0.3">
      <c r="A647" s="96" t="str">
        <f>IF(OR(ISTEXT(G.9b!A647),ISNUMBER(G.9b!A647))=TRUE,G.9b!A647,"")</f>
        <v/>
      </c>
      <c r="B647" s="96" t="str">
        <f>IF(OR(ISTEXT(G.9b!B647),ISNUMBER(G.9b!B647))=TRUE,G.9b!B647,"")</f>
        <v/>
      </c>
      <c r="C647" s="89">
        <f>IFERROR(ROUND(G.9b!C647,2),0)</f>
        <v>0</v>
      </c>
      <c r="D647" s="89">
        <f>IFERROR(ROUND(G.9b!D647,2),0)</f>
        <v>0</v>
      </c>
      <c r="E647" s="89">
        <f>IFERROR(ROUND(G.9b!E647,2),0)</f>
        <v>0</v>
      </c>
      <c r="F647" s="89">
        <f>IFERROR(ROUND(G.9b!F647,2),0)</f>
        <v>0</v>
      </c>
      <c r="G647" s="89">
        <f>IFERROR(ROUND(G.9b!G647,2),0)</f>
        <v>0</v>
      </c>
      <c r="H647" s="91">
        <f t="shared" ref="H647:H710" si="10">ROUND(SUM(C647,(-D647),(-E647),F647,(-G647)),2)</f>
        <v>0</v>
      </c>
      <c r="I647" s="89">
        <f>IFERROR(ROUND(G.9b!I647,2),0)</f>
        <v>0</v>
      </c>
      <c r="J647" s="96" t="str">
        <f>IF(OR(ISTEXT(G.9b!J647),ISNUMBER(G.9b!J647))=TRUE,G.9b!J647,"")</f>
        <v/>
      </c>
    </row>
    <row r="648" spans="1:10" ht="20.100000000000001" customHeight="1" thickBot="1" x14ac:dyDescent="0.3">
      <c r="A648" s="96" t="str">
        <f>IF(OR(ISTEXT(G.9b!A648),ISNUMBER(G.9b!A648))=TRUE,G.9b!A648,"")</f>
        <v/>
      </c>
      <c r="B648" s="96" t="str">
        <f>IF(OR(ISTEXT(G.9b!B648),ISNUMBER(G.9b!B648))=TRUE,G.9b!B648,"")</f>
        <v/>
      </c>
      <c r="C648" s="89">
        <f>IFERROR(ROUND(G.9b!C648,2),0)</f>
        <v>0</v>
      </c>
      <c r="D648" s="89">
        <f>IFERROR(ROUND(G.9b!D648,2),0)</f>
        <v>0</v>
      </c>
      <c r="E648" s="89">
        <f>IFERROR(ROUND(G.9b!E648,2),0)</f>
        <v>0</v>
      </c>
      <c r="F648" s="89">
        <f>IFERROR(ROUND(G.9b!F648,2),0)</f>
        <v>0</v>
      </c>
      <c r="G648" s="89">
        <f>IFERROR(ROUND(G.9b!G648,2),0)</f>
        <v>0</v>
      </c>
      <c r="H648" s="91">
        <f t="shared" si="10"/>
        <v>0</v>
      </c>
      <c r="I648" s="89">
        <f>IFERROR(ROUND(G.9b!I648,2),0)</f>
        <v>0</v>
      </c>
      <c r="J648" s="96" t="str">
        <f>IF(OR(ISTEXT(G.9b!J648),ISNUMBER(G.9b!J648))=TRUE,G.9b!J648,"")</f>
        <v/>
      </c>
    </row>
    <row r="649" spans="1:10" ht="20.100000000000001" customHeight="1" thickBot="1" x14ac:dyDescent="0.3">
      <c r="A649" s="96" t="str">
        <f>IF(OR(ISTEXT(G.9b!A649),ISNUMBER(G.9b!A649))=TRUE,G.9b!A649,"")</f>
        <v/>
      </c>
      <c r="B649" s="96" t="str">
        <f>IF(OR(ISTEXT(G.9b!B649),ISNUMBER(G.9b!B649))=TRUE,G.9b!B649,"")</f>
        <v/>
      </c>
      <c r="C649" s="89">
        <f>IFERROR(ROUND(G.9b!C649,2),0)</f>
        <v>0</v>
      </c>
      <c r="D649" s="89">
        <f>IFERROR(ROUND(G.9b!D649,2),0)</f>
        <v>0</v>
      </c>
      <c r="E649" s="89">
        <f>IFERROR(ROUND(G.9b!E649,2),0)</f>
        <v>0</v>
      </c>
      <c r="F649" s="89">
        <f>IFERROR(ROUND(G.9b!F649,2),0)</f>
        <v>0</v>
      </c>
      <c r="G649" s="89">
        <f>IFERROR(ROUND(G.9b!G649,2),0)</f>
        <v>0</v>
      </c>
      <c r="H649" s="91">
        <f t="shared" si="10"/>
        <v>0</v>
      </c>
      <c r="I649" s="89">
        <f>IFERROR(ROUND(G.9b!I649,2),0)</f>
        <v>0</v>
      </c>
      <c r="J649" s="96" t="str">
        <f>IF(OR(ISTEXT(G.9b!J649),ISNUMBER(G.9b!J649))=TRUE,G.9b!J649,"")</f>
        <v/>
      </c>
    </row>
    <row r="650" spans="1:10" ht="20.100000000000001" customHeight="1" thickBot="1" x14ac:dyDescent="0.3">
      <c r="A650" s="96" t="str">
        <f>IF(OR(ISTEXT(G.9b!A650),ISNUMBER(G.9b!A650))=TRUE,G.9b!A650,"")</f>
        <v/>
      </c>
      <c r="B650" s="96" t="str">
        <f>IF(OR(ISTEXT(G.9b!B650),ISNUMBER(G.9b!B650))=TRUE,G.9b!B650,"")</f>
        <v/>
      </c>
      <c r="C650" s="89">
        <f>IFERROR(ROUND(G.9b!C650,2),0)</f>
        <v>0</v>
      </c>
      <c r="D650" s="89">
        <f>IFERROR(ROUND(G.9b!D650,2),0)</f>
        <v>0</v>
      </c>
      <c r="E650" s="89">
        <f>IFERROR(ROUND(G.9b!E650,2),0)</f>
        <v>0</v>
      </c>
      <c r="F650" s="89">
        <f>IFERROR(ROUND(G.9b!F650,2),0)</f>
        <v>0</v>
      </c>
      <c r="G650" s="89">
        <f>IFERROR(ROUND(G.9b!G650,2),0)</f>
        <v>0</v>
      </c>
      <c r="H650" s="91">
        <f t="shared" si="10"/>
        <v>0</v>
      </c>
      <c r="I650" s="89">
        <f>IFERROR(ROUND(G.9b!I650,2),0)</f>
        <v>0</v>
      </c>
      <c r="J650" s="96" t="str">
        <f>IF(OR(ISTEXT(G.9b!J650),ISNUMBER(G.9b!J650))=TRUE,G.9b!J650,"")</f>
        <v/>
      </c>
    </row>
    <row r="651" spans="1:10" ht="20.100000000000001" customHeight="1" thickBot="1" x14ac:dyDescent="0.3">
      <c r="A651" s="96" t="str">
        <f>IF(OR(ISTEXT(G.9b!A651),ISNUMBER(G.9b!A651))=TRUE,G.9b!A651,"")</f>
        <v/>
      </c>
      <c r="B651" s="96" t="str">
        <f>IF(OR(ISTEXT(G.9b!B651),ISNUMBER(G.9b!B651))=TRUE,G.9b!B651,"")</f>
        <v/>
      </c>
      <c r="C651" s="89">
        <f>IFERROR(ROUND(G.9b!C651,2),0)</f>
        <v>0</v>
      </c>
      <c r="D651" s="89">
        <f>IFERROR(ROUND(G.9b!D651,2),0)</f>
        <v>0</v>
      </c>
      <c r="E651" s="89">
        <f>IFERROR(ROUND(G.9b!E651,2),0)</f>
        <v>0</v>
      </c>
      <c r="F651" s="89">
        <f>IFERROR(ROUND(G.9b!F651,2),0)</f>
        <v>0</v>
      </c>
      <c r="G651" s="89">
        <f>IFERROR(ROUND(G.9b!G651,2),0)</f>
        <v>0</v>
      </c>
      <c r="H651" s="91">
        <f t="shared" si="10"/>
        <v>0</v>
      </c>
      <c r="I651" s="89">
        <f>IFERROR(ROUND(G.9b!I651,2),0)</f>
        <v>0</v>
      </c>
      <c r="J651" s="96" t="str">
        <f>IF(OR(ISTEXT(G.9b!J651),ISNUMBER(G.9b!J651))=TRUE,G.9b!J651,"")</f>
        <v/>
      </c>
    </row>
    <row r="652" spans="1:10" ht="20.100000000000001" customHeight="1" thickBot="1" x14ac:dyDescent="0.3">
      <c r="A652" s="96" t="str">
        <f>IF(OR(ISTEXT(G.9b!A652),ISNUMBER(G.9b!A652))=TRUE,G.9b!A652,"")</f>
        <v/>
      </c>
      <c r="B652" s="96" t="str">
        <f>IF(OR(ISTEXT(G.9b!B652),ISNUMBER(G.9b!B652))=TRUE,G.9b!B652,"")</f>
        <v/>
      </c>
      <c r="C652" s="89">
        <f>IFERROR(ROUND(G.9b!C652,2),0)</f>
        <v>0</v>
      </c>
      <c r="D652" s="89">
        <f>IFERROR(ROUND(G.9b!D652,2),0)</f>
        <v>0</v>
      </c>
      <c r="E652" s="89">
        <f>IFERROR(ROUND(G.9b!E652,2),0)</f>
        <v>0</v>
      </c>
      <c r="F652" s="89">
        <f>IFERROR(ROUND(G.9b!F652,2),0)</f>
        <v>0</v>
      </c>
      <c r="G652" s="89">
        <f>IFERROR(ROUND(G.9b!G652,2),0)</f>
        <v>0</v>
      </c>
      <c r="H652" s="91">
        <f t="shared" si="10"/>
        <v>0</v>
      </c>
      <c r="I652" s="89">
        <f>IFERROR(ROUND(G.9b!I652,2),0)</f>
        <v>0</v>
      </c>
      <c r="J652" s="96" t="str">
        <f>IF(OR(ISTEXT(G.9b!J652),ISNUMBER(G.9b!J652))=TRUE,G.9b!J652,"")</f>
        <v/>
      </c>
    </row>
    <row r="653" spans="1:10" ht="20.100000000000001" customHeight="1" thickBot="1" x14ac:dyDescent="0.3">
      <c r="A653" s="96" t="str">
        <f>IF(OR(ISTEXT(G.9b!A653),ISNUMBER(G.9b!A653))=TRUE,G.9b!A653,"")</f>
        <v/>
      </c>
      <c r="B653" s="96" t="str">
        <f>IF(OR(ISTEXT(G.9b!B653),ISNUMBER(G.9b!B653))=TRUE,G.9b!B653,"")</f>
        <v/>
      </c>
      <c r="C653" s="89">
        <f>IFERROR(ROUND(G.9b!C653,2),0)</f>
        <v>0</v>
      </c>
      <c r="D653" s="89">
        <f>IFERROR(ROUND(G.9b!D653,2),0)</f>
        <v>0</v>
      </c>
      <c r="E653" s="89">
        <f>IFERROR(ROUND(G.9b!E653,2),0)</f>
        <v>0</v>
      </c>
      <c r="F653" s="89">
        <f>IFERROR(ROUND(G.9b!F653,2),0)</f>
        <v>0</v>
      </c>
      <c r="G653" s="89">
        <f>IFERROR(ROUND(G.9b!G653,2),0)</f>
        <v>0</v>
      </c>
      <c r="H653" s="91">
        <f t="shared" si="10"/>
        <v>0</v>
      </c>
      <c r="I653" s="89">
        <f>IFERROR(ROUND(G.9b!I653,2),0)</f>
        <v>0</v>
      </c>
      <c r="J653" s="96" t="str">
        <f>IF(OR(ISTEXT(G.9b!J653),ISNUMBER(G.9b!J653))=TRUE,G.9b!J653,"")</f>
        <v/>
      </c>
    </row>
    <row r="654" spans="1:10" ht="20.100000000000001" customHeight="1" thickBot="1" x14ac:dyDescent="0.3">
      <c r="A654" s="96" t="str">
        <f>IF(OR(ISTEXT(G.9b!A654),ISNUMBER(G.9b!A654))=TRUE,G.9b!A654,"")</f>
        <v/>
      </c>
      <c r="B654" s="96" t="str">
        <f>IF(OR(ISTEXT(G.9b!B654),ISNUMBER(G.9b!B654))=TRUE,G.9b!B654,"")</f>
        <v/>
      </c>
      <c r="C654" s="89">
        <f>IFERROR(ROUND(G.9b!C654,2),0)</f>
        <v>0</v>
      </c>
      <c r="D654" s="89">
        <f>IFERROR(ROUND(G.9b!D654,2),0)</f>
        <v>0</v>
      </c>
      <c r="E654" s="89">
        <f>IFERROR(ROUND(G.9b!E654,2),0)</f>
        <v>0</v>
      </c>
      <c r="F654" s="89">
        <f>IFERROR(ROUND(G.9b!F654,2),0)</f>
        <v>0</v>
      </c>
      <c r="G654" s="89">
        <f>IFERROR(ROUND(G.9b!G654,2),0)</f>
        <v>0</v>
      </c>
      <c r="H654" s="91">
        <f t="shared" si="10"/>
        <v>0</v>
      </c>
      <c r="I654" s="89">
        <f>IFERROR(ROUND(G.9b!I654,2),0)</f>
        <v>0</v>
      </c>
      <c r="J654" s="96" t="str">
        <f>IF(OR(ISTEXT(G.9b!J654),ISNUMBER(G.9b!J654))=TRUE,G.9b!J654,"")</f>
        <v/>
      </c>
    </row>
    <row r="655" spans="1:10" ht="20.100000000000001" customHeight="1" thickBot="1" x14ac:dyDescent="0.3">
      <c r="A655" s="96" t="str">
        <f>IF(OR(ISTEXT(G.9b!A655),ISNUMBER(G.9b!A655))=TRUE,G.9b!A655,"")</f>
        <v/>
      </c>
      <c r="B655" s="96" t="str">
        <f>IF(OR(ISTEXT(G.9b!B655),ISNUMBER(G.9b!B655))=TRUE,G.9b!B655,"")</f>
        <v/>
      </c>
      <c r="C655" s="89">
        <f>IFERROR(ROUND(G.9b!C655,2),0)</f>
        <v>0</v>
      </c>
      <c r="D655" s="89">
        <f>IFERROR(ROUND(G.9b!D655,2),0)</f>
        <v>0</v>
      </c>
      <c r="E655" s="89">
        <f>IFERROR(ROUND(G.9b!E655,2),0)</f>
        <v>0</v>
      </c>
      <c r="F655" s="89">
        <f>IFERROR(ROUND(G.9b!F655,2),0)</f>
        <v>0</v>
      </c>
      <c r="G655" s="89">
        <f>IFERROR(ROUND(G.9b!G655,2),0)</f>
        <v>0</v>
      </c>
      <c r="H655" s="91">
        <f t="shared" si="10"/>
        <v>0</v>
      </c>
      <c r="I655" s="89">
        <f>IFERROR(ROUND(G.9b!I655,2),0)</f>
        <v>0</v>
      </c>
      <c r="J655" s="96" t="str">
        <f>IF(OR(ISTEXT(G.9b!J655),ISNUMBER(G.9b!J655))=TRUE,G.9b!J655,"")</f>
        <v/>
      </c>
    </row>
    <row r="656" spans="1:10" ht="20.100000000000001" customHeight="1" thickBot="1" x14ac:dyDescent="0.3">
      <c r="A656" s="96" t="str">
        <f>IF(OR(ISTEXT(G.9b!A656),ISNUMBER(G.9b!A656))=TRUE,G.9b!A656,"")</f>
        <v/>
      </c>
      <c r="B656" s="96" t="str">
        <f>IF(OR(ISTEXT(G.9b!B656),ISNUMBER(G.9b!B656))=TRUE,G.9b!B656,"")</f>
        <v/>
      </c>
      <c r="C656" s="89">
        <f>IFERROR(ROUND(G.9b!C656,2),0)</f>
        <v>0</v>
      </c>
      <c r="D656" s="89">
        <f>IFERROR(ROUND(G.9b!D656,2),0)</f>
        <v>0</v>
      </c>
      <c r="E656" s="89">
        <f>IFERROR(ROUND(G.9b!E656,2),0)</f>
        <v>0</v>
      </c>
      <c r="F656" s="89">
        <f>IFERROR(ROUND(G.9b!F656,2),0)</f>
        <v>0</v>
      </c>
      <c r="G656" s="89">
        <f>IFERROR(ROUND(G.9b!G656,2),0)</f>
        <v>0</v>
      </c>
      <c r="H656" s="91">
        <f t="shared" si="10"/>
        <v>0</v>
      </c>
      <c r="I656" s="89">
        <f>IFERROR(ROUND(G.9b!I656,2),0)</f>
        <v>0</v>
      </c>
      <c r="J656" s="96" t="str">
        <f>IF(OR(ISTEXT(G.9b!J656),ISNUMBER(G.9b!J656))=TRUE,G.9b!J656,"")</f>
        <v/>
      </c>
    </row>
    <row r="657" spans="1:10" ht="20.100000000000001" customHeight="1" thickBot="1" x14ac:dyDescent="0.3">
      <c r="A657" s="96" t="str">
        <f>IF(OR(ISTEXT(G.9b!A657),ISNUMBER(G.9b!A657))=TRUE,G.9b!A657,"")</f>
        <v/>
      </c>
      <c r="B657" s="96" t="str">
        <f>IF(OR(ISTEXT(G.9b!B657),ISNUMBER(G.9b!B657))=TRUE,G.9b!B657,"")</f>
        <v/>
      </c>
      <c r="C657" s="89">
        <f>IFERROR(ROUND(G.9b!C657,2),0)</f>
        <v>0</v>
      </c>
      <c r="D657" s="89">
        <f>IFERROR(ROUND(G.9b!D657,2),0)</f>
        <v>0</v>
      </c>
      <c r="E657" s="89">
        <f>IFERROR(ROUND(G.9b!E657,2),0)</f>
        <v>0</v>
      </c>
      <c r="F657" s="89">
        <f>IFERROR(ROUND(G.9b!F657,2),0)</f>
        <v>0</v>
      </c>
      <c r="G657" s="89">
        <f>IFERROR(ROUND(G.9b!G657,2),0)</f>
        <v>0</v>
      </c>
      <c r="H657" s="91">
        <f t="shared" si="10"/>
        <v>0</v>
      </c>
      <c r="I657" s="89">
        <f>IFERROR(ROUND(G.9b!I657,2),0)</f>
        <v>0</v>
      </c>
      <c r="J657" s="96" t="str">
        <f>IF(OR(ISTEXT(G.9b!J657),ISNUMBER(G.9b!J657))=TRUE,G.9b!J657,"")</f>
        <v/>
      </c>
    </row>
    <row r="658" spans="1:10" ht="20.100000000000001" customHeight="1" thickBot="1" x14ac:dyDescent="0.3">
      <c r="A658" s="96" t="str">
        <f>IF(OR(ISTEXT(G.9b!A658),ISNUMBER(G.9b!A658))=TRUE,G.9b!A658,"")</f>
        <v/>
      </c>
      <c r="B658" s="96" t="str">
        <f>IF(OR(ISTEXT(G.9b!B658),ISNUMBER(G.9b!B658))=TRUE,G.9b!B658,"")</f>
        <v/>
      </c>
      <c r="C658" s="89">
        <f>IFERROR(ROUND(G.9b!C658,2),0)</f>
        <v>0</v>
      </c>
      <c r="D658" s="89">
        <f>IFERROR(ROUND(G.9b!D658,2),0)</f>
        <v>0</v>
      </c>
      <c r="E658" s="89">
        <f>IFERROR(ROUND(G.9b!E658,2),0)</f>
        <v>0</v>
      </c>
      <c r="F658" s="89">
        <f>IFERROR(ROUND(G.9b!F658,2),0)</f>
        <v>0</v>
      </c>
      <c r="G658" s="89">
        <f>IFERROR(ROUND(G.9b!G658,2),0)</f>
        <v>0</v>
      </c>
      <c r="H658" s="91">
        <f t="shared" si="10"/>
        <v>0</v>
      </c>
      <c r="I658" s="89">
        <f>IFERROR(ROUND(G.9b!I658,2),0)</f>
        <v>0</v>
      </c>
      <c r="J658" s="96" t="str">
        <f>IF(OR(ISTEXT(G.9b!J658),ISNUMBER(G.9b!J658))=TRUE,G.9b!J658,"")</f>
        <v/>
      </c>
    </row>
    <row r="659" spans="1:10" ht="20.100000000000001" customHeight="1" thickBot="1" x14ac:dyDescent="0.3">
      <c r="A659" s="96" t="str">
        <f>IF(OR(ISTEXT(G.9b!A659),ISNUMBER(G.9b!A659))=TRUE,G.9b!A659,"")</f>
        <v/>
      </c>
      <c r="B659" s="96" t="str">
        <f>IF(OR(ISTEXT(G.9b!B659),ISNUMBER(G.9b!B659))=TRUE,G.9b!B659,"")</f>
        <v/>
      </c>
      <c r="C659" s="89">
        <f>IFERROR(ROUND(G.9b!C659,2),0)</f>
        <v>0</v>
      </c>
      <c r="D659" s="89">
        <f>IFERROR(ROUND(G.9b!D659,2),0)</f>
        <v>0</v>
      </c>
      <c r="E659" s="89">
        <f>IFERROR(ROUND(G.9b!E659,2),0)</f>
        <v>0</v>
      </c>
      <c r="F659" s="89">
        <f>IFERROR(ROUND(G.9b!F659,2),0)</f>
        <v>0</v>
      </c>
      <c r="G659" s="89">
        <f>IFERROR(ROUND(G.9b!G659,2),0)</f>
        <v>0</v>
      </c>
      <c r="H659" s="91">
        <f t="shared" si="10"/>
        <v>0</v>
      </c>
      <c r="I659" s="89">
        <f>IFERROR(ROUND(G.9b!I659,2),0)</f>
        <v>0</v>
      </c>
      <c r="J659" s="96" t="str">
        <f>IF(OR(ISTEXT(G.9b!J659),ISNUMBER(G.9b!J659))=TRUE,G.9b!J659,"")</f>
        <v/>
      </c>
    </row>
    <row r="660" spans="1:10" ht="20.100000000000001" customHeight="1" thickBot="1" x14ac:dyDescent="0.3">
      <c r="A660" s="96" t="str">
        <f>IF(OR(ISTEXT(G.9b!A660),ISNUMBER(G.9b!A660))=TRUE,G.9b!A660,"")</f>
        <v/>
      </c>
      <c r="B660" s="96" t="str">
        <f>IF(OR(ISTEXT(G.9b!B660),ISNUMBER(G.9b!B660))=TRUE,G.9b!B660,"")</f>
        <v/>
      </c>
      <c r="C660" s="89">
        <f>IFERROR(ROUND(G.9b!C660,2),0)</f>
        <v>0</v>
      </c>
      <c r="D660" s="89">
        <f>IFERROR(ROUND(G.9b!D660,2),0)</f>
        <v>0</v>
      </c>
      <c r="E660" s="89">
        <f>IFERROR(ROUND(G.9b!E660,2),0)</f>
        <v>0</v>
      </c>
      <c r="F660" s="89">
        <f>IFERROR(ROUND(G.9b!F660,2),0)</f>
        <v>0</v>
      </c>
      <c r="G660" s="89">
        <f>IFERROR(ROUND(G.9b!G660,2),0)</f>
        <v>0</v>
      </c>
      <c r="H660" s="91">
        <f t="shared" si="10"/>
        <v>0</v>
      </c>
      <c r="I660" s="89">
        <f>IFERROR(ROUND(G.9b!I660,2),0)</f>
        <v>0</v>
      </c>
      <c r="J660" s="96" t="str">
        <f>IF(OR(ISTEXT(G.9b!J660),ISNUMBER(G.9b!J660))=TRUE,G.9b!J660,"")</f>
        <v/>
      </c>
    </row>
    <row r="661" spans="1:10" ht="20.100000000000001" customHeight="1" thickBot="1" x14ac:dyDescent="0.3">
      <c r="A661" s="96" t="str">
        <f>IF(OR(ISTEXT(G.9b!A661),ISNUMBER(G.9b!A661))=TRUE,G.9b!A661,"")</f>
        <v/>
      </c>
      <c r="B661" s="96" t="str">
        <f>IF(OR(ISTEXT(G.9b!B661),ISNUMBER(G.9b!B661))=TRUE,G.9b!B661,"")</f>
        <v/>
      </c>
      <c r="C661" s="89">
        <f>IFERROR(ROUND(G.9b!C661,2),0)</f>
        <v>0</v>
      </c>
      <c r="D661" s="89">
        <f>IFERROR(ROUND(G.9b!D661,2),0)</f>
        <v>0</v>
      </c>
      <c r="E661" s="89">
        <f>IFERROR(ROUND(G.9b!E661,2),0)</f>
        <v>0</v>
      </c>
      <c r="F661" s="89">
        <f>IFERROR(ROUND(G.9b!F661,2),0)</f>
        <v>0</v>
      </c>
      <c r="G661" s="89">
        <f>IFERROR(ROUND(G.9b!G661,2),0)</f>
        <v>0</v>
      </c>
      <c r="H661" s="91">
        <f t="shared" si="10"/>
        <v>0</v>
      </c>
      <c r="I661" s="89">
        <f>IFERROR(ROUND(G.9b!I661,2),0)</f>
        <v>0</v>
      </c>
      <c r="J661" s="96" t="str">
        <f>IF(OR(ISTEXT(G.9b!J661),ISNUMBER(G.9b!J661))=TRUE,G.9b!J661,"")</f>
        <v/>
      </c>
    </row>
    <row r="662" spans="1:10" ht="20.100000000000001" customHeight="1" thickBot="1" x14ac:dyDescent="0.3">
      <c r="A662" s="96" t="str">
        <f>IF(OR(ISTEXT(G.9b!A662),ISNUMBER(G.9b!A662))=TRUE,G.9b!A662,"")</f>
        <v/>
      </c>
      <c r="B662" s="96" t="str">
        <f>IF(OR(ISTEXT(G.9b!B662),ISNUMBER(G.9b!B662))=TRUE,G.9b!B662,"")</f>
        <v/>
      </c>
      <c r="C662" s="89">
        <f>IFERROR(ROUND(G.9b!C662,2),0)</f>
        <v>0</v>
      </c>
      <c r="D662" s="89">
        <f>IFERROR(ROUND(G.9b!D662,2),0)</f>
        <v>0</v>
      </c>
      <c r="E662" s="89">
        <f>IFERROR(ROUND(G.9b!E662,2),0)</f>
        <v>0</v>
      </c>
      <c r="F662" s="89">
        <f>IFERROR(ROUND(G.9b!F662,2),0)</f>
        <v>0</v>
      </c>
      <c r="G662" s="89">
        <f>IFERROR(ROUND(G.9b!G662,2),0)</f>
        <v>0</v>
      </c>
      <c r="H662" s="91">
        <f t="shared" si="10"/>
        <v>0</v>
      </c>
      <c r="I662" s="89">
        <f>IFERROR(ROUND(G.9b!I662,2),0)</f>
        <v>0</v>
      </c>
      <c r="J662" s="96" t="str">
        <f>IF(OR(ISTEXT(G.9b!J662),ISNUMBER(G.9b!J662))=TRUE,G.9b!J662,"")</f>
        <v/>
      </c>
    </row>
    <row r="663" spans="1:10" ht="20.100000000000001" customHeight="1" thickBot="1" x14ac:dyDescent="0.3">
      <c r="A663" s="96" t="str">
        <f>IF(OR(ISTEXT(G.9b!A663),ISNUMBER(G.9b!A663))=TRUE,G.9b!A663,"")</f>
        <v/>
      </c>
      <c r="B663" s="96" t="str">
        <f>IF(OR(ISTEXT(G.9b!B663),ISNUMBER(G.9b!B663))=TRUE,G.9b!B663,"")</f>
        <v/>
      </c>
      <c r="C663" s="89">
        <f>IFERROR(ROUND(G.9b!C663,2),0)</f>
        <v>0</v>
      </c>
      <c r="D663" s="89">
        <f>IFERROR(ROUND(G.9b!D663,2),0)</f>
        <v>0</v>
      </c>
      <c r="E663" s="89">
        <f>IFERROR(ROUND(G.9b!E663,2),0)</f>
        <v>0</v>
      </c>
      <c r="F663" s="89">
        <f>IFERROR(ROUND(G.9b!F663,2),0)</f>
        <v>0</v>
      </c>
      <c r="G663" s="89">
        <f>IFERROR(ROUND(G.9b!G663,2),0)</f>
        <v>0</v>
      </c>
      <c r="H663" s="91">
        <f t="shared" si="10"/>
        <v>0</v>
      </c>
      <c r="I663" s="89">
        <f>IFERROR(ROUND(G.9b!I663,2),0)</f>
        <v>0</v>
      </c>
      <c r="J663" s="96" t="str">
        <f>IF(OR(ISTEXT(G.9b!J663),ISNUMBER(G.9b!J663))=TRUE,G.9b!J663,"")</f>
        <v/>
      </c>
    </row>
    <row r="664" spans="1:10" ht="20.100000000000001" customHeight="1" thickBot="1" x14ac:dyDescent="0.3">
      <c r="A664" s="96" t="str">
        <f>IF(OR(ISTEXT(G.9b!A664),ISNUMBER(G.9b!A664))=TRUE,G.9b!A664,"")</f>
        <v/>
      </c>
      <c r="B664" s="96" t="str">
        <f>IF(OR(ISTEXT(G.9b!B664),ISNUMBER(G.9b!B664))=TRUE,G.9b!B664,"")</f>
        <v/>
      </c>
      <c r="C664" s="89">
        <f>IFERROR(ROUND(G.9b!C664,2),0)</f>
        <v>0</v>
      </c>
      <c r="D664" s="89">
        <f>IFERROR(ROUND(G.9b!D664,2),0)</f>
        <v>0</v>
      </c>
      <c r="E664" s="89">
        <f>IFERROR(ROUND(G.9b!E664,2),0)</f>
        <v>0</v>
      </c>
      <c r="F664" s="89">
        <f>IFERROR(ROUND(G.9b!F664,2),0)</f>
        <v>0</v>
      </c>
      <c r="G664" s="89">
        <f>IFERROR(ROUND(G.9b!G664,2),0)</f>
        <v>0</v>
      </c>
      <c r="H664" s="91">
        <f t="shared" si="10"/>
        <v>0</v>
      </c>
      <c r="I664" s="89">
        <f>IFERROR(ROUND(G.9b!I664,2),0)</f>
        <v>0</v>
      </c>
      <c r="J664" s="96" t="str">
        <f>IF(OR(ISTEXT(G.9b!J664),ISNUMBER(G.9b!J664))=TRUE,G.9b!J664,"")</f>
        <v/>
      </c>
    </row>
    <row r="665" spans="1:10" ht="20.100000000000001" customHeight="1" thickBot="1" x14ac:dyDescent="0.3">
      <c r="A665" s="96" t="str">
        <f>IF(OR(ISTEXT(G.9b!A665),ISNUMBER(G.9b!A665))=TRUE,G.9b!A665,"")</f>
        <v/>
      </c>
      <c r="B665" s="96" t="str">
        <f>IF(OR(ISTEXT(G.9b!B665),ISNUMBER(G.9b!B665))=TRUE,G.9b!B665,"")</f>
        <v/>
      </c>
      <c r="C665" s="89">
        <f>IFERROR(ROUND(G.9b!C665,2),0)</f>
        <v>0</v>
      </c>
      <c r="D665" s="89">
        <f>IFERROR(ROUND(G.9b!D665,2),0)</f>
        <v>0</v>
      </c>
      <c r="E665" s="89">
        <f>IFERROR(ROUND(G.9b!E665,2),0)</f>
        <v>0</v>
      </c>
      <c r="F665" s="89">
        <f>IFERROR(ROUND(G.9b!F665,2),0)</f>
        <v>0</v>
      </c>
      <c r="G665" s="89">
        <f>IFERROR(ROUND(G.9b!G665,2),0)</f>
        <v>0</v>
      </c>
      <c r="H665" s="91">
        <f t="shared" si="10"/>
        <v>0</v>
      </c>
      <c r="I665" s="89">
        <f>IFERROR(ROUND(G.9b!I665,2),0)</f>
        <v>0</v>
      </c>
      <c r="J665" s="96" t="str">
        <f>IF(OR(ISTEXT(G.9b!J665),ISNUMBER(G.9b!J665))=TRUE,G.9b!J665,"")</f>
        <v/>
      </c>
    </row>
    <row r="666" spans="1:10" ht="20.100000000000001" customHeight="1" thickBot="1" x14ac:dyDescent="0.3">
      <c r="A666" s="96" t="str">
        <f>IF(OR(ISTEXT(G.9b!A666),ISNUMBER(G.9b!A666))=TRUE,G.9b!A666,"")</f>
        <v/>
      </c>
      <c r="B666" s="96" t="str">
        <f>IF(OR(ISTEXT(G.9b!B666),ISNUMBER(G.9b!B666))=TRUE,G.9b!B666,"")</f>
        <v/>
      </c>
      <c r="C666" s="89">
        <f>IFERROR(ROUND(G.9b!C666,2),0)</f>
        <v>0</v>
      </c>
      <c r="D666" s="89">
        <f>IFERROR(ROUND(G.9b!D666,2),0)</f>
        <v>0</v>
      </c>
      <c r="E666" s="89">
        <f>IFERROR(ROUND(G.9b!E666,2),0)</f>
        <v>0</v>
      </c>
      <c r="F666" s="89">
        <f>IFERROR(ROUND(G.9b!F666,2),0)</f>
        <v>0</v>
      </c>
      <c r="G666" s="89">
        <f>IFERROR(ROUND(G.9b!G666,2),0)</f>
        <v>0</v>
      </c>
      <c r="H666" s="91">
        <f t="shared" si="10"/>
        <v>0</v>
      </c>
      <c r="I666" s="89">
        <f>IFERROR(ROUND(G.9b!I666,2),0)</f>
        <v>0</v>
      </c>
      <c r="J666" s="96" t="str">
        <f>IF(OR(ISTEXT(G.9b!J666),ISNUMBER(G.9b!J666))=TRUE,G.9b!J666,"")</f>
        <v/>
      </c>
    </row>
    <row r="667" spans="1:10" ht="20.100000000000001" customHeight="1" thickBot="1" x14ac:dyDescent="0.3">
      <c r="A667" s="96" t="str">
        <f>IF(OR(ISTEXT(G.9b!A667),ISNUMBER(G.9b!A667))=TRUE,G.9b!A667,"")</f>
        <v/>
      </c>
      <c r="B667" s="96" t="str">
        <f>IF(OR(ISTEXT(G.9b!B667),ISNUMBER(G.9b!B667))=TRUE,G.9b!B667,"")</f>
        <v/>
      </c>
      <c r="C667" s="89">
        <f>IFERROR(ROUND(G.9b!C667,2),0)</f>
        <v>0</v>
      </c>
      <c r="D667" s="89">
        <f>IFERROR(ROUND(G.9b!D667,2),0)</f>
        <v>0</v>
      </c>
      <c r="E667" s="89">
        <f>IFERROR(ROUND(G.9b!E667,2),0)</f>
        <v>0</v>
      </c>
      <c r="F667" s="89">
        <f>IFERROR(ROUND(G.9b!F667,2),0)</f>
        <v>0</v>
      </c>
      <c r="G667" s="89">
        <f>IFERROR(ROUND(G.9b!G667,2),0)</f>
        <v>0</v>
      </c>
      <c r="H667" s="91">
        <f t="shared" si="10"/>
        <v>0</v>
      </c>
      <c r="I667" s="89">
        <f>IFERROR(ROUND(G.9b!I667,2),0)</f>
        <v>0</v>
      </c>
      <c r="J667" s="96" t="str">
        <f>IF(OR(ISTEXT(G.9b!J667),ISNUMBER(G.9b!J667))=TRUE,G.9b!J667,"")</f>
        <v/>
      </c>
    </row>
    <row r="668" spans="1:10" ht="20.100000000000001" customHeight="1" thickBot="1" x14ac:dyDescent="0.3">
      <c r="A668" s="96" t="str">
        <f>IF(OR(ISTEXT(G.9b!A668),ISNUMBER(G.9b!A668))=TRUE,G.9b!A668,"")</f>
        <v/>
      </c>
      <c r="B668" s="96" t="str">
        <f>IF(OR(ISTEXT(G.9b!B668),ISNUMBER(G.9b!B668))=TRUE,G.9b!B668,"")</f>
        <v/>
      </c>
      <c r="C668" s="89">
        <f>IFERROR(ROUND(G.9b!C668,2),0)</f>
        <v>0</v>
      </c>
      <c r="D668" s="89">
        <f>IFERROR(ROUND(G.9b!D668,2),0)</f>
        <v>0</v>
      </c>
      <c r="E668" s="89">
        <f>IFERROR(ROUND(G.9b!E668,2),0)</f>
        <v>0</v>
      </c>
      <c r="F668" s="89">
        <f>IFERROR(ROUND(G.9b!F668,2),0)</f>
        <v>0</v>
      </c>
      <c r="G668" s="89">
        <f>IFERROR(ROUND(G.9b!G668,2),0)</f>
        <v>0</v>
      </c>
      <c r="H668" s="91">
        <f t="shared" si="10"/>
        <v>0</v>
      </c>
      <c r="I668" s="89">
        <f>IFERROR(ROUND(G.9b!I668,2),0)</f>
        <v>0</v>
      </c>
      <c r="J668" s="96" t="str">
        <f>IF(OR(ISTEXT(G.9b!J668),ISNUMBER(G.9b!J668))=TRUE,G.9b!J668,"")</f>
        <v/>
      </c>
    </row>
    <row r="669" spans="1:10" ht="20.100000000000001" customHeight="1" thickBot="1" x14ac:dyDescent="0.3">
      <c r="A669" s="96" t="str">
        <f>IF(OR(ISTEXT(G.9b!A669),ISNUMBER(G.9b!A669))=TRUE,G.9b!A669,"")</f>
        <v/>
      </c>
      <c r="B669" s="96" t="str">
        <f>IF(OR(ISTEXT(G.9b!B669),ISNUMBER(G.9b!B669))=TRUE,G.9b!B669,"")</f>
        <v/>
      </c>
      <c r="C669" s="89">
        <f>IFERROR(ROUND(G.9b!C669,2),0)</f>
        <v>0</v>
      </c>
      <c r="D669" s="89">
        <f>IFERROR(ROUND(G.9b!D669,2),0)</f>
        <v>0</v>
      </c>
      <c r="E669" s="89">
        <f>IFERROR(ROUND(G.9b!E669,2),0)</f>
        <v>0</v>
      </c>
      <c r="F669" s="89">
        <f>IFERROR(ROUND(G.9b!F669,2),0)</f>
        <v>0</v>
      </c>
      <c r="G669" s="89">
        <f>IFERROR(ROUND(G.9b!G669,2),0)</f>
        <v>0</v>
      </c>
      <c r="H669" s="91">
        <f t="shared" si="10"/>
        <v>0</v>
      </c>
      <c r="I669" s="89">
        <f>IFERROR(ROUND(G.9b!I669,2),0)</f>
        <v>0</v>
      </c>
      <c r="J669" s="96" t="str">
        <f>IF(OR(ISTEXT(G.9b!J669),ISNUMBER(G.9b!J669))=TRUE,G.9b!J669,"")</f>
        <v/>
      </c>
    </row>
    <row r="670" spans="1:10" ht="20.100000000000001" customHeight="1" thickBot="1" x14ac:dyDescent="0.3">
      <c r="A670" s="96" t="str">
        <f>IF(OR(ISTEXT(G.9b!A670),ISNUMBER(G.9b!A670))=TRUE,G.9b!A670,"")</f>
        <v/>
      </c>
      <c r="B670" s="96" t="str">
        <f>IF(OR(ISTEXT(G.9b!B670),ISNUMBER(G.9b!B670))=TRUE,G.9b!B670,"")</f>
        <v/>
      </c>
      <c r="C670" s="89">
        <f>IFERROR(ROUND(G.9b!C670,2),0)</f>
        <v>0</v>
      </c>
      <c r="D670" s="89">
        <f>IFERROR(ROUND(G.9b!D670,2),0)</f>
        <v>0</v>
      </c>
      <c r="E670" s="89">
        <f>IFERROR(ROUND(G.9b!E670,2),0)</f>
        <v>0</v>
      </c>
      <c r="F670" s="89">
        <f>IFERROR(ROUND(G.9b!F670,2),0)</f>
        <v>0</v>
      </c>
      <c r="G670" s="89">
        <f>IFERROR(ROUND(G.9b!G670,2),0)</f>
        <v>0</v>
      </c>
      <c r="H670" s="91">
        <f t="shared" si="10"/>
        <v>0</v>
      </c>
      <c r="I670" s="89">
        <f>IFERROR(ROUND(G.9b!I670,2),0)</f>
        <v>0</v>
      </c>
      <c r="J670" s="96" t="str">
        <f>IF(OR(ISTEXT(G.9b!J670),ISNUMBER(G.9b!J670))=TRUE,G.9b!J670,"")</f>
        <v/>
      </c>
    </row>
    <row r="671" spans="1:10" ht="20.100000000000001" customHeight="1" thickBot="1" x14ac:dyDescent="0.3">
      <c r="A671" s="96" t="str">
        <f>IF(OR(ISTEXT(G.9b!A671),ISNUMBER(G.9b!A671))=TRUE,G.9b!A671,"")</f>
        <v/>
      </c>
      <c r="B671" s="96" t="str">
        <f>IF(OR(ISTEXT(G.9b!B671),ISNUMBER(G.9b!B671))=TRUE,G.9b!B671,"")</f>
        <v/>
      </c>
      <c r="C671" s="89">
        <f>IFERROR(ROUND(G.9b!C671,2),0)</f>
        <v>0</v>
      </c>
      <c r="D671" s="89">
        <f>IFERROR(ROUND(G.9b!D671,2),0)</f>
        <v>0</v>
      </c>
      <c r="E671" s="89">
        <f>IFERROR(ROUND(G.9b!E671,2),0)</f>
        <v>0</v>
      </c>
      <c r="F671" s="89">
        <f>IFERROR(ROUND(G.9b!F671,2),0)</f>
        <v>0</v>
      </c>
      <c r="G671" s="89">
        <f>IFERROR(ROUND(G.9b!G671,2),0)</f>
        <v>0</v>
      </c>
      <c r="H671" s="91">
        <f t="shared" si="10"/>
        <v>0</v>
      </c>
      <c r="I671" s="89">
        <f>IFERROR(ROUND(G.9b!I671,2),0)</f>
        <v>0</v>
      </c>
      <c r="J671" s="96" t="str">
        <f>IF(OR(ISTEXT(G.9b!J671),ISNUMBER(G.9b!J671))=TRUE,G.9b!J671,"")</f>
        <v/>
      </c>
    </row>
    <row r="672" spans="1:10" ht="20.100000000000001" customHeight="1" thickBot="1" x14ac:dyDescent="0.3">
      <c r="A672" s="96" t="str">
        <f>IF(OR(ISTEXT(G.9b!A672),ISNUMBER(G.9b!A672))=TRUE,G.9b!A672,"")</f>
        <v/>
      </c>
      <c r="B672" s="96" t="str">
        <f>IF(OR(ISTEXT(G.9b!B672),ISNUMBER(G.9b!B672))=TRUE,G.9b!B672,"")</f>
        <v/>
      </c>
      <c r="C672" s="89">
        <f>IFERROR(ROUND(G.9b!C672,2),0)</f>
        <v>0</v>
      </c>
      <c r="D672" s="89">
        <f>IFERROR(ROUND(G.9b!D672,2),0)</f>
        <v>0</v>
      </c>
      <c r="E672" s="89">
        <f>IFERROR(ROUND(G.9b!E672,2),0)</f>
        <v>0</v>
      </c>
      <c r="F672" s="89">
        <f>IFERROR(ROUND(G.9b!F672,2),0)</f>
        <v>0</v>
      </c>
      <c r="G672" s="89">
        <f>IFERROR(ROUND(G.9b!G672,2),0)</f>
        <v>0</v>
      </c>
      <c r="H672" s="91">
        <f t="shared" si="10"/>
        <v>0</v>
      </c>
      <c r="I672" s="89">
        <f>IFERROR(ROUND(G.9b!I672,2),0)</f>
        <v>0</v>
      </c>
      <c r="J672" s="96" t="str">
        <f>IF(OR(ISTEXT(G.9b!J672),ISNUMBER(G.9b!J672))=TRUE,G.9b!J672,"")</f>
        <v/>
      </c>
    </row>
    <row r="673" spans="1:10" ht="20.100000000000001" customHeight="1" thickBot="1" x14ac:dyDescent="0.3">
      <c r="A673" s="96" t="str">
        <f>IF(OR(ISTEXT(G.9b!A673),ISNUMBER(G.9b!A673))=TRUE,G.9b!A673,"")</f>
        <v/>
      </c>
      <c r="B673" s="96" t="str">
        <f>IF(OR(ISTEXT(G.9b!B673),ISNUMBER(G.9b!B673))=TRUE,G.9b!B673,"")</f>
        <v/>
      </c>
      <c r="C673" s="89">
        <f>IFERROR(ROUND(G.9b!C673,2),0)</f>
        <v>0</v>
      </c>
      <c r="D673" s="89">
        <f>IFERROR(ROUND(G.9b!D673,2),0)</f>
        <v>0</v>
      </c>
      <c r="E673" s="89">
        <f>IFERROR(ROUND(G.9b!E673,2),0)</f>
        <v>0</v>
      </c>
      <c r="F673" s="89">
        <f>IFERROR(ROUND(G.9b!F673,2),0)</f>
        <v>0</v>
      </c>
      <c r="G673" s="89">
        <f>IFERROR(ROUND(G.9b!G673,2),0)</f>
        <v>0</v>
      </c>
      <c r="H673" s="91">
        <f t="shared" si="10"/>
        <v>0</v>
      </c>
      <c r="I673" s="89">
        <f>IFERROR(ROUND(G.9b!I673,2),0)</f>
        <v>0</v>
      </c>
      <c r="J673" s="96" t="str">
        <f>IF(OR(ISTEXT(G.9b!J673),ISNUMBER(G.9b!J673))=TRUE,G.9b!J673,"")</f>
        <v/>
      </c>
    </row>
    <row r="674" spans="1:10" ht="20.100000000000001" customHeight="1" thickBot="1" x14ac:dyDescent="0.3">
      <c r="A674" s="96" t="str">
        <f>IF(OR(ISTEXT(G.9b!A674),ISNUMBER(G.9b!A674))=TRUE,G.9b!A674,"")</f>
        <v/>
      </c>
      <c r="B674" s="96" t="str">
        <f>IF(OR(ISTEXT(G.9b!B674),ISNUMBER(G.9b!B674))=TRUE,G.9b!B674,"")</f>
        <v/>
      </c>
      <c r="C674" s="89">
        <f>IFERROR(ROUND(G.9b!C674,2),0)</f>
        <v>0</v>
      </c>
      <c r="D674" s="89">
        <f>IFERROR(ROUND(G.9b!D674,2),0)</f>
        <v>0</v>
      </c>
      <c r="E674" s="89">
        <f>IFERROR(ROUND(G.9b!E674,2),0)</f>
        <v>0</v>
      </c>
      <c r="F674" s="89">
        <f>IFERROR(ROUND(G.9b!F674,2),0)</f>
        <v>0</v>
      </c>
      <c r="G674" s="89">
        <f>IFERROR(ROUND(G.9b!G674,2),0)</f>
        <v>0</v>
      </c>
      <c r="H674" s="91">
        <f t="shared" si="10"/>
        <v>0</v>
      </c>
      <c r="I674" s="89">
        <f>IFERROR(ROUND(G.9b!I674,2),0)</f>
        <v>0</v>
      </c>
      <c r="J674" s="96" t="str">
        <f>IF(OR(ISTEXT(G.9b!J674),ISNUMBER(G.9b!J674))=TRUE,G.9b!J674,"")</f>
        <v/>
      </c>
    </row>
    <row r="675" spans="1:10" ht="20.100000000000001" customHeight="1" thickBot="1" x14ac:dyDescent="0.3">
      <c r="A675" s="96" t="str">
        <f>IF(OR(ISTEXT(G.9b!A675),ISNUMBER(G.9b!A675))=TRUE,G.9b!A675,"")</f>
        <v/>
      </c>
      <c r="B675" s="96" t="str">
        <f>IF(OR(ISTEXT(G.9b!B675),ISNUMBER(G.9b!B675))=TRUE,G.9b!B675,"")</f>
        <v/>
      </c>
      <c r="C675" s="89">
        <f>IFERROR(ROUND(G.9b!C675,2),0)</f>
        <v>0</v>
      </c>
      <c r="D675" s="89">
        <f>IFERROR(ROUND(G.9b!D675,2),0)</f>
        <v>0</v>
      </c>
      <c r="E675" s="89">
        <f>IFERROR(ROUND(G.9b!E675,2),0)</f>
        <v>0</v>
      </c>
      <c r="F675" s="89">
        <f>IFERROR(ROUND(G.9b!F675,2),0)</f>
        <v>0</v>
      </c>
      <c r="G675" s="89">
        <f>IFERROR(ROUND(G.9b!G675,2),0)</f>
        <v>0</v>
      </c>
      <c r="H675" s="91">
        <f t="shared" si="10"/>
        <v>0</v>
      </c>
      <c r="I675" s="89">
        <f>IFERROR(ROUND(G.9b!I675,2),0)</f>
        <v>0</v>
      </c>
      <c r="J675" s="96" t="str">
        <f>IF(OR(ISTEXT(G.9b!J675),ISNUMBER(G.9b!J675))=TRUE,G.9b!J675,"")</f>
        <v/>
      </c>
    </row>
    <row r="676" spans="1:10" ht="20.100000000000001" customHeight="1" thickBot="1" x14ac:dyDescent="0.3">
      <c r="A676" s="96" t="str">
        <f>IF(OR(ISTEXT(G.9b!A676),ISNUMBER(G.9b!A676))=TRUE,G.9b!A676,"")</f>
        <v/>
      </c>
      <c r="B676" s="96" t="str">
        <f>IF(OR(ISTEXT(G.9b!B676),ISNUMBER(G.9b!B676))=TRUE,G.9b!B676,"")</f>
        <v/>
      </c>
      <c r="C676" s="89">
        <f>IFERROR(ROUND(G.9b!C676,2),0)</f>
        <v>0</v>
      </c>
      <c r="D676" s="89">
        <f>IFERROR(ROUND(G.9b!D676,2),0)</f>
        <v>0</v>
      </c>
      <c r="E676" s="89">
        <f>IFERROR(ROUND(G.9b!E676,2),0)</f>
        <v>0</v>
      </c>
      <c r="F676" s="89">
        <f>IFERROR(ROUND(G.9b!F676,2),0)</f>
        <v>0</v>
      </c>
      <c r="G676" s="89">
        <f>IFERROR(ROUND(G.9b!G676,2),0)</f>
        <v>0</v>
      </c>
      <c r="H676" s="91">
        <f t="shared" si="10"/>
        <v>0</v>
      </c>
      <c r="I676" s="89">
        <f>IFERROR(ROUND(G.9b!I676,2),0)</f>
        <v>0</v>
      </c>
      <c r="J676" s="96" t="str">
        <f>IF(OR(ISTEXT(G.9b!J676),ISNUMBER(G.9b!J676))=TRUE,G.9b!J676,"")</f>
        <v/>
      </c>
    </row>
    <row r="677" spans="1:10" ht="20.100000000000001" customHeight="1" thickBot="1" x14ac:dyDescent="0.3">
      <c r="A677" s="96" t="str">
        <f>IF(OR(ISTEXT(G.9b!A677),ISNUMBER(G.9b!A677))=TRUE,G.9b!A677,"")</f>
        <v/>
      </c>
      <c r="B677" s="96" t="str">
        <f>IF(OR(ISTEXT(G.9b!B677),ISNUMBER(G.9b!B677))=TRUE,G.9b!B677,"")</f>
        <v/>
      </c>
      <c r="C677" s="89">
        <f>IFERROR(ROUND(G.9b!C677,2),0)</f>
        <v>0</v>
      </c>
      <c r="D677" s="89">
        <f>IFERROR(ROUND(G.9b!D677,2),0)</f>
        <v>0</v>
      </c>
      <c r="E677" s="89">
        <f>IFERROR(ROUND(G.9b!E677,2),0)</f>
        <v>0</v>
      </c>
      <c r="F677" s="89">
        <f>IFERROR(ROUND(G.9b!F677,2),0)</f>
        <v>0</v>
      </c>
      <c r="G677" s="89">
        <f>IFERROR(ROUND(G.9b!G677,2),0)</f>
        <v>0</v>
      </c>
      <c r="H677" s="91">
        <f t="shared" si="10"/>
        <v>0</v>
      </c>
      <c r="I677" s="89">
        <f>IFERROR(ROUND(G.9b!I677,2),0)</f>
        <v>0</v>
      </c>
      <c r="J677" s="96" t="str">
        <f>IF(OR(ISTEXT(G.9b!J677),ISNUMBER(G.9b!J677))=TRUE,G.9b!J677,"")</f>
        <v/>
      </c>
    </row>
    <row r="678" spans="1:10" ht="20.100000000000001" customHeight="1" thickBot="1" x14ac:dyDescent="0.3">
      <c r="A678" s="96" t="str">
        <f>IF(OR(ISTEXT(G.9b!A678),ISNUMBER(G.9b!A678))=TRUE,G.9b!A678,"")</f>
        <v/>
      </c>
      <c r="B678" s="96" t="str">
        <f>IF(OR(ISTEXT(G.9b!B678),ISNUMBER(G.9b!B678))=TRUE,G.9b!B678,"")</f>
        <v/>
      </c>
      <c r="C678" s="89">
        <f>IFERROR(ROUND(G.9b!C678,2),0)</f>
        <v>0</v>
      </c>
      <c r="D678" s="89">
        <f>IFERROR(ROUND(G.9b!D678,2),0)</f>
        <v>0</v>
      </c>
      <c r="E678" s="89">
        <f>IFERROR(ROUND(G.9b!E678,2),0)</f>
        <v>0</v>
      </c>
      <c r="F678" s="89">
        <f>IFERROR(ROUND(G.9b!F678,2),0)</f>
        <v>0</v>
      </c>
      <c r="G678" s="89">
        <f>IFERROR(ROUND(G.9b!G678,2),0)</f>
        <v>0</v>
      </c>
      <c r="H678" s="91">
        <f t="shared" si="10"/>
        <v>0</v>
      </c>
      <c r="I678" s="89">
        <f>IFERROR(ROUND(G.9b!I678,2),0)</f>
        <v>0</v>
      </c>
      <c r="J678" s="96" t="str">
        <f>IF(OR(ISTEXT(G.9b!J678),ISNUMBER(G.9b!J678))=TRUE,G.9b!J678,"")</f>
        <v/>
      </c>
    </row>
    <row r="679" spans="1:10" ht="20.100000000000001" customHeight="1" thickBot="1" x14ac:dyDescent="0.3">
      <c r="A679" s="96" t="str">
        <f>IF(OR(ISTEXT(G.9b!A679),ISNUMBER(G.9b!A679))=TRUE,G.9b!A679,"")</f>
        <v/>
      </c>
      <c r="B679" s="96" t="str">
        <f>IF(OR(ISTEXT(G.9b!B679),ISNUMBER(G.9b!B679))=TRUE,G.9b!B679,"")</f>
        <v/>
      </c>
      <c r="C679" s="89">
        <f>IFERROR(ROUND(G.9b!C679,2),0)</f>
        <v>0</v>
      </c>
      <c r="D679" s="89">
        <f>IFERROR(ROUND(G.9b!D679,2),0)</f>
        <v>0</v>
      </c>
      <c r="E679" s="89">
        <f>IFERROR(ROUND(G.9b!E679,2),0)</f>
        <v>0</v>
      </c>
      <c r="F679" s="89">
        <f>IFERROR(ROUND(G.9b!F679,2),0)</f>
        <v>0</v>
      </c>
      <c r="G679" s="89">
        <f>IFERROR(ROUND(G.9b!G679,2),0)</f>
        <v>0</v>
      </c>
      <c r="H679" s="91">
        <f t="shared" si="10"/>
        <v>0</v>
      </c>
      <c r="I679" s="89">
        <f>IFERROR(ROUND(G.9b!I679,2),0)</f>
        <v>0</v>
      </c>
      <c r="J679" s="96" t="str">
        <f>IF(OR(ISTEXT(G.9b!J679),ISNUMBER(G.9b!J679))=TRUE,G.9b!J679,"")</f>
        <v/>
      </c>
    </row>
    <row r="680" spans="1:10" ht="20.100000000000001" customHeight="1" thickBot="1" x14ac:dyDescent="0.3">
      <c r="A680" s="96" t="str">
        <f>IF(OR(ISTEXT(G.9b!A680),ISNUMBER(G.9b!A680))=TRUE,G.9b!A680,"")</f>
        <v/>
      </c>
      <c r="B680" s="96" t="str">
        <f>IF(OR(ISTEXT(G.9b!B680),ISNUMBER(G.9b!B680))=TRUE,G.9b!B680,"")</f>
        <v/>
      </c>
      <c r="C680" s="89">
        <f>IFERROR(ROUND(G.9b!C680,2),0)</f>
        <v>0</v>
      </c>
      <c r="D680" s="89">
        <f>IFERROR(ROUND(G.9b!D680,2),0)</f>
        <v>0</v>
      </c>
      <c r="E680" s="89">
        <f>IFERROR(ROUND(G.9b!E680,2),0)</f>
        <v>0</v>
      </c>
      <c r="F680" s="89">
        <f>IFERROR(ROUND(G.9b!F680,2),0)</f>
        <v>0</v>
      </c>
      <c r="G680" s="89">
        <f>IFERROR(ROUND(G.9b!G680,2),0)</f>
        <v>0</v>
      </c>
      <c r="H680" s="91">
        <f t="shared" si="10"/>
        <v>0</v>
      </c>
      <c r="I680" s="89">
        <f>IFERROR(ROUND(G.9b!I680,2),0)</f>
        <v>0</v>
      </c>
      <c r="J680" s="96" t="str">
        <f>IF(OR(ISTEXT(G.9b!J680),ISNUMBER(G.9b!J680))=TRUE,G.9b!J680,"")</f>
        <v/>
      </c>
    </row>
    <row r="681" spans="1:10" ht="20.100000000000001" customHeight="1" thickBot="1" x14ac:dyDescent="0.3">
      <c r="A681" s="96" t="str">
        <f>IF(OR(ISTEXT(G.9b!A681),ISNUMBER(G.9b!A681))=TRUE,G.9b!A681,"")</f>
        <v/>
      </c>
      <c r="B681" s="96" t="str">
        <f>IF(OR(ISTEXT(G.9b!B681),ISNUMBER(G.9b!B681))=TRUE,G.9b!B681,"")</f>
        <v/>
      </c>
      <c r="C681" s="89">
        <f>IFERROR(ROUND(G.9b!C681,2),0)</f>
        <v>0</v>
      </c>
      <c r="D681" s="89">
        <f>IFERROR(ROUND(G.9b!D681,2),0)</f>
        <v>0</v>
      </c>
      <c r="E681" s="89">
        <f>IFERROR(ROUND(G.9b!E681,2),0)</f>
        <v>0</v>
      </c>
      <c r="F681" s="89">
        <f>IFERROR(ROUND(G.9b!F681,2),0)</f>
        <v>0</v>
      </c>
      <c r="G681" s="89">
        <f>IFERROR(ROUND(G.9b!G681,2),0)</f>
        <v>0</v>
      </c>
      <c r="H681" s="91">
        <f t="shared" si="10"/>
        <v>0</v>
      </c>
      <c r="I681" s="89">
        <f>IFERROR(ROUND(G.9b!I681,2),0)</f>
        <v>0</v>
      </c>
      <c r="J681" s="96" t="str">
        <f>IF(OR(ISTEXT(G.9b!J681),ISNUMBER(G.9b!J681))=TRUE,G.9b!J681,"")</f>
        <v/>
      </c>
    </row>
    <row r="682" spans="1:10" ht="20.100000000000001" customHeight="1" thickBot="1" x14ac:dyDescent="0.3">
      <c r="A682" s="96" t="str">
        <f>IF(OR(ISTEXT(G.9b!A682),ISNUMBER(G.9b!A682))=TRUE,G.9b!A682,"")</f>
        <v/>
      </c>
      <c r="B682" s="96" t="str">
        <f>IF(OR(ISTEXT(G.9b!B682),ISNUMBER(G.9b!B682))=TRUE,G.9b!B682,"")</f>
        <v/>
      </c>
      <c r="C682" s="89">
        <f>IFERROR(ROUND(G.9b!C682,2),0)</f>
        <v>0</v>
      </c>
      <c r="D682" s="89">
        <f>IFERROR(ROUND(G.9b!D682,2),0)</f>
        <v>0</v>
      </c>
      <c r="E682" s="89">
        <f>IFERROR(ROUND(G.9b!E682,2),0)</f>
        <v>0</v>
      </c>
      <c r="F682" s="89">
        <f>IFERROR(ROUND(G.9b!F682,2),0)</f>
        <v>0</v>
      </c>
      <c r="G682" s="89">
        <f>IFERROR(ROUND(G.9b!G682,2),0)</f>
        <v>0</v>
      </c>
      <c r="H682" s="91">
        <f t="shared" si="10"/>
        <v>0</v>
      </c>
      <c r="I682" s="89">
        <f>IFERROR(ROUND(G.9b!I682,2),0)</f>
        <v>0</v>
      </c>
      <c r="J682" s="96" t="str">
        <f>IF(OR(ISTEXT(G.9b!J682),ISNUMBER(G.9b!J682))=TRUE,G.9b!J682,"")</f>
        <v/>
      </c>
    </row>
    <row r="683" spans="1:10" ht="20.100000000000001" customHeight="1" thickBot="1" x14ac:dyDescent="0.3">
      <c r="A683" s="96" t="str">
        <f>IF(OR(ISTEXT(G.9b!A683),ISNUMBER(G.9b!A683))=TRUE,G.9b!A683,"")</f>
        <v/>
      </c>
      <c r="B683" s="96" t="str">
        <f>IF(OR(ISTEXT(G.9b!B683),ISNUMBER(G.9b!B683))=TRUE,G.9b!B683,"")</f>
        <v/>
      </c>
      <c r="C683" s="89">
        <f>IFERROR(ROUND(G.9b!C683,2),0)</f>
        <v>0</v>
      </c>
      <c r="D683" s="89">
        <f>IFERROR(ROUND(G.9b!D683,2),0)</f>
        <v>0</v>
      </c>
      <c r="E683" s="89">
        <f>IFERROR(ROUND(G.9b!E683,2),0)</f>
        <v>0</v>
      </c>
      <c r="F683" s="89">
        <f>IFERROR(ROUND(G.9b!F683,2),0)</f>
        <v>0</v>
      </c>
      <c r="G683" s="89">
        <f>IFERROR(ROUND(G.9b!G683,2),0)</f>
        <v>0</v>
      </c>
      <c r="H683" s="91">
        <f t="shared" si="10"/>
        <v>0</v>
      </c>
      <c r="I683" s="89">
        <f>IFERROR(ROUND(G.9b!I683,2),0)</f>
        <v>0</v>
      </c>
      <c r="J683" s="96" t="str">
        <f>IF(OR(ISTEXT(G.9b!J683),ISNUMBER(G.9b!J683))=TRUE,G.9b!J683,"")</f>
        <v/>
      </c>
    </row>
    <row r="684" spans="1:10" ht="20.100000000000001" customHeight="1" thickBot="1" x14ac:dyDescent="0.3">
      <c r="A684" s="96" t="str">
        <f>IF(OR(ISTEXT(G.9b!A684),ISNUMBER(G.9b!A684))=TRUE,G.9b!A684,"")</f>
        <v/>
      </c>
      <c r="B684" s="96" t="str">
        <f>IF(OR(ISTEXT(G.9b!B684),ISNUMBER(G.9b!B684))=TRUE,G.9b!B684,"")</f>
        <v/>
      </c>
      <c r="C684" s="89">
        <f>IFERROR(ROUND(G.9b!C684,2),0)</f>
        <v>0</v>
      </c>
      <c r="D684" s="89">
        <f>IFERROR(ROUND(G.9b!D684,2),0)</f>
        <v>0</v>
      </c>
      <c r="E684" s="89">
        <f>IFERROR(ROUND(G.9b!E684,2),0)</f>
        <v>0</v>
      </c>
      <c r="F684" s="89">
        <f>IFERROR(ROUND(G.9b!F684,2),0)</f>
        <v>0</v>
      </c>
      <c r="G684" s="89">
        <f>IFERROR(ROUND(G.9b!G684,2),0)</f>
        <v>0</v>
      </c>
      <c r="H684" s="91">
        <f t="shared" si="10"/>
        <v>0</v>
      </c>
      <c r="I684" s="89">
        <f>IFERROR(ROUND(G.9b!I684,2),0)</f>
        <v>0</v>
      </c>
      <c r="J684" s="96" t="str">
        <f>IF(OR(ISTEXT(G.9b!J684),ISNUMBER(G.9b!J684))=TRUE,G.9b!J684,"")</f>
        <v/>
      </c>
    </row>
    <row r="685" spans="1:10" ht="20.100000000000001" customHeight="1" thickBot="1" x14ac:dyDescent="0.3">
      <c r="A685" s="96" t="str">
        <f>IF(OR(ISTEXT(G.9b!A685),ISNUMBER(G.9b!A685))=TRUE,G.9b!A685,"")</f>
        <v/>
      </c>
      <c r="B685" s="96" t="str">
        <f>IF(OR(ISTEXT(G.9b!B685),ISNUMBER(G.9b!B685))=TRUE,G.9b!B685,"")</f>
        <v/>
      </c>
      <c r="C685" s="89">
        <f>IFERROR(ROUND(G.9b!C685,2),0)</f>
        <v>0</v>
      </c>
      <c r="D685" s="89">
        <f>IFERROR(ROUND(G.9b!D685,2),0)</f>
        <v>0</v>
      </c>
      <c r="E685" s="89">
        <f>IFERROR(ROUND(G.9b!E685,2),0)</f>
        <v>0</v>
      </c>
      <c r="F685" s="89">
        <f>IFERROR(ROUND(G.9b!F685,2),0)</f>
        <v>0</v>
      </c>
      <c r="G685" s="89">
        <f>IFERROR(ROUND(G.9b!G685,2),0)</f>
        <v>0</v>
      </c>
      <c r="H685" s="91">
        <f t="shared" si="10"/>
        <v>0</v>
      </c>
      <c r="I685" s="89">
        <f>IFERROR(ROUND(G.9b!I685,2),0)</f>
        <v>0</v>
      </c>
      <c r="J685" s="96" t="str">
        <f>IF(OR(ISTEXT(G.9b!J685),ISNUMBER(G.9b!J685))=TRUE,G.9b!J685,"")</f>
        <v/>
      </c>
    </row>
    <row r="686" spans="1:10" ht="20.100000000000001" customHeight="1" thickBot="1" x14ac:dyDescent="0.3">
      <c r="A686" s="96" t="str">
        <f>IF(OR(ISTEXT(G.9b!A686),ISNUMBER(G.9b!A686))=TRUE,G.9b!A686,"")</f>
        <v/>
      </c>
      <c r="B686" s="96" t="str">
        <f>IF(OR(ISTEXT(G.9b!B686),ISNUMBER(G.9b!B686))=TRUE,G.9b!B686,"")</f>
        <v/>
      </c>
      <c r="C686" s="89">
        <f>IFERROR(ROUND(G.9b!C686,2),0)</f>
        <v>0</v>
      </c>
      <c r="D686" s="89">
        <f>IFERROR(ROUND(G.9b!D686,2),0)</f>
        <v>0</v>
      </c>
      <c r="E686" s="89">
        <f>IFERROR(ROUND(G.9b!E686,2),0)</f>
        <v>0</v>
      </c>
      <c r="F686" s="89">
        <f>IFERROR(ROUND(G.9b!F686,2),0)</f>
        <v>0</v>
      </c>
      <c r="G686" s="89">
        <f>IFERROR(ROUND(G.9b!G686,2),0)</f>
        <v>0</v>
      </c>
      <c r="H686" s="91">
        <f t="shared" si="10"/>
        <v>0</v>
      </c>
      <c r="I686" s="89">
        <f>IFERROR(ROUND(G.9b!I686,2),0)</f>
        <v>0</v>
      </c>
      <c r="J686" s="96" t="str">
        <f>IF(OR(ISTEXT(G.9b!J686),ISNUMBER(G.9b!J686))=TRUE,G.9b!J686,"")</f>
        <v/>
      </c>
    </row>
    <row r="687" spans="1:10" ht="20.100000000000001" customHeight="1" thickBot="1" x14ac:dyDescent="0.3">
      <c r="A687" s="96" t="str">
        <f>IF(OR(ISTEXT(G.9b!A687),ISNUMBER(G.9b!A687))=TRUE,G.9b!A687,"")</f>
        <v/>
      </c>
      <c r="B687" s="96" t="str">
        <f>IF(OR(ISTEXT(G.9b!B687),ISNUMBER(G.9b!B687))=TRUE,G.9b!B687,"")</f>
        <v/>
      </c>
      <c r="C687" s="89">
        <f>IFERROR(ROUND(G.9b!C687,2),0)</f>
        <v>0</v>
      </c>
      <c r="D687" s="89">
        <f>IFERROR(ROUND(G.9b!D687,2),0)</f>
        <v>0</v>
      </c>
      <c r="E687" s="89">
        <f>IFERROR(ROUND(G.9b!E687,2),0)</f>
        <v>0</v>
      </c>
      <c r="F687" s="89">
        <f>IFERROR(ROUND(G.9b!F687,2),0)</f>
        <v>0</v>
      </c>
      <c r="G687" s="89">
        <f>IFERROR(ROUND(G.9b!G687,2),0)</f>
        <v>0</v>
      </c>
      <c r="H687" s="91">
        <f t="shared" si="10"/>
        <v>0</v>
      </c>
      <c r="I687" s="89">
        <f>IFERROR(ROUND(G.9b!I687,2),0)</f>
        <v>0</v>
      </c>
      <c r="J687" s="96" t="str">
        <f>IF(OR(ISTEXT(G.9b!J687),ISNUMBER(G.9b!J687))=TRUE,G.9b!J687,"")</f>
        <v/>
      </c>
    </row>
    <row r="688" spans="1:10" ht="20.100000000000001" customHeight="1" thickBot="1" x14ac:dyDescent="0.3">
      <c r="A688" s="96" t="str">
        <f>IF(OR(ISTEXT(G.9b!A688),ISNUMBER(G.9b!A688))=TRUE,G.9b!A688,"")</f>
        <v/>
      </c>
      <c r="B688" s="96" t="str">
        <f>IF(OR(ISTEXT(G.9b!B688),ISNUMBER(G.9b!B688))=TRUE,G.9b!B688,"")</f>
        <v/>
      </c>
      <c r="C688" s="89">
        <f>IFERROR(ROUND(G.9b!C688,2),0)</f>
        <v>0</v>
      </c>
      <c r="D688" s="89">
        <f>IFERROR(ROUND(G.9b!D688,2),0)</f>
        <v>0</v>
      </c>
      <c r="E688" s="89">
        <f>IFERROR(ROUND(G.9b!E688,2),0)</f>
        <v>0</v>
      </c>
      <c r="F688" s="89">
        <f>IFERROR(ROUND(G.9b!F688,2),0)</f>
        <v>0</v>
      </c>
      <c r="G688" s="89">
        <f>IFERROR(ROUND(G.9b!G688,2),0)</f>
        <v>0</v>
      </c>
      <c r="H688" s="91">
        <f t="shared" si="10"/>
        <v>0</v>
      </c>
      <c r="I688" s="89">
        <f>IFERROR(ROUND(G.9b!I688,2),0)</f>
        <v>0</v>
      </c>
      <c r="J688" s="96" t="str">
        <f>IF(OR(ISTEXT(G.9b!J688),ISNUMBER(G.9b!J688))=TRUE,G.9b!J688,"")</f>
        <v/>
      </c>
    </row>
    <row r="689" spans="1:10" ht="20.100000000000001" customHeight="1" thickBot="1" x14ac:dyDescent="0.3">
      <c r="A689" s="96" t="str">
        <f>IF(OR(ISTEXT(G.9b!A689),ISNUMBER(G.9b!A689))=TRUE,G.9b!A689,"")</f>
        <v/>
      </c>
      <c r="B689" s="96" t="str">
        <f>IF(OR(ISTEXT(G.9b!B689),ISNUMBER(G.9b!B689))=TRUE,G.9b!B689,"")</f>
        <v/>
      </c>
      <c r="C689" s="89">
        <f>IFERROR(ROUND(G.9b!C689,2),0)</f>
        <v>0</v>
      </c>
      <c r="D689" s="89">
        <f>IFERROR(ROUND(G.9b!D689,2),0)</f>
        <v>0</v>
      </c>
      <c r="E689" s="89">
        <f>IFERROR(ROUND(G.9b!E689,2),0)</f>
        <v>0</v>
      </c>
      <c r="F689" s="89">
        <f>IFERROR(ROUND(G.9b!F689,2),0)</f>
        <v>0</v>
      </c>
      <c r="G689" s="89">
        <f>IFERROR(ROUND(G.9b!G689,2),0)</f>
        <v>0</v>
      </c>
      <c r="H689" s="91">
        <f t="shared" si="10"/>
        <v>0</v>
      </c>
      <c r="I689" s="89">
        <f>IFERROR(ROUND(G.9b!I689,2),0)</f>
        <v>0</v>
      </c>
      <c r="J689" s="96" t="str">
        <f>IF(OR(ISTEXT(G.9b!J689),ISNUMBER(G.9b!J689))=TRUE,G.9b!J689,"")</f>
        <v/>
      </c>
    </row>
    <row r="690" spans="1:10" ht="20.100000000000001" customHeight="1" thickBot="1" x14ac:dyDescent="0.3">
      <c r="A690" s="96" t="str">
        <f>IF(OR(ISTEXT(G.9b!A690),ISNUMBER(G.9b!A690))=TRUE,G.9b!A690,"")</f>
        <v/>
      </c>
      <c r="B690" s="96" t="str">
        <f>IF(OR(ISTEXT(G.9b!B690),ISNUMBER(G.9b!B690))=TRUE,G.9b!B690,"")</f>
        <v/>
      </c>
      <c r="C690" s="89">
        <f>IFERROR(ROUND(G.9b!C690,2),0)</f>
        <v>0</v>
      </c>
      <c r="D690" s="89">
        <f>IFERROR(ROUND(G.9b!D690,2),0)</f>
        <v>0</v>
      </c>
      <c r="E690" s="89">
        <f>IFERROR(ROUND(G.9b!E690,2),0)</f>
        <v>0</v>
      </c>
      <c r="F690" s="89">
        <f>IFERROR(ROUND(G.9b!F690,2),0)</f>
        <v>0</v>
      </c>
      <c r="G690" s="89">
        <f>IFERROR(ROUND(G.9b!G690,2),0)</f>
        <v>0</v>
      </c>
      <c r="H690" s="91">
        <f t="shared" si="10"/>
        <v>0</v>
      </c>
      <c r="I690" s="89">
        <f>IFERROR(ROUND(G.9b!I690,2),0)</f>
        <v>0</v>
      </c>
      <c r="J690" s="96" t="str">
        <f>IF(OR(ISTEXT(G.9b!J690),ISNUMBER(G.9b!J690))=TRUE,G.9b!J690,"")</f>
        <v/>
      </c>
    </row>
    <row r="691" spans="1:10" ht="20.100000000000001" customHeight="1" thickBot="1" x14ac:dyDescent="0.3">
      <c r="A691" s="96" t="str">
        <f>IF(OR(ISTEXT(G.9b!A691),ISNUMBER(G.9b!A691))=TRUE,G.9b!A691,"")</f>
        <v/>
      </c>
      <c r="B691" s="96" t="str">
        <f>IF(OR(ISTEXT(G.9b!B691),ISNUMBER(G.9b!B691))=TRUE,G.9b!B691,"")</f>
        <v/>
      </c>
      <c r="C691" s="89">
        <f>IFERROR(ROUND(G.9b!C691,2),0)</f>
        <v>0</v>
      </c>
      <c r="D691" s="89">
        <f>IFERROR(ROUND(G.9b!D691,2),0)</f>
        <v>0</v>
      </c>
      <c r="E691" s="89">
        <f>IFERROR(ROUND(G.9b!E691,2),0)</f>
        <v>0</v>
      </c>
      <c r="F691" s="89">
        <f>IFERROR(ROUND(G.9b!F691,2),0)</f>
        <v>0</v>
      </c>
      <c r="G691" s="89">
        <f>IFERROR(ROUND(G.9b!G691,2),0)</f>
        <v>0</v>
      </c>
      <c r="H691" s="91">
        <f t="shared" si="10"/>
        <v>0</v>
      </c>
      <c r="I691" s="89">
        <f>IFERROR(ROUND(G.9b!I691,2),0)</f>
        <v>0</v>
      </c>
      <c r="J691" s="96" t="str">
        <f>IF(OR(ISTEXT(G.9b!J691),ISNUMBER(G.9b!J691))=TRUE,G.9b!J691,"")</f>
        <v/>
      </c>
    </row>
    <row r="692" spans="1:10" ht="20.100000000000001" customHeight="1" thickBot="1" x14ac:dyDescent="0.3">
      <c r="A692" s="96" t="str">
        <f>IF(OR(ISTEXT(G.9b!A692),ISNUMBER(G.9b!A692))=TRUE,G.9b!A692,"")</f>
        <v/>
      </c>
      <c r="B692" s="96" t="str">
        <f>IF(OR(ISTEXT(G.9b!B692),ISNUMBER(G.9b!B692))=TRUE,G.9b!B692,"")</f>
        <v/>
      </c>
      <c r="C692" s="89">
        <f>IFERROR(ROUND(G.9b!C692,2),0)</f>
        <v>0</v>
      </c>
      <c r="D692" s="89">
        <f>IFERROR(ROUND(G.9b!D692,2),0)</f>
        <v>0</v>
      </c>
      <c r="E692" s="89">
        <f>IFERROR(ROUND(G.9b!E692,2),0)</f>
        <v>0</v>
      </c>
      <c r="F692" s="89">
        <f>IFERROR(ROUND(G.9b!F692,2),0)</f>
        <v>0</v>
      </c>
      <c r="G692" s="89">
        <f>IFERROR(ROUND(G.9b!G692,2),0)</f>
        <v>0</v>
      </c>
      <c r="H692" s="91">
        <f t="shared" si="10"/>
        <v>0</v>
      </c>
      <c r="I692" s="89">
        <f>IFERROR(ROUND(G.9b!I692,2),0)</f>
        <v>0</v>
      </c>
      <c r="J692" s="96" t="str">
        <f>IF(OR(ISTEXT(G.9b!J692),ISNUMBER(G.9b!J692))=TRUE,G.9b!J692,"")</f>
        <v/>
      </c>
    </row>
    <row r="693" spans="1:10" ht="20.100000000000001" customHeight="1" thickBot="1" x14ac:dyDescent="0.3">
      <c r="A693" s="96" t="str">
        <f>IF(OR(ISTEXT(G.9b!A693),ISNUMBER(G.9b!A693))=TRUE,G.9b!A693,"")</f>
        <v/>
      </c>
      <c r="B693" s="96" t="str">
        <f>IF(OR(ISTEXT(G.9b!B693),ISNUMBER(G.9b!B693))=TRUE,G.9b!B693,"")</f>
        <v/>
      </c>
      <c r="C693" s="89">
        <f>IFERROR(ROUND(G.9b!C693,2),0)</f>
        <v>0</v>
      </c>
      <c r="D693" s="89">
        <f>IFERROR(ROUND(G.9b!D693,2),0)</f>
        <v>0</v>
      </c>
      <c r="E693" s="89">
        <f>IFERROR(ROUND(G.9b!E693,2),0)</f>
        <v>0</v>
      </c>
      <c r="F693" s="89">
        <f>IFERROR(ROUND(G.9b!F693,2),0)</f>
        <v>0</v>
      </c>
      <c r="G693" s="89">
        <f>IFERROR(ROUND(G.9b!G693,2),0)</f>
        <v>0</v>
      </c>
      <c r="H693" s="91">
        <f t="shared" si="10"/>
        <v>0</v>
      </c>
      <c r="I693" s="89">
        <f>IFERROR(ROUND(G.9b!I693,2),0)</f>
        <v>0</v>
      </c>
      <c r="J693" s="96" t="str">
        <f>IF(OR(ISTEXT(G.9b!J693),ISNUMBER(G.9b!J693))=TRUE,G.9b!J693,"")</f>
        <v/>
      </c>
    </row>
    <row r="694" spans="1:10" ht="20.100000000000001" customHeight="1" thickBot="1" x14ac:dyDescent="0.3">
      <c r="A694" s="96" t="str">
        <f>IF(OR(ISTEXT(G.9b!A694),ISNUMBER(G.9b!A694))=TRUE,G.9b!A694,"")</f>
        <v/>
      </c>
      <c r="B694" s="96" t="str">
        <f>IF(OR(ISTEXT(G.9b!B694),ISNUMBER(G.9b!B694))=TRUE,G.9b!B694,"")</f>
        <v/>
      </c>
      <c r="C694" s="89">
        <f>IFERROR(ROUND(G.9b!C694,2),0)</f>
        <v>0</v>
      </c>
      <c r="D694" s="89">
        <f>IFERROR(ROUND(G.9b!D694,2),0)</f>
        <v>0</v>
      </c>
      <c r="E694" s="89">
        <f>IFERROR(ROUND(G.9b!E694,2),0)</f>
        <v>0</v>
      </c>
      <c r="F694" s="89">
        <f>IFERROR(ROUND(G.9b!F694,2),0)</f>
        <v>0</v>
      </c>
      <c r="G694" s="89">
        <f>IFERROR(ROUND(G.9b!G694,2),0)</f>
        <v>0</v>
      </c>
      <c r="H694" s="91">
        <f t="shared" si="10"/>
        <v>0</v>
      </c>
      <c r="I694" s="89">
        <f>IFERROR(ROUND(G.9b!I694,2),0)</f>
        <v>0</v>
      </c>
      <c r="J694" s="96" t="str">
        <f>IF(OR(ISTEXT(G.9b!J694),ISNUMBER(G.9b!J694))=TRUE,G.9b!J694,"")</f>
        <v/>
      </c>
    </row>
    <row r="695" spans="1:10" ht="20.100000000000001" customHeight="1" thickBot="1" x14ac:dyDescent="0.3">
      <c r="A695" s="96" t="str">
        <f>IF(OR(ISTEXT(G.9b!A695),ISNUMBER(G.9b!A695))=TRUE,G.9b!A695,"")</f>
        <v/>
      </c>
      <c r="B695" s="96" t="str">
        <f>IF(OR(ISTEXT(G.9b!B695),ISNUMBER(G.9b!B695))=TRUE,G.9b!B695,"")</f>
        <v/>
      </c>
      <c r="C695" s="89">
        <f>IFERROR(ROUND(G.9b!C695,2),0)</f>
        <v>0</v>
      </c>
      <c r="D695" s="89">
        <f>IFERROR(ROUND(G.9b!D695,2),0)</f>
        <v>0</v>
      </c>
      <c r="E695" s="89">
        <f>IFERROR(ROUND(G.9b!E695,2),0)</f>
        <v>0</v>
      </c>
      <c r="F695" s="89">
        <f>IFERROR(ROUND(G.9b!F695,2),0)</f>
        <v>0</v>
      </c>
      <c r="G695" s="89">
        <f>IFERROR(ROUND(G.9b!G695,2),0)</f>
        <v>0</v>
      </c>
      <c r="H695" s="91">
        <f t="shared" si="10"/>
        <v>0</v>
      </c>
      <c r="I695" s="89">
        <f>IFERROR(ROUND(G.9b!I695,2),0)</f>
        <v>0</v>
      </c>
      <c r="J695" s="96" t="str">
        <f>IF(OR(ISTEXT(G.9b!J695),ISNUMBER(G.9b!J695))=TRUE,G.9b!J695,"")</f>
        <v/>
      </c>
    </row>
    <row r="696" spans="1:10" ht="20.100000000000001" customHeight="1" thickBot="1" x14ac:dyDescent="0.3">
      <c r="A696" s="96" t="str">
        <f>IF(OR(ISTEXT(G.9b!A696),ISNUMBER(G.9b!A696))=TRUE,G.9b!A696,"")</f>
        <v/>
      </c>
      <c r="B696" s="96" t="str">
        <f>IF(OR(ISTEXT(G.9b!B696),ISNUMBER(G.9b!B696))=TRUE,G.9b!B696,"")</f>
        <v/>
      </c>
      <c r="C696" s="89">
        <f>IFERROR(ROUND(G.9b!C696,2),0)</f>
        <v>0</v>
      </c>
      <c r="D696" s="89">
        <f>IFERROR(ROUND(G.9b!D696,2),0)</f>
        <v>0</v>
      </c>
      <c r="E696" s="89">
        <f>IFERROR(ROUND(G.9b!E696,2),0)</f>
        <v>0</v>
      </c>
      <c r="F696" s="89">
        <f>IFERROR(ROUND(G.9b!F696,2),0)</f>
        <v>0</v>
      </c>
      <c r="G696" s="89">
        <f>IFERROR(ROUND(G.9b!G696,2),0)</f>
        <v>0</v>
      </c>
      <c r="H696" s="91">
        <f t="shared" si="10"/>
        <v>0</v>
      </c>
      <c r="I696" s="89">
        <f>IFERROR(ROUND(G.9b!I696,2),0)</f>
        <v>0</v>
      </c>
      <c r="J696" s="96" t="str">
        <f>IF(OR(ISTEXT(G.9b!J696),ISNUMBER(G.9b!J696))=TRUE,G.9b!J696,"")</f>
        <v/>
      </c>
    </row>
    <row r="697" spans="1:10" ht="20.100000000000001" customHeight="1" thickBot="1" x14ac:dyDescent="0.3">
      <c r="A697" s="96" t="str">
        <f>IF(OR(ISTEXT(G.9b!A697),ISNUMBER(G.9b!A697))=TRUE,G.9b!A697,"")</f>
        <v/>
      </c>
      <c r="B697" s="96" t="str">
        <f>IF(OR(ISTEXT(G.9b!B697),ISNUMBER(G.9b!B697))=TRUE,G.9b!B697,"")</f>
        <v/>
      </c>
      <c r="C697" s="89">
        <f>IFERROR(ROUND(G.9b!C697,2),0)</f>
        <v>0</v>
      </c>
      <c r="D697" s="89">
        <f>IFERROR(ROUND(G.9b!D697,2),0)</f>
        <v>0</v>
      </c>
      <c r="E697" s="89">
        <f>IFERROR(ROUND(G.9b!E697,2),0)</f>
        <v>0</v>
      </c>
      <c r="F697" s="89">
        <f>IFERROR(ROUND(G.9b!F697,2),0)</f>
        <v>0</v>
      </c>
      <c r="G697" s="89">
        <f>IFERROR(ROUND(G.9b!G697,2),0)</f>
        <v>0</v>
      </c>
      <c r="H697" s="91">
        <f t="shared" si="10"/>
        <v>0</v>
      </c>
      <c r="I697" s="89">
        <f>IFERROR(ROUND(G.9b!I697,2),0)</f>
        <v>0</v>
      </c>
      <c r="J697" s="96" t="str">
        <f>IF(OR(ISTEXT(G.9b!J697),ISNUMBER(G.9b!J697))=TRUE,G.9b!J697,"")</f>
        <v/>
      </c>
    </row>
    <row r="698" spans="1:10" ht="20.100000000000001" customHeight="1" thickBot="1" x14ac:dyDescent="0.3">
      <c r="A698" s="96" t="str">
        <f>IF(OR(ISTEXT(G.9b!A698),ISNUMBER(G.9b!A698))=TRUE,G.9b!A698,"")</f>
        <v/>
      </c>
      <c r="B698" s="96" t="str">
        <f>IF(OR(ISTEXT(G.9b!B698),ISNUMBER(G.9b!B698))=TRUE,G.9b!B698,"")</f>
        <v/>
      </c>
      <c r="C698" s="89">
        <f>IFERROR(ROUND(G.9b!C698,2),0)</f>
        <v>0</v>
      </c>
      <c r="D698" s="89">
        <f>IFERROR(ROUND(G.9b!D698,2),0)</f>
        <v>0</v>
      </c>
      <c r="E698" s="89">
        <f>IFERROR(ROUND(G.9b!E698,2),0)</f>
        <v>0</v>
      </c>
      <c r="F698" s="89">
        <f>IFERROR(ROUND(G.9b!F698,2),0)</f>
        <v>0</v>
      </c>
      <c r="G698" s="89">
        <f>IFERROR(ROUND(G.9b!G698,2),0)</f>
        <v>0</v>
      </c>
      <c r="H698" s="91">
        <f t="shared" si="10"/>
        <v>0</v>
      </c>
      <c r="I698" s="89">
        <f>IFERROR(ROUND(G.9b!I698,2),0)</f>
        <v>0</v>
      </c>
      <c r="J698" s="96" t="str">
        <f>IF(OR(ISTEXT(G.9b!J698),ISNUMBER(G.9b!J698))=TRUE,G.9b!J698,"")</f>
        <v/>
      </c>
    </row>
    <row r="699" spans="1:10" ht="20.100000000000001" customHeight="1" thickBot="1" x14ac:dyDescent="0.3">
      <c r="A699" s="96" t="str">
        <f>IF(OR(ISTEXT(G.9b!A699),ISNUMBER(G.9b!A699))=TRUE,G.9b!A699,"")</f>
        <v/>
      </c>
      <c r="B699" s="96" t="str">
        <f>IF(OR(ISTEXT(G.9b!B699),ISNUMBER(G.9b!B699))=TRUE,G.9b!B699,"")</f>
        <v/>
      </c>
      <c r="C699" s="89">
        <f>IFERROR(ROUND(G.9b!C699,2),0)</f>
        <v>0</v>
      </c>
      <c r="D699" s="89">
        <f>IFERROR(ROUND(G.9b!D699,2),0)</f>
        <v>0</v>
      </c>
      <c r="E699" s="89">
        <f>IFERROR(ROUND(G.9b!E699,2),0)</f>
        <v>0</v>
      </c>
      <c r="F699" s="89">
        <f>IFERROR(ROUND(G.9b!F699,2),0)</f>
        <v>0</v>
      </c>
      <c r="G699" s="89">
        <f>IFERROR(ROUND(G.9b!G699,2),0)</f>
        <v>0</v>
      </c>
      <c r="H699" s="91">
        <f t="shared" si="10"/>
        <v>0</v>
      </c>
      <c r="I699" s="89">
        <f>IFERROR(ROUND(G.9b!I699,2),0)</f>
        <v>0</v>
      </c>
      <c r="J699" s="96" t="str">
        <f>IF(OR(ISTEXT(G.9b!J699),ISNUMBER(G.9b!J699))=TRUE,G.9b!J699,"")</f>
        <v/>
      </c>
    </row>
    <row r="700" spans="1:10" ht="20.100000000000001" customHeight="1" thickBot="1" x14ac:dyDescent="0.3">
      <c r="A700" s="96" t="str">
        <f>IF(OR(ISTEXT(G.9b!A700),ISNUMBER(G.9b!A700))=TRUE,G.9b!A700,"")</f>
        <v/>
      </c>
      <c r="B700" s="96" t="str">
        <f>IF(OR(ISTEXT(G.9b!B700),ISNUMBER(G.9b!B700))=TRUE,G.9b!B700,"")</f>
        <v/>
      </c>
      <c r="C700" s="89">
        <f>IFERROR(ROUND(G.9b!C700,2),0)</f>
        <v>0</v>
      </c>
      <c r="D700" s="89">
        <f>IFERROR(ROUND(G.9b!D700,2),0)</f>
        <v>0</v>
      </c>
      <c r="E700" s="89">
        <f>IFERROR(ROUND(G.9b!E700,2),0)</f>
        <v>0</v>
      </c>
      <c r="F700" s="89">
        <f>IFERROR(ROUND(G.9b!F700,2),0)</f>
        <v>0</v>
      </c>
      <c r="G700" s="89">
        <f>IFERROR(ROUND(G.9b!G700,2),0)</f>
        <v>0</v>
      </c>
      <c r="H700" s="91">
        <f t="shared" si="10"/>
        <v>0</v>
      </c>
      <c r="I700" s="89">
        <f>IFERROR(ROUND(G.9b!I700,2),0)</f>
        <v>0</v>
      </c>
      <c r="J700" s="96" t="str">
        <f>IF(OR(ISTEXT(G.9b!J700),ISNUMBER(G.9b!J700))=TRUE,G.9b!J700,"")</f>
        <v/>
      </c>
    </row>
    <row r="701" spans="1:10" ht="20.100000000000001" customHeight="1" thickBot="1" x14ac:dyDescent="0.3">
      <c r="A701" s="96" t="str">
        <f>IF(OR(ISTEXT(G.9b!A701),ISNUMBER(G.9b!A701))=TRUE,G.9b!A701,"")</f>
        <v/>
      </c>
      <c r="B701" s="96" t="str">
        <f>IF(OR(ISTEXT(G.9b!B701),ISNUMBER(G.9b!B701))=TRUE,G.9b!B701,"")</f>
        <v/>
      </c>
      <c r="C701" s="89">
        <f>IFERROR(ROUND(G.9b!C701,2),0)</f>
        <v>0</v>
      </c>
      <c r="D701" s="89">
        <f>IFERROR(ROUND(G.9b!D701,2),0)</f>
        <v>0</v>
      </c>
      <c r="E701" s="89">
        <f>IFERROR(ROUND(G.9b!E701,2),0)</f>
        <v>0</v>
      </c>
      <c r="F701" s="89">
        <f>IFERROR(ROUND(G.9b!F701,2),0)</f>
        <v>0</v>
      </c>
      <c r="G701" s="89">
        <f>IFERROR(ROUND(G.9b!G701,2),0)</f>
        <v>0</v>
      </c>
      <c r="H701" s="91">
        <f t="shared" si="10"/>
        <v>0</v>
      </c>
      <c r="I701" s="89">
        <f>IFERROR(ROUND(G.9b!I701,2),0)</f>
        <v>0</v>
      </c>
      <c r="J701" s="96" t="str">
        <f>IF(OR(ISTEXT(G.9b!J701),ISNUMBER(G.9b!J701))=TRUE,G.9b!J701,"")</f>
        <v/>
      </c>
    </row>
    <row r="702" spans="1:10" ht="20.100000000000001" customHeight="1" thickBot="1" x14ac:dyDescent="0.3">
      <c r="A702" s="96" t="str">
        <f>IF(OR(ISTEXT(G.9b!A702),ISNUMBER(G.9b!A702))=TRUE,G.9b!A702,"")</f>
        <v/>
      </c>
      <c r="B702" s="96" t="str">
        <f>IF(OR(ISTEXT(G.9b!B702),ISNUMBER(G.9b!B702))=TRUE,G.9b!B702,"")</f>
        <v/>
      </c>
      <c r="C702" s="89">
        <f>IFERROR(ROUND(G.9b!C702,2),0)</f>
        <v>0</v>
      </c>
      <c r="D702" s="89">
        <f>IFERROR(ROUND(G.9b!D702,2),0)</f>
        <v>0</v>
      </c>
      <c r="E702" s="89">
        <f>IFERROR(ROUND(G.9b!E702,2),0)</f>
        <v>0</v>
      </c>
      <c r="F702" s="89">
        <f>IFERROR(ROUND(G.9b!F702,2),0)</f>
        <v>0</v>
      </c>
      <c r="G702" s="89">
        <f>IFERROR(ROUND(G.9b!G702,2),0)</f>
        <v>0</v>
      </c>
      <c r="H702" s="91">
        <f t="shared" si="10"/>
        <v>0</v>
      </c>
      <c r="I702" s="89">
        <f>IFERROR(ROUND(G.9b!I702,2),0)</f>
        <v>0</v>
      </c>
      <c r="J702" s="96" t="str">
        <f>IF(OR(ISTEXT(G.9b!J702),ISNUMBER(G.9b!J702))=TRUE,G.9b!J702,"")</f>
        <v/>
      </c>
    </row>
    <row r="703" spans="1:10" ht="20.100000000000001" customHeight="1" thickBot="1" x14ac:dyDescent="0.3">
      <c r="A703" s="96" t="str">
        <f>IF(OR(ISTEXT(G.9b!A703),ISNUMBER(G.9b!A703))=TRUE,G.9b!A703,"")</f>
        <v/>
      </c>
      <c r="B703" s="96" t="str">
        <f>IF(OR(ISTEXT(G.9b!B703),ISNUMBER(G.9b!B703))=TRUE,G.9b!B703,"")</f>
        <v/>
      </c>
      <c r="C703" s="89">
        <f>IFERROR(ROUND(G.9b!C703,2),0)</f>
        <v>0</v>
      </c>
      <c r="D703" s="89">
        <f>IFERROR(ROUND(G.9b!D703,2),0)</f>
        <v>0</v>
      </c>
      <c r="E703" s="89">
        <f>IFERROR(ROUND(G.9b!E703,2),0)</f>
        <v>0</v>
      </c>
      <c r="F703" s="89">
        <f>IFERROR(ROUND(G.9b!F703,2),0)</f>
        <v>0</v>
      </c>
      <c r="G703" s="89">
        <f>IFERROR(ROUND(G.9b!G703,2),0)</f>
        <v>0</v>
      </c>
      <c r="H703" s="91">
        <f t="shared" si="10"/>
        <v>0</v>
      </c>
      <c r="I703" s="89">
        <f>IFERROR(ROUND(G.9b!I703,2),0)</f>
        <v>0</v>
      </c>
      <c r="J703" s="96" t="str">
        <f>IF(OR(ISTEXT(G.9b!J703),ISNUMBER(G.9b!J703))=TRUE,G.9b!J703,"")</f>
        <v/>
      </c>
    </row>
    <row r="704" spans="1:10" ht="20.100000000000001" customHeight="1" thickBot="1" x14ac:dyDescent="0.3">
      <c r="A704" s="96" t="str">
        <f>IF(OR(ISTEXT(G.9b!A704),ISNUMBER(G.9b!A704))=TRUE,G.9b!A704,"")</f>
        <v/>
      </c>
      <c r="B704" s="96" t="str">
        <f>IF(OR(ISTEXT(G.9b!B704),ISNUMBER(G.9b!B704))=TRUE,G.9b!B704,"")</f>
        <v/>
      </c>
      <c r="C704" s="89">
        <f>IFERROR(ROUND(G.9b!C704,2),0)</f>
        <v>0</v>
      </c>
      <c r="D704" s="89">
        <f>IFERROR(ROUND(G.9b!D704,2),0)</f>
        <v>0</v>
      </c>
      <c r="E704" s="89">
        <f>IFERROR(ROUND(G.9b!E704,2),0)</f>
        <v>0</v>
      </c>
      <c r="F704" s="89">
        <f>IFERROR(ROUND(G.9b!F704,2),0)</f>
        <v>0</v>
      </c>
      <c r="G704" s="89">
        <f>IFERROR(ROUND(G.9b!G704,2),0)</f>
        <v>0</v>
      </c>
      <c r="H704" s="91">
        <f t="shared" si="10"/>
        <v>0</v>
      </c>
      <c r="I704" s="89">
        <f>IFERROR(ROUND(G.9b!I704,2),0)</f>
        <v>0</v>
      </c>
      <c r="J704" s="96" t="str">
        <f>IF(OR(ISTEXT(G.9b!J704),ISNUMBER(G.9b!J704))=TRUE,G.9b!J704,"")</f>
        <v/>
      </c>
    </row>
    <row r="705" spans="1:10" ht="20.100000000000001" customHeight="1" thickBot="1" x14ac:dyDescent="0.3">
      <c r="A705" s="96" t="str">
        <f>IF(OR(ISTEXT(G.9b!A705),ISNUMBER(G.9b!A705))=TRUE,G.9b!A705,"")</f>
        <v/>
      </c>
      <c r="B705" s="96" t="str">
        <f>IF(OR(ISTEXT(G.9b!B705),ISNUMBER(G.9b!B705))=TRUE,G.9b!B705,"")</f>
        <v/>
      </c>
      <c r="C705" s="89">
        <f>IFERROR(ROUND(G.9b!C705,2),0)</f>
        <v>0</v>
      </c>
      <c r="D705" s="89">
        <f>IFERROR(ROUND(G.9b!D705,2),0)</f>
        <v>0</v>
      </c>
      <c r="E705" s="89">
        <f>IFERROR(ROUND(G.9b!E705,2),0)</f>
        <v>0</v>
      </c>
      <c r="F705" s="89">
        <f>IFERROR(ROUND(G.9b!F705,2),0)</f>
        <v>0</v>
      </c>
      <c r="G705" s="89">
        <f>IFERROR(ROUND(G.9b!G705,2),0)</f>
        <v>0</v>
      </c>
      <c r="H705" s="91">
        <f t="shared" si="10"/>
        <v>0</v>
      </c>
      <c r="I705" s="89">
        <f>IFERROR(ROUND(G.9b!I705,2),0)</f>
        <v>0</v>
      </c>
      <c r="J705" s="96" t="str">
        <f>IF(OR(ISTEXT(G.9b!J705),ISNUMBER(G.9b!J705))=TRUE,G.9b!J705,"")</f>
        <v/>
      </c>
    </row>
    <row r="706" spans="1:10" ht="20.100000000000001" customHeight="1" thickBot="1" x14ac:dyDescent="0.3">
      <c r="A706" s="96" t="str">
        <f>IF(OR(ISTEXT(G.9b!A706),ISNUMBER(G.9b!A706))=TRUE,G.9b!A706,"")</f>
        <v/>
      </c>
      <c r="B706" s="96" t="str">
        <f>IF(OR(ISTEXT(G.9b!B706),ISNUMBER(G.9b!B706))=TRUE,G.9b!B706,"")</f>
        <v/>
      </c>
      <c r="C706" s="89">
        <f>IFERROR(ROUND(G.9b!C706,2),0)</f>
        <v>0</v>
      </c>
      <c r="D706" s="89">
        <f>IFERROR(ROUND(G.9b!D706,2),0)</f>
        <v>0</v>
      </c>
      <c r="E706" s="89">
        <f>IFERROR(ROUND(G.9b!E706,2),0)</f>
        <v>0</v>
      </c>
      <c r="F706" s="89">
        <f>IFERROR(ROUND(G.9b!F706,2),0)</f>
        <v>0</v>
      </c>
      <c r="G706" s="89">
        <f>IFERROR(ROUND(G.9b!G706,2),0)</f>
        <v>0</v>
      </c>
      <c r="H706" s="91">
        <f t="shared" si="10"/>
        <v>0</v>
      </c>
      <c r="I706" s="89">
        <f>IFERROR(ROUND(G.9b!I706,2),0)</f>
        <v>0</v>
      </c>
      <c r="J706" s="96" t="str">
        <f>IF(OR(ISTEXT(G.9b!J706),ISNUMBER(G.9b!J706))=TRUE,G.9b!J706,"")</f>
        <v/>
      </c>
    </row>
    <row r="707" spans="1:10" ht="20.100000000000001" customHeight="1" thickBot="1" x14ac:dyDescent="0.3">
      <c r="A707" s="96" t="str">
        <f>IF(OR(ISTEXT(G.9b!A707),ISNUMBER(G.9b!A707))=TRUE,G.9b!A707,"")</f>
        <v/>
      </c>
      <c r="B707" s="96" t="str">
        <f>IF(OR(ISTEXT(G.9b!B707),ISNUMBER(G.9b!B707))=TRUE,G.9b!B707,"")</f>
        <v/>
      </c>
      <c r="C707" s="89">
        <f>IFERROR(ROUND(G.9b!C707,2),0)</f>
        <v>0</v>
      </c>
      <c r="D707" s="89">
        <f>IFERROR(ROUND(G.9b!D707,2),0)</f>
        <v>0</v>
      </c>
      <c r="E707" s="89">
        <f>IFERROR(ROUND(G.9b!E707,2),0)</f>
        <v>0</v>
      </c>
      <c r="F707" s="89">
        <f>IFERROR(ROUND(G.9b!F707,2),0)</f>
        <v>0</v>
      </c>
      <c r="G707" s="89">
        <f>IFERROR(ROUND(G.9b!G707,2),0)</f>
        <v>0</v>
      </c>
      <c r="H707" s="91">
        <f t="shared" si="10"/>
        <v>0</v>
      </c>
      <c r="I707" s="89">
        <f>IFERROR(ROUND(G.9b!I707,2),0)</f>
        <v>0</v>
      </c>
      <c r="J707" s="96" t="str">
        <f>IF(OR(ISTEXT(G.9b!J707),ISNUMBER(G.9b!J707))=TRUE,G.9b!J707,"")</f>
        <v/>
      </c>
    </row>
    <row r="708" spans="1:10" ht="20.100000000000001" customHeight="1" thickBot="1" x14ac:dyDescent="0.3">
      <c r="A708" s="96" t="str">
        <f>IF(OR(ISTEXT(G.9b!A708),ISNUMBER(G.9b!A708))=TRUE,G.9b!A708,"")</f>
        <v/>
      </c>
      <c r="B708" s="96" t="str">
        <f>IF(OR(ISTEXT(G.9b!B708),ISNUMBER(G.9b!B708))=TRUE,G.9b!B708,"")</f>
        <v/>
      </c>
      <c r="C708" s="89">
        <f>IFERROR(ROUND(G.9b!C708,2),0)</f>
        <v>0</v>
      </c>
      <c r="D708" s="89">
        <f>IFERROR(ROUND(G.9b!D708,2),0)</f>
        <v>0</v>
      </c>
      <c r="E708" s="89">
        <f>IFERROR(ROUND(G.9b!E708,2),0)</f>
        <v>0</v>
      </c>
      <c r="F708" s="89">
        <f>IFERROR(ROUND(G.9b!F708,2),0)</f>
        <v>0</v>
      </c>
      <c r="G708" s="89">
        <f>IFERROR(ROUND(G.9b!G708,2),0)</f>
        <v>0</v>
      </c>
      <c r="H708" s="91">
        <f t="shared" si="10"/>
        <v>0</v>
      </c>
      <c r="I708" s="89">
        <f>IFERROR(ROUND(G.9b!I708,2),0)</f>
        <v>0</v>
      </c>
      <c r="J708" s="96" t="str">
        <f>IF(OR(ISTEXT(G.9b!J708),ISNUMBER(G.9b!J708))=TRUE,G.9b!J708,"")</f>
        <v/>
      </c>
    </row>
    <row r="709" spans="1:10" ht="20.100000000000001" customHeight="1" thickBot="1" x14ac:dyDescent="0.3">
      <c r="A709" s="96" t="str">
        <f>IF(OR(ISTEXT(G.9b!A709),ISNUMBER(G.9b!A709))=TRUE,G.9b!A709,"")</f>
        <v/>
      </c>
      <c r="B709" s="96" t="str">
        <f>IF(OR(ISTEXT(G.9b!B709),ISNUMBER(G.9b!B709))=TRUE,G.9b!B709,"")</f>
        <v/>
      </c>
      <c r="C709" s="89">
        <f>IFERROR(ROUND(G.9b!C709,2),0)</f>
        <v>0</v>
      </c>
      <c r="D709" s="89">
        <f>IFERROR(ROUND(G.9b!D709,2),0)</f>
        <v>0</v>
      </c>
      <c r="E709" s="89">
        <f>IFERROR(ROUND(G.9b!E709,2),0)</f>
        <v>0</v>
      </c>
      <c r="F709" s="89">
        <f>IFERROR(ROUND(G.9b!F709,2),0)</f>
        <v>0</v>
      </c>
      <c r="G709" s="89">
        <f>IFERROR(ROUND(G.9b!G709,2),0)</f>
        <v>0</v>
      </c>
      <c r="H709" s="91">
        <f t="shared" si="10"/>
        <v>0</v>
      </c>
      <c r="I709" s="89">
        <f>IFERROR(ROUND(G.9b!I709,2),0)</f>
        <v>0</v>
      </c>
      <c r="J709" s="96" t="str">
        <f>IF(OR(ISTEXT(G.9b!J709),ISNUMBER(G.9b!J709))=TRUE,G.9b!J709,"")</f>
        <v/>
      </c>
    </row>
    <row r="710" spans="1:10" ht="20.100000000000001" customHeight="1" thickBot="1" x14ac:dyDescent="0.3">
      <c r="A710" s="96" t="str">
        <f>IF(OR(ISTEXT(G.9b!A710),ISNUMBER(G.9b!A710))=TRUE,G.9b!A710,"")</f>
        <v/>
      </c>
      <c r="B710" s="96" t="str">
        <f>IF(OR(ISTEXT(G.9b!B710),ISNUMBER(G.9b!B710))=TRUE,G.9b!B710,"")</f>
        <v/>
      </c>
      <c r="C710" s="89">
        <f>IFERROR(ROUND(G.9b!C710,2),0)</f>
        <v>0</v>
      </c>
      <c r="D710" s="89">
        <f>IFERROR(ROUND(G.9b!D710,2),0)</f>
        <v>0</v>
      </c>
      <c r="E710" s="89">
        <f>IFERROR(ROUND(G.9b!E710,2),0)</f>
        <v>0</v>
      </c>
      <c r="F710" s="89">
        <f>IFERROR(ROUND(G.9b!F710,2),0)</f>
        <v>0</v>
      </c>
      <c r="G710" s="89">
        <f>IFERROR(ROUND(G.9b!G710,2),0)</f>
        <v>0</v>
      </c>
      <c r="H710" s="91">
        <f t="shared" si="10"/>
        <v>0</v>
      </c>
      <c r="I710" s="89">
        <f>IFERROR(ROUND(G.9b!I710,2),0)</f>
        <v>0</v>
      </c>
      <c r="J710" s="96" t="str">
        <f>IF(OR(ISTEXT(G.9b!J710),ISNUMBER(G.9b!J710))=TRUE,G.9b!J710,"")</f>
        <v/>
      </c>
    </row>
    <row r="711" spans="1:10" ht="20.100000000000001" customHeight="1" thickBot="1" x14ac:dyDescent="0.3">
      <c r="A711" s="96" t="str">
        <f>IF(OR(ISTEXT(G.9b!A711),ISNUMBER(G.9b!A711))=TRUE,G.9b!A711,"")</f>
        <v/>
      </c>
      <c r="B711" s="96" t="str">
        <f>IF(OR(ISTEXT(G.9b!B711),ISNUMBER(G.9b!B711))=TRUE,G.9b!B711,"")</f>
        <v/>
      </c>
      <c r="C711" s="89">
        <f>IFERROR(ROUND(G.9b!C711,2),0)</f>
        <v>0</v>
      </c>
      <c r="D711" s="89">
        <f>IFERROR(ROUND(G.9b!D711,2),0)</f>
        <v>0</v>
      </c>
      <c r="E711" s="89">
        <f>IFERROR(ROUND(G.9b!E711,2),0)</f>
        <v>0</v>
      </c>
      <c r="F711" s="89">
        <f>IFERROR(ROUND(G.9b!F711,2),0)</f>
        <v>0</v>
      </c>
      <c r="G711" s="89">
        <f>IFERROR(ROUND(G.9b!G711,2),0)</f>
        <v>0</v>
      </c>
      <c r="H711" s="91">
        <f t="shared" ref="H711:H774" si="11">ROUND(SUM(C711,(-D711),(-E711),F711,(-G711)),2)</f>
        <v>0</v>
      </c>
      <c r="I711" s="89">
        <f>IFERROR(ROUND(G.9b!I711,2),0)</f>
        <v>0</v>
      </c>
      <c r="J711" s="96" t="str">
        <f>IF(OR(ISTEXT(G.9b!J711),ISNUMBER(G.9b!J711))=TRUE,G.9b!J711,"")</f>
        <v/>
      </c>
    </row>
    <row r="712" spans="1:10" ht="20.100000000000001" customHeight="1" thickBot="1" x14ac:dyDescent="0.3">
      <c r="A712" s="96" t="str">
        <f>IF(OR(ISTEXT(G.9b!A712),ISNUMBER(G.9b!A712))=TRUE,G.9b!A712,"")</f>
        <v/>
      </c>
      <c r="B712" s="96" t="str">
        <f>IF(OR(ISTEXT(G.9b!B712),ISNUMBER(G.9b!B712))=TRUE,G.9b!B712,"")</f>
        <v/>
      </c>
      <c r="C712" s="89">
        <f>IFERROR(ROUND(G.9b!C712,2),0)</f>
        <v>0</v>
      </c>
      <c r="D712" s="89">
        <f>IFERROR(ROUND(G.9b!D712,2),0)</f>
        <v>0</v>
      </c>
      <c r="E712" s="89">
        <f>IFERROR(ROUND(G.9b!E712,2),0)</f>
        <v>0</v>
      </c>
      <c r="F712" s="89">
        <f>IFERROR(ROUND(G.9b!F712,2),0)</f>
        <v>0</v>
      </c>
      <c r="G712" s="89">
        <f>IFERROR(ROUND(G.9b!G712,2),0)</f>
        <v>0</v>
      </c>
      <c r="H712" s="91">
        <f t="shared" si="11"/>
        <v>0</v>
      </c>
      <c r="I712" s="89">
        <f>IFERROR(ROUND(G.9b!I712,2),0)</f>
        <v>0</v>
      </c>
      <c r="J712" s="96" t="str">
        <f>IF(OR(ISTEXT(G.9b!J712),ISNUMBER(G.9b!J712))=TRUE,G.9b!J712,"")</f>
        <v/>
      </c>
    </row>
    <row r="713" spans="1:10" ht="20.100000000000001" customHeight="1" thickBot="1" x14ac:dyDescent="0.3">
      <c r="A713" s="96" t="str">
        <f>IF(OR(ISTEXT(G.9b!A713),ISNUMBER(G.9b!A713))=TRUE,G.9b!A713,"")</f>
        <v/>
      </c>
      <c r="B713" s="96" t="str">
        <f>IF(OR(ISTEXT(G.9b!B713),ISNUMBER(G.9b!B713))=TRUE,G.9b!B713,"")</f>
        <v/>
      </c>
      <c r="C713" s="89">
        <f>IFERROR(ROUND(G.9b!C713,2),0)</f>
        <v>0</v>
      </c>
      <c r="D713" s="89">
        <f>IFERROR(ROUND(G.9b!D713,2),0)</f>
        <v>0</v>
      </c>
      <c r="E713" s="89">
        <f>IFERROR(ROUND(G.9b!E713,2),0)</f>
        <v>0</v>
      </c>
      <c r="F713" s="89">
        <f>IFERROR(ROUND(G.9b!F713,2),0)</f>
        <v>0</v>
      </c>
      <c r="G713" s="89">
        <f>IFERROR(ROUND(G.9b!G713,2),0)</f>
        <v>0</v>
      </c>
      <c r="H713" s="91">
        <f t="shared" si="11"/>
        <v>0</v>
      </c>
      <c r="I713" s="89">
        <f>IFERROR(ROUND(G.9b!I713,2),0)</f>
        <v>0</v>
      </c>
      <c r="J713" s="96" t="str">
        <f>IF(OR(ISTEXT(G.9b!J713),ISNUMBER(G.9b!J713))=TRUE,G.9b!J713,"")</f>
        <v/>
      </c>
    </row>
    <row r="714" spans="1:10" ht="20.100000000000001" customHeight="1" thickBot="1" x14ac:dyDescent="0.3">
      <c r="A714" s="96" t="str">
        <f>IF(OR(ISTEXT(G.9b!A714),ISNUMBER(G.9b!A714))=TRUE,G.9b!A714,"")</f>
        <v/>
      </c>
      <c r="B714" s="96" t="str">
        <f>IF(OR(ISTEXT(G.9b!B714),ISNUMBER(G.9b!B714))=TRUE,G.9b!B714,"")</f>
        <v/>
      </c>
      <c r="C714" s="89">
        <f>IFERROR(ROUND(G.9b!C714,2),0)</f>
        <v>0</v>
      </c>
      <c r="D714" s="89">
        <f>IFERROR(ROUND(G.9b!D714,2),0)</f>
        <v>0</v>
      </c>
      <c r="E714" s="89">
        <f>IFERROR(ROUND(G.9b!E714,2),0)</f>
        <v>0</v>
      </c>
      <c r="F714" s="89">
        <f>IFERROR(ROUND(G.9b!F714,2),0)</f>
        <v>0</v>
      </c>
      <c r="G714" s="89">
        <f>IFERROR(ROUND(G.9b!G714,2),0)</f>
        <v>0</v>
      </c>
      <c r="H714" s="91">
        <f t="shared" si="11"/>
        <v>0</v>
      </c>
      <c r="I714" s="89">
        <f>IFERROR(ROUND(G.9b!I714,2),0)</f>
        <v>0</v>
      </c>
      <c r="J714" s="96" t="str">
        <f>IF(OR(ISTEXT(G.9b!J714),ISNUMBER(G.9b!J714))=TRUE,G.9b!J714,"")</f>
        <v/>
      </c>
    </row>
    <row r="715" spans="1:10" ht="20.100000000000001" customHeight="1" thickBot="1" x14ac:dyDescent="0.3">
      <c r="A715" s="96" t="str">
        <f>IF(OR(ISTEXT(G.9b!A715),ISNUMBER(G.9b!A715))=TRUE,G.9b!A715,"")</f>
        <v/>
      </c>
      <c r="B715" s="96" t="str">
        <f>IF(OR(ISTEXT(G.9b!B715),ISNUMBER(G.9b!B715))=TRUE,G.9b!B715,"")</f>
        <v/>
      </c>
      <c r="C715" s="89">
        <f>IFERROR(ROUND(G.9b!C715,2),0)</f>
        <v>0</v>
      </c>
      <c r="D715" s="89">
        <f>IFERROR(ROUND(G.9b!D715,2),0)</f>
        <v>0</v>
      </c>
      <c r="E715" s="89">
        <f>IFERROR(ROUND(G.9b!E715,2),0)</f>
        <v>0</v>
      </c>
      <c r="F715" s="89">
        <f>IFERROR(ROUND(G.9b!F715,2),0)</f>
        <v>0</v>
      </c>
      <c r="G715" s="89">
        <f>IFERROR(ROUND(G.9b!G715,2),0)</f>
        <v>0</v>
      </c>
      <c r="H715" s="91">
        <f t="shared" si="11"/>
        <v>0</v>
      </c>
      <c r="I715" s="89">
        <f>IFERROR(ROUND(G.9b!I715,2),0)</f>
        <v>0</v>
      </c>
      <c r="J715" s="96" t="str">
        <f>IF(OR(ISTEXT(G.9b!J715),ISNUMBER(G.9b!J715))=TRUE,G.9b!J715,"")</f>
        <v/>
      </c>
    </row>
    <row r="716" spans="1:10" ht="20.100000000000001" customHeight="1" thickBot="1" x14ac:dyDescent="0.3">
      <c r="A716" s="96" t="str">
        <f>IF(OR(ISTEXT(G.9b!A716),ISNUMBER(G.9b!A716))=TRUE,G.9b!A716,"")</f>
        <v/>
      </c>
      <c r="B716" s="96" t="str">
        <f>IF(OR(ISTEXT(G.9b!B716),ISNUMBER(G.9b!B716))=TRUE,G.9b!B716,"")</f>
        <v/>
      </c>
      <c r="C716" s="89">
        <f>IFERROR(ROUND(G.9b!C716,2),0)</f>
        <v>0</v>
      </c>
      <c r="D716" s="89">
        <f>IFERROR(ROUND(G.9b!D716,2),0)</f>
        <v>0</v>
      </c>
      <c r="E716" s="89">
        <f>IFERROR(ROUND(G.9b!E716,2),0)</f>
        <v>0</v>
      </c>
      <c r="F716" s="89">
        <f>IFERROR(ROUND(G.9b!F716,2),0)</f>
        <v>0</v>
      </c>
      <c r="G716" s="89">
        <f>IFERROR(ROUND(G.9b!G716,2),0)</f>
        <v>0</v>
      </c>
      <c r="H716" s="91">
        <f t="shared" si="11"/>
        <v>0</v>
      </c>
      <c r="I716" s="89">
        <f>IFERROR(ROUND(G.9b!I716,2),0)</f>
        <v>0</v>
      </c>
      <c r="J716" s="96" t="str">
        <f>IF(OR(ISTEXT(G.9b!J716),ISNUMBER(G.9b!J716))=TRUE,G.9b!J716,"")</f>
        <v/>
      </c>
    </row>
    <row r="717" spans="1:10" ht="20.100000000000001" customHeight="1" thickBot="1" x14ac:dyDescent="0.3">
      <c r="A717" s="96" t="str">
        <f>IF(OR(ISTEXT(G.9b!A717),ISNUMBER(G.9b!A717))=TRUE,G.9b!A717,"")</f>
        <v/>
      </c>
      <c r="B717" s="96" t="str">
        <f>IF(OR(ISTEXT(G.9b!B717),ISNUMBER(G.9b!B717))=TRUE,G.9b!B717,"")</f>
        <v/>
      </c>
      <c r="C717" s="89">
        <f>IFERROR(ROUND(G.9b!C717,2),0)</f>
        <v>0</v>
      </c>
      <c r="D717" s="89">
        <f>IFERROR(ROUND(G.9b!D717,2),0)</f>
        <v>0</v>
      </c>
      <c r="E717" s="89">
        <f>IFERROR(ROUND(G.9b!E717,2),0)</f>
        <v>0</v>
      </c>
      <c r="F717" s="89">
        <f>IFERROR(ROUND(G.9b!F717,2),0)</f>
        <v>0</v>
      </c>
      <c r="G717" s="89">
        <f>IFERROR(ROUND(G.9b!G717,2),0)</f>
        <v>0</v>
      </c>
      <c r="H717" s="91">
        <f t="shared" si="11"/>
        <v>0</v>
      </c>
      <c r="I717" s="89">
        <f>IFERROR(ROUND(G.9b!I717,2),0)</f>
        <v>0</v>
      </c>
      <c r="J717" s="96" t="str">
        <f>IF(OR(ISTEXT(G.9b!J717),ISNUMBER(G.9b!J717))=TRUE,G.9b!J717,"")</f>
        <v/>
      </c>
    </row>
    <row r="718" spans="1:10" ht="20.100000000000001" customHeight="1" thickBot="1" x14ac:dyDescent="0.3">
      <c r="A718" s="96" t="str">
        <f>IF(OR(ISTEXT(G.9b!A718),ISNUMBER(G.9b!A718))=TRUE,G.9b!A718,"")</f>
        <v/>
      </c>
      <c r="B718" s="96" t="str">
        <f>IF(OR(ISTEXT(G.9b!B718),ISNUMBER(G.9b!B718))=TRUE,G.9b!B718,"")</f>
        <v/>
      </c>
      <c r="C718" s="89">
        <f>IFERROR(ROUND(G.9b!C718,2),0)</f>
        <v>0</v>
      </c>
      <c r="D718" s="89">
        <f>IFERROR(ROUND(G.9b!D718,2),0)</f>
        <v>0</v>
      </c>
      <c r="E718" s="89">
        <f>IFERROR(ROUND(G.9b!E718,2),0)</f>
        <v>0</v>
      </c>
      <c r="F718" s="89">
        <f>IFERROR(ROUND(G.9b!F718,2),0)</f>
        <v>0</v>
      </c>
      <c r="G718" s="89">
        <f>IFERROR(ROUND(G.9b!G718,2),0)</f>
        <v>0</v>
      </c>
      <c r="H718" s="91">
        <f t="shared" si="11"/>
        <v>0</v>
      </c>
      <c r="I718" s="89">
        <f>IFERROR(ROUND(G.9b!I718,2),0)</f>
        <v>0</v>
      </c>
      <c r="J718" s="96" t="str">
        <f>IF(OR(ISTEXT(G.9b!J718),ISNUMBER(G.9b!J718))=TRUE,G.9b!J718,"")</f>
        <v/>
      </c>
    </row>
    <row r="719" spans="1:10" ht="20.100000000000001" customHeight="1" thickBot="1" x14ac:dyDescent="0.3">
      <c r="A719" s="96" t="str">
        <f>IF(OR(ISTEXT(G.9b!A719),ISNUMBER(G.9b!A719))=TRUE,G.9b!A719,"")</f>
        <v/>
      </c>
      <c r="B719" s="96" t="str">
        <f>IF(OR(ISTEXT(G.9b!B719),ISNUMBER(G.9b!B719))=TRUE,G.9b!B719,"")</f>
        <v/>
      </c>
      <c r="C719" s="89">
        <f>IFERROR(ROUND(G.9b!C719,2),0)</f>
        <v>0</v>
      </c>
      <c r="D719" s="89">
        <f>IFERROR(ROUND(G.9b!D719,2),0)</f>
        <v>0</v>
      </c>
      <c r="E719" s="89">
        <f>IFERROR(ROUND(G.9b!E719,2),0)</f>
        <v>0</v>
      </c>
      <c r="F719" s="89">
        <f>IFERROR(ROUND(G.9b!F719,2),0)</f>
        <v>0</v>
      </c>
      <c r="G719" s="89">
        <f>IFERROR(ROUND(G.9b!G719,2),0)</f>
        <v>0</v>
      </c>
      <c r="H719" s="91">
        <f t="shared" si="11"/>
        <v>0</v>
      </c>
      <c r="I719" s="89">
        <f>IFERROR(ROUND(G.9b!I719,2),0)</f>
        <v>0</v>
      </c>
      <c r="J719" s="96" t="str">
        <f>IF(OR(ISTEXT(G.9b!J719),ISNUMBER(G.9b!J719))=TRUE,G.9b!J719,"")</f>
        <v/>
      </c>
    </row>
    <row r="720" spans="1:10" ht="20.100000000000001" customHeight="1" thickBot="1" x14ac:dyDescent="0.3">
      <c r="A720" s="96" t="str">
        <f>IF(OR(ISTEXT(G.9b!A720),ISNUMBER(G.9b!A720))=TRUE,G.9b!A720,"")</f>
        <v/>
      </c>
      <c r="B720" s="96" t="str">
        <f>IF(OR(ISTEXT(G.9b!B720),ISNUMBER(G.9b!B720))=TRUE,G.9b!B720,"")</f>
        <v/>
      </c>
      <c r="C720" s="89">
        <f>IFERROR(ROUND(G.9b!C720,2),0)</f>
        <v>0</v>
      </c>
      <c r="D720" s="89">
        <f>IFERROR(ROUND(G.9b!D720,2),0)</f>
        <v>0</v>
      </c>
      <c r="E720" s="89">
        <f>IFERROR(ROUND(G.9b!E720,2),0)</f>
        <v>0</v>
      </c>
      <c r="F720" s="89">
        <f>IFERROR(ROUND(G.9b!F720,2),0)</f>
        <v>0</v>
      </c>
      <c r="G720" s="89">
        <f>IFERROR(ROUND(G.9b!G720,2),0)</f>
        <v>0</v>
      </c>
      <c r="H720" s="91">
        <f t="shared" si="11"/>
        <v>0</v>
      </c>
      <c r="I720" s="89">
        <f>IFERROR(ROUND(G.9b!I720,2),0)</f>
        <v>0</v>
      </c>
      <c r="J720" s="96" t="str">
        <f>IF(OR(ISTEXT(G.9b!J720),ISNUMBER(G.9b!J720))=TRUE,G.9b!J720,"")</f>
        <v/>
      </c>
    </row>
    <row r="721" spans="1:10" ht="20.100000000000001" customHeight="1" thickBot="1" x14ac:dyDescent="0.3">
      <c r="A721" s="96" t="str">
        <f>IF(OR(ISTEXT(G.9b!A721),ISNUMBER(G.9b!A721))=TRUE,G.9b!A721,"")</f>
        <v/>
      </c>
      <c r="B721" s="96" t="str">
        <f>IF(OR(ISTEXT(G.9b!B721),ISNUMBER(G.9b!B721))=TRUE,G.9b!B721,"")</f>
        <v/>
      </c>
      <c r="C721" s="89">
        <f>IFERROR(ROUND(G.9b!C721,2),0)</f>
        <v>0</v>
      </c>
      <c r="D721" s="89">
        <f>IFERROR(ROUND(G.9b!D721,2),0)</f>
        <v>0</v>
      </c>
      <c r="E721" s="89">
        <f>IFERROR(ROUND(G.9b!E721,2),0)</f>
        <v>0</v>
      </c>
      <c r="F721" s="89">
        <f>IFERROR(ROUND(G.9b!F721,2),0)</f>
        <v>0</v>
      </c>
      <c r="G721" s="89">
        <f>IFERROR(ROUND(G.9b!G721,2),0)</f>
        <v>0</v>
      </c>
      <c r="H721" s="91">
        <f t="shared" si="11"/>
        <v>0</v>
      </c>
      <c r="I721" s="89">
        <f>IFERROR(ROUND(G.9b!I721,2),0)</f>
        <v>0</v>
      </c>
      <c r="J721" s="96" t="str">
        <f>IF(OR(ISTEXT(G.9b!J721),ISNUMBER(G.9b!J721))=TRUE,G.9b!J721,"")</f>
        <v/>
      </c>
    </row>
    <row r="722" spans="1:10" ht="20.100000000000001" customHeight="1" thickBot="1" x14ac:dyDescent="0.3">
      <c r="A722" s="96" t="str">
        <f>IF(OR(ISTEXT(G.9b!A722),ISNUMBER(G.9b!A722))=TRUE,G.9b!A722,"")</f>
        <v/>
      </c>
      <c r="B722" s="96" t="str">
        <f>IF(OR(ISTEXT(G.9b!B722),ISNUMBER(G.9b!B722))=TRUE,G.9b!B722,"")</f>
        <v/>
      </c>
      <c r="C722" s="89">
        <f>IFERROR(ROUND(G.9b!C722,2),0)</f>
        <v>0</v>
      </c>
      <c r="D722" s="89">
        <f>IFERROR(ROUND(G.9b!D722,2),0)</f>
        <v>0</v>
      </c>
      <c r="E722" s="89">
        <f>IFERROR(ROUND(G.9b!E722,2),0)</f>
        <v>0</v>
      </c>
      <c r="F722" s="89">
        <f>IFERROR(ROUND(G.9b!F722,2),0)</f>
        <v>0</v>
      </c>
      <c r="G722" s="89">
        <f>IFERROR(ROUND(G.9b!G722,2),0)</f>
        <v>0</v>
      </c>
      <c r="H722" s="91">
        <f t="shared" si="11"/>
        <v>0</v>
      </c>
      <c r="I722" s="89">
        <f>IFERROR(ROUND(G.9b!I722,2),0)</f>
        <v>0</v>
      </c>
      <c r="J722" s="96" t="str">
        <f>IF(OR(ISTEXT(G.9b!J722),ISNUMBER(G.9b!J722))=TRUE,G.9b!J722,"")</f>
        <v/>
      </c>
    </row>
    <row r="723" spans="1:10" ht="20.100000000000001" customHeight="1" thickBot="1" x14ac:dyDescent="0.3">
      <c r="A723" s="96" t="str">
        <f>IF(OR(ISTEXT(G.9b!A723),ISNUMBER(G.9b!A723))=TRUE,G.9b!A723,"")</f>
        <v/>
      </c>
      <c r="B723" s="96" t="str">
        <f>IF(OR(ISTEXT(G.9b!B723),ISNUMBER(G.9b!B723))=TRUE,G.9b!B723,"")</f>
        <v/>
      </c>
      <c r="C723" s="89">
        <f>IFERROR(ROUND(G.9b!C723,2),0)</f>
        <v>0</v>
      </c>
      <c r="D723" s="89">
        <f>IFERROR(ROUND(G.9b!D723,2),0)</f>
        <v>0</v>
      </c>
      <c r="E723" s="89">
        <f>IFERROR(ROUND(G.9b!E723,2),0)</f>
        <v>0</v>
      </c>
      <c r="F723" s="89">
        <f>IFERROR(ROUND(G.9b!F723,2),0)</f>
        <v>0</v>
      </c>
      <c r="G723" s="89">
        <f>IFERROR(ROUND(G.9b!G723,2),0)</f>
        <v>0</v>
      </c>
      <c r="H723" s="91">
        <f t="shared" si="11"/>
        <v>0</v>
      </c>
      <c r="I723" s="89">
        <f>IFERROR(ROUND(G.9b!I723,2),0)</f>
        <v>0</v>
      </c>
      <c r="J723" s="96" t="str">
        <f>IF(OR(ISTEXT(G.9b!J723),ISNUMBER(G.9b!J723))=TRUE,G.9b!J723,"")</f>
        <v/>
      </c>
    </row>
    <row r="724" spans="1:10" ht="20.100000000000001" customHeight="1" thickBot="1" x14ac:dyDescent="0.3">
      <c r="A724" s="96" t="str">
        <f>IF(OR(ISTEXT(G.9b!A724),ISNUMBER(G.9b!A724))=TRUE,G.9b!A724,"")</f>
        <v/>
      </c>
      <c r="B724" s="96" t="str">
        <f>IF(OR(ISTEXT(G.9b!B724),ISNUMBER(G.9b!B724))=TRUE,G.9b!B724,"")</f>
        <v/>
      </c>
      <c r="C724" s="89">
        <f>IFERROR(ROUND(G.9b!C724,2),0)</f>
        <v>0</v>
      </c>
      <c r="D724" s="89">
        <f>IFERROR(ROUND(G.9b!D724,2),0)</f>
        <v>0</v>
      </c>
      <c r="E724" s="89">
        <f>IFERROR(ROUND(G.9b!E724,2),0)</f>
        <v>0</v>
      </c>
      <c r="F724" s="89">
        <f>IFERROR(ROUND(G.9b!F724,2),0)</f>
        <v>0</v>
      </c>
      <c r="G724" s="89">
        <f>IFERROR(ROUND(G.9b!G724,2),0)</f>
        <v>0</v>
      </c>
      <c r="H724" s="91">
        <f t="shared" si="11"/>
        <v>0</v>
      </c>
      <c r="I724" s="89">
        <f>IFERROR(ROUND(G.9b!I724,2),0)</f>
        <v>0</v>
      </c>
      <c r="J724" s="96" t="str">
        <f>IF(OR(ISTEXT(G.9b!J724),ISNUMBER(G.9b!J724))=TRUE,G.9b!J724,"")</f>
        <v/>
      </c>
    </row>
    <row r="725" spans="1:10" ht="20.100000000000001" customHeight="1" thickBot="1" x14ac:dyDescent="0.3">
      <c r="A725" s="96" t="str">
        <f>IF(OR(ISTEXT(G.9b!A725),ISNUMBER(G.9b!A725))=TRUE,G.9b!A725,"")</f>
        <v/>
      </c>
      <c r="B725" s="96" t="str">
        <f>IF(OR(ISTEXT(G.9b!B725),ISNUMBER(G.9b!B725))=TRUE,G.9b!B725,"")</f>
        <v/>
      </c>
      <c r="C725" s="89">
        <f>IFERROR(ROUND(G.9b!C725,2),0)</f>
        <v>0</v>
      </c>
      <c r="D725" s="89">
        <f>IFERROR(ROUND(G.9b!D725,2),0)</f>
        <v>0</v>
      </c>
      <c r="E725" s="89">
        <f>IFERROR(ROUND(G.9b!E725,2),0)</f>
        <v>0</v>
      </c>
      <c r="F725" s="89">
        <f>IFERROR(ROUND(G.9b!F725,2),0)</f>
        <v>0</v>
      </c>
      <c r="G725" s="89">
        <f>IFERROR(ROUND(G.9b!G725,2),0)</f>
        <v>0</v>
      </c>
      <c r="H725" s="91">
        <f t="shared" si="11"/>
        <v>0</v>
      </c>
      <c r="I725" s="89">
        <f>IFERROR(ROUND(G.9b!I725,2),0)</f>
        <v>0</v>
      </c>
      <c r="J725" s="96" t="str">
        <f>IF(OR(ISTEXT(G.9b!J725),ISNUMBER(G.9b!J725))=TRUE,G.9b!J725,"")</f>
        <v/>
      </c>
    </row>
    <row r="726" spans="1:10" ht="20.100000000000001" customHeight="1" thickBot="1" x14ac:dyDescent="0.3">
      <c r="A726" s="96" t="str">
        <f>IF(OR(ISTEXT(G.9b!A726),ISNUMBER(G.9b!A726))=TRUE,G.9b!A726,"")</f>
        <v/>
      </c>
      <c r="B726" s="96" t="str">
        <f>IF(OR(ISTEXT(G.9b!B726),ISNUMBER(G.9b!B726))=TRUE,G.9b!B726,"")</f>
        <v/>
      </c>
      <c r="C726" s="89">
        <f>IFERROR(ROUND(G.9b!C726,2),0)</f>
        <v>0</v>
      </c>
      <c r="D726" s="89">
        <f>IFERROR(ROUND(G.9b!D726,2),0)</f>
        <v>0</v>
      </c>
      <c r="E726" s="89">
        <f>IFERROR(ROUND(G.9b!E726,2),0)</f>
        <v>0</v>
      </c>
      <c r="F726" s="89">
        <f>IFERROR(ROUND(G.9b!F726,2),0)</f>
        <v>0</v>
      </c>
      <c r="G726" s="89">
        <f>IFERROR(ROUND(G.9b!G726,2),0)</f>
        <v>0</v>
      </c>
      <c r="H726" s="91">
        <f t="shared" si="11"/>
        <v>0</v>
      </c>
      <c r="I726" s="89">
        <f>IFERROR(ROUND(G.9b!I726,2),0)</f>
        <v>0</v>
      </c>
      <c r="J726" s="96" t="str">
        <f>IF(OR(ISTEXT(G.9b!J726),ISNUMBER(G.9b!J726))=TRUE,G.9b!J726,"")</f>
        <v/>
      </c>
    </row>
    <row r="727" spans="1:10" ht="20.100000000000001" customHeight="1" thickBot="1" x14ac:dyDescent="0.3">
      <c r="A727" s="96" t="str">
        <f>IF(OR(ISTEXT(G.9b!A727),ISNUMBER(G.9b!A727))=TRUE,G.9b!A727,"")</f>
        <v/>
      </c>
      <c r="B727" s="96" t="str">
        <f>IF(OR(ISTEXT(G.9b!B727),ISNUMBER(G.9b!B727))=TRUE,G.9b!B727,"")</f>
        <v/>
      </c>
      <c r="C727" s="89">
        <f>IFERROR(ROUND(G.9b!C727,2),0)</f>
        <v>0</v>
      </c>
      <c r="D727" s="89">
        <f>IFERROR(ROUND(G.9b!D727,2),0)</f>
        <v>0</v>
      </c>
      <c r="E727" s="89">
        <f>IFERROR(ROUND(G.9b!E727,2),0)</f>
        <v>0</v>
      </c>
      <c r="F727" s="89">
        <f>IFERROR(ROUND(G.9b!F727,2),0)</f>
        <v>0</v>
      </c>
      <c r="G727" s="89">
        <f>IFERROR(ROUND(G.9b!G727,2),0)</f>
        <v>0</v>
      </c>
      <c r="H727" s="91">
        <f t="shared" si="11"/>
        <v>0</v>
      </c>
      <c r="I727" s="89">
        <f>IFERROR(ROUND(G.9b!I727,2),0)</f>
        <v>0</v>
      </c>
      <c r="J727" s="96" t="str">
        <f>IF(OR(ISTEXT(G.9b!J727),ISNUMBER(G.9b!J727))=TRUE,G.9b!J727,"")</f>
        <v/>
      </c>
    </row>
    <row r="728" spans="1:10" ht="20.100000000000001" customHeight="1" thickBot="1" x14ac:dyDescent="0.3">
      <c r="A728" s="96" t="str">
        <f>IF(OR(ISTEXT(G.9b!A728),ISNUMBER(G.9b!A728))=TRUE,G.9b!A728,"")</f>
        <v/>
      </c>
      <c r="B728" s="96" t="str">
        <f>IF(OR(ISTEXT(G.9b!B728),ISNUMBER(G.9b!B728))=TRUE,G.9b!B728,"")</f>
        <v/>
      </c>
      <c r="C728" s="89">
        <f>IFERROR(ROUND(G.9b!C728,2),0)</f>
        <v>0</v>
      </c>
      <c r="D728" s="89">
        <f>IFERROR(ROUND(G.9b!D728,2),0)</f>
        <v>0</v>
      </c>
      <c r="E728" s="89">
        <f>IFERROR(ROUND(G.9b!E728,2),0)</f>
        <v>0</v>
      </c>
      <c r="F728" s="89">
        <f>IFERROR(ROUND(G.9b!F728,2),0)</f>
        <v>0</v>
      </c>
      <c r="G728" s="89">
        <f>IFERROR(ROUND(G.9b!G728,2),0)</f>
        <v>0</v>
      </c>
      <c r="H728" s="91">
        <f t="shared" si="11"/>
        <v>0</v>
      </c>
      <c r="I728" s="89">
        <f>IFERROR(ROUND(G.9b!I728,2),0)</f>
        <v>0</v>
      </c>
      <c r="J728" s="96" t="str">
        <f>IF(OR(ISTEXT(G.9b!J728),ISNUMBER(G.9b!J728))=TRUE,G.9b!J728,"")</f>
        <v/>
      </c>
    </row>
    <row r="729" spans="1:10" ht="20.100000000000001" customHeight="1" thickBot="1" x14ac:dyDescent="0.3">
      <c r="A729" s="96" t="str">
        <f>IF(OR(ISTEXT(G.9b!A729),ISNUMBER(G.9b!A729))=TRUE,G.9b!A729,"")</f>
        <v/>
      </c>
      <c r="B729" s="96" t="str">
        <f>IF(OR(ISTEXT(G.9b!B729),ISNUMBER(G.9b!B729))=TRUE,G.9b!B729,"")</f>
        <v/>
      </c>
      <c r="C729" s="89">
        <f>IFERROR(ROUND(G.9b!C729,2),0)</f>
        <v>0</v>
      </c>
      <c r="D729" s="89">
        <f>IFERROR(ROUND(G.9b!D729,2),0)</f>
        <v>0</v>
      </c>
      <c r="E729" s="89">
        <f>IFERROR(ROUND(G.9b!E729,2),0)</f>
        <v>0</v>
      </c>
      <c r="F729" s="89">
        <f>IFERROR(ROUND(G.9b!F729,2),0)</f>
        <v>0</v>
      </c>
      <c r="G729" s="89">
        <f>IFERROR(ROUND(G.9b!G729,2),0)</f>
        <v>0</v>
      </c>
      <c r="H729" s="91">
        <f t="shared" si="11"/>
        <v>0</v>
      </c>
      <c r="I729" s="89">
        <f>IFERROR(ROUND(G.9b!I729,2),0)</f>
        <v>0</v>
      </c>
      <c r="J729" s="96" t="str">
        <f>IF(OR(ISTEXT(G.9b!J729),ISNUMBER(G.9b!J729))=TRUE,G.9b!J729,"")</f>
        <v/>
      </c>
    </row>
    <row r="730" spans="1:10" ht="20.100000000000001" customHeight="1" thickBot="1" x14ac:dyDescent="0.3">
      <c r="A730" s="96" t="str">
        <f>IF(OR(ISTEXT(G.9b!A730),ISNUMBER(G.9b!A730))=TRUE,G.9b!A730,"")</f>
        <v/>
      </c>
      <c r="B730" s="96" t="str">
        <f>IF(OR(ISTEXT(G.9b!B730),ISNUMBER(G.9b!B730))=TRUE,G.9b!B730,"")</f>
        <v/>
      </c>
      <c r="C730" s="89">
        <f>IFERROR(ROUND(G.9b!C730,2),0)</f>
        <v>0</v>
      </c>
      <c r="D730" s="89">
        <f>IFERROR(ROUND(G.9b!D730,2),0)</f>
        <v>0</v>
      </c>
      <c r="E730" s="89">
        <f>IFERROR(ROUND(G.9b!E730,2),0)</f>
        <v>0</v>
      </c>
      <c r="F730" s="89">
        <f>IFERROR(ROUND(G.9b!F730,2),0)</f>
        <v>0</v>
      </c>
      <c r="G730" s="89">
        <f>IFERROR(ROUND(G.9b!G730,2),0)</f>
        <v>0</v>
      </c>
      <c r="H730" s="91">
        <f t="shared" si="11"/>
        <v>0</v>
      </c>
      <c r="I730" s="89">
        <f>IFERROR(ROUND(G.9b!I730,2),0)</f>
        <v>0</v>
      </c>
      <c r="J730" s="96" t="str">
        <f>IF(OR(ISTEXT(G.9b!J730),ISNUMBER(G.9b!J730))=TRUE,G.9b!J730,"")</f>
        <v/>
      </c>
    </row>
    <row r="731" spans="1:10" ht="20.100000000000001" customHeight="1" thickBot="1" x14ac:dyDescent="0.3">
      <c r="A731" s="96" t="str">
        <f>IF(OR(ISTEXT(G.9b!A731),ISNUMBER(G.9b!A731))=TRUE,G.9b!A731,"")</f>
        <v/>
      </c>
      <c r="B731" s="96" t="str">
        <f>IF(OR(ISTEXT(G.9b!B731),ISNUMBER(G.9b!B731))=TRUE,G.9b!B731,"")</f>
        <v/>
      </c>
      <c r="C731" s="89">
        <f>IFERROR(ROUND(G.9b!C731,2),0)</f>
        <v>0</v>
      </c>
      <c r="D731" s="89">
        <f>IFERROR(ROUND(G.9b!D731,2),0)</f>
        <v>0</v>
      </c>
      <c r="E731" s="89">
        <f>IFERROR(ROUND(G.9b!E731,2),0)</f>
        <v>0</v>
      </c>
      <c r="F731" s="89">
        <f>IFERROR(ROUND(G.9b!F731,2),0)</f>
        <v>0</v>
      </c>
      <c r="G731" s="89">
        <f>IFERROR(ROUND(G.9b!G731,2),0)</f>
        <v>0</v>
      </c>
      <c r="H731" s="91">
        <f t="shared" si="11"/>
        <v>0</v>
      </c>
      <c r="I731" s="89">
        <f>IFERROR(ROUND(G.9b!I731,2),0)</f>
        <v>0</v>
      </c>
      <c r="J731" s="96" t="str">
        <f>IF(OR(ISTEXT(G.9b!J731),ISNUMBER(G.9b!J731))=TRUE,G.9b!J731,"")</f>
        <v/>
      </c>
    </row>
    <row r="732" spans="1:10" ht="20.100000000000001" customHeight="1" thickBot="1" x14ac:dyDescent="0.3">
      <c r="A732" s="96" t="str">
        <f>IF(OR(ISTEXT(G.9b!A732),ISNUMBER(G.9b!A732))=TRUE,G.9b!A732,"")</f>
        <v/>
      </c>
      <c r="B732" s="96" t="str">
        <f>IF(OR(ISTEXT(G.9b!B732),ISNUMBER(G.9b!B732))=TRUE,G.9b!B732,"")</f>
        <v/>
      </c>
      <c r="C732" s="89">
        <f>IFERROR(ROUND(G.9b!C732,2),0)</f>
        <v>0</v>
      </c>
      <c r="D732" s="89">
        <f>IFERROR(ROUND(G.9b!D732,2),0)</f>
        <v>0</v>
      </c>
      <c r="E732" s="89">
        <f>IFERROR(ROUND(G.9b!E732,2),0)</f>
        <v>0</v>
      </c>
      <c r="F732" s="89">
        <f>IFERROR(ROUND(G.9b!F732,2),0)</f>
        <v>0</v>
      </c>
      <c r="G732" s="89">
        <f>IFERROR(ROUND(G.9b!G732,2),0)</f>
        <v>0</v>
      </c>
      <c r="H732" s="91">
        <f t="shared" si="11"/>
        <v>0</v>
      </c>
      <c r="I732" s="89">
        <f>IFERROR(ROUND(G.9b!I732,2),0)</f>
        <v>0</v>
      </c>
      <c r="J732" s="96" t="str">
        <f>IF(OR(ISTEXT(G.9b!J732),ISNUMBER(G.9b!J732))=TRUE,G.9b!J732,"")</f>
        <v/>
      </c>
    </row>
    <row r="733" spans="1:10" ht="20.100000000000001" customHeight="1" thickBot="1" x14ac:dyDescent="0.3">
      <c r="A733" s="96" t="str">
        <f>IF(OR(ISTEXT(G.9b!A733),ISNUMBER(G.9b!A733))=TRUE,G.9b!A733,"")</f>
        <v/>
      </c>
      <c r="B733" s="96" t="str">
        <f>IF(OR(ISTEXT(G.9b!B733),ISNUMBER(G.9b!B733))=TRUE,G.9b!B733,"")</f>
        <v/>
      </c>
      <c r="C733" s="89">
        <f>IFERROR(ROUND(G.9b!C733,2),0)</f>
        <v>0</v>
      </c>
      <c r="D733" s="89">
        <f>IFERROR(ROUND(G.9b!D733,2),0)</f>
        <v>0</v>
      </c>
      <c r="E733" s="89">
        <f>IFERROR(ROUND(G.9b!E733,2),0)</f>
        <v>0</v>
      </c>
      <c r="F733" s="89">
        <f>IFERROR(ROUND(G.9b!F733,2),0)</f>
        <v>0</v>
      </c>
      <c r="G733" s="89">
        <f>IFERROR(ROUND(G.9b!G733,2),0)</f>
        <v>0</v>
      </c>
      <c r="H733" s="91">
        <f t="shared" si="11"/>
        <v>0</v>
      </c>
      <c r="I733" s="89">
        <f>IFERROR(ROUND(G.9b!I733,2),0)</f>
        <v>0</v>
      </c>
      <c r="J733" s="96" t="str">
        <f>IF(OR(ISTEXT(G.9b!J733),ISNUMBER(G.9b!J733))=TRUE,G.9b!J733,"")</f>
        <v/>
      </c>
    </row>
    <row r="734" spans="1:10" ht="20.100000000000001" customHeight="1" thickBot="1" x14ac:dyDescent="0.3">
      <c r="A734" s="96" t="str">
        <f>IF(OR(ISTEXT(G.9b!A734),ISNUMBER(G.9b!A734))=TRUE,G.9b!A734,"")</f>
        <v/>
      </c>
      <c r="B734" s="96" t="str">
        <f>IF(OR(ISTEXT(G.9b!B734),ISNUMBER(G.9b!B734))=TRUE,G.9b!B734,"")</f>
        <v/>
      </c>
      <c r="C734" s="89">
        <f>IFERROR(ROUND(G.9b!C734,2),0)</f>
        <v>0</v>
      </c>
      <c r="D734" s="89">
        <f>IFERROR(ROUND(G.9b!D734,2),0)</f>
        <v>0</v>
      </c>
      <c r="E734" s="89">
        <f>IFERROR(ROUND(G.9b!E734,2),0)</f>
        <v>0</v>
      </c>
      <c r="F734" s="89">
        <f>IFERROR(ROUND(G.9b!F734,2),0)</f>
        <v>0</v>
      </c>
      <c r="G734" s="89">
        <f>IFERROR(ROUND(G.9b!G734,2),0)</f>
        <v>0</v>
      </c>
      <c r="H734" s="91">
        <f t="shared" si="11"/>
        <v>0</v>
      </c>
      <c r="I734" s="89">
        <f>IFERROR(ROUND(G.9b!I734,2),0)</f>
        <v>0</v>
      </c>
      <c r="J734" s="96" t="str">
        <f>IF(OR(ISTEXT(G.9b!J734),ISNUMBER(G.9b!J734))=TRUE,G.9b!J734,"")</f>
        <v/>
      </c>
    </row>
    <row r="735" spans="1:10" ht="20.100000000000001" customHeight="1" thickBot="1" x14ac:dyDescent="0.3">
      <c r="A735" s="96" t="str">
        <f>IF(OR(ISTEXT(G.9b!A735),ISNUMBER(G.9b!A735))=TRUE,G.9b!A735,"")</f>
        <v/>
      </c>
      <c r="B735" s="96" t="str">
        <f>IF(OR(ISTEXT(G.9b!B735),ISNUMBER(G.9b!B735))=TRUE,G.9b!B735,"")</f>
        <v/>
      </c>
      <c r="C735" s="89">
        <f>IFERROR(ROUND(G.9b!C735,2),0)</f>
        <v>0</v>
      </c>
      <c r="D735" s="89">
        <f>IFERROR(ROUND(G.9b!D735,2),0)</f>
        <v>0</v>
      </c>
      <c r="E735" s="89">
        <f>IFERROR(ROUND(G.9b!E735,2),0)</f>
        <v>0</v>
      </c>
      <c r="F735" s="89">
        <f>IFERROR(ROUND(G.9b!F735,2),0)</f>
        <v>0</v>
      </c>
      <c r="G735" s="89">
        <f>IFERROR(ROUND(G.9b!G735,2),0)</f>
        <v>0</v>
      </c>
      <c r="H735" s="91">
        <f t="shared" si="11"/>
        <v>0</v>
      </c>
      <c r="I735" s="89">
        <f>IFERROR(ROUND(G.9b!I735,2),0)</f>
        <v>0</v>
      </c>
      <c r="J735" s="96" t="str">
        <f>IF(OR(ISTEXT(G.9b!J735),ISNUMBER(G.9b!J735))=TRUE,G.9b!J735,"")</f>
        <v/>
      </c>
    </row>
    <row r="736" spans="1:10" ht="20.100000000000001" customHeight="1" thickBot="1" x14ac:dyDescent="0.3">
      <c r="A736" s="96" t="str">
        <f>IF(OR(ISTEXT(G.9b!A736),ISNUMBER(G.9b!A736))=TRUE,G.9b!A736,"")</f>
        <v/>
      </c>
      <c r="B736" s="96" t="str">
        <f>IF(OR(ISTEXT(G.9b!B736),ISNUMBER(G.9b!B736))=TRUE,G.9b!B736,"")</f>
        <v/>
      </c>
      <c r="C736" s="89">
        <f>IFERROR(ROUND(G.9b!C736,2),0)</f>
        <v>0</v>
      </c>
      <c r="D736" s="89">
        <f>IFERROR(ROUND(G.9b!D736,2),0)</f>
        <v>0</v>
      </c>
      <c r="E736" s="89">
        <f>IFERROR(ROUND(G.9b!E736,2),0)</f>
        <v>0</v>
      </c>
      <c r="F736" s="89">
        <f>IFERROR(ROUND(G.9b!F736,2),0)</f>
        <v>0</v>
      </c>
      <c r="G736" s="89">
        <f>IFERROR(ROUND(G.9b!G736,2),0)</f>
        <v>0</v>
      </c>
      <c r="H736" s="91">
        <f t="shared" si="11"/>
        <v>0</v>
      </c>
      <c r="I736" s="89">
        <f>IFERROR(ROUND(G.9b!I736,2),0)</f>
        <v>0</v>
      </c>
      <c r="J736" s="96" t="str">
        <f>IF(OR(ISTEXT(G.9b!J736),ISNUMBER(G.9b!J736))=TRUE,G.9b!J736,"")</f>
        <v/>
      </c>
    </row>
    <row r="737" spans="1:10" ht="20.100000000000001" customHeight="1" thickBot="1" x14ac:dyDescent="0.3">
      <c r="A737" s="96" t="str">
        <f>IF(OR(ISTEXT(G.9b!A737),ISNUMBER(G.9b!A737))=TRUE,G.9b!A737,"")</f>
        <v/>
      </c>
      <c r="B737" s="96" t="str">
        <f>IF(OR(ISTEXT(G.9b!B737),ISNUMBER(G.9b!B737))=TRUE,G.9b!B737,"")</f>
        <v/>
      </c>
      <c r="C737" s="89">
        <f>IFERROR(ROUND(G.9b!C737,2),0)</f>
        <v>0</v>
      </c>
      <c r="D737" s="89">
        <f>IFERROR(ROUND(G.9b!D737,2),0)</f>
        <v>0</v>
      </c>
      <c r="E737" s="89">
        <f>IFERROR(ROUND(G.9b!E737,2),0)</f>
        <v>0</v>
      </c>
      <c r="F737" s="89">
        <f>IFERROR(ROUND(G.9b!F737,2),0)</f>
        <v>0</v>
      </c>
      <c r="G737" s="89">
        <f>IFERROR(ROUND(G.9b!G737,2),0)</f>
        <v>0</v>
      </c>
      <c r="H737" s="91">
        <f t="shared" si="11"/>
        <v>0</v>
      </c>
      <c r="I737" s="89">
        <f>IFERROR(ROUND(G.9b!I737,2),0)</f>
        <v>0</v>
      </c>
      <c r="J737" s="96" t="str">
        <f>IF(OR(ISTEXT(G.9b!J737),ISNUMBER(G.9b!J737))=TRUE,G.9b!J737,"")</f>
        <v/>
      </c>
    </row>
    <row r="738" spans="1:10" ht="20.100000000000001" customHeight="1" thickBot="1" x14ac:dyDescent="0.3">
      <c r="A738" s="96" t="str">
        <f>IF(OR(ISTEXT(G.9b!A738),ISNUMBER(G.9b!A738))=TRUE,G.9b!A738,"")</f>
        <v/>
      </c>
      <c r="B738" s="96" t="str">
        <f>IF(OR(ISTEXT(G.9b!B738),ISNUMBER(G.9b!B738))=TRUE,G.9b!B738,"")</f>
        <v/>
      </c>
      <c r="C738" s="89">
        <f>IFERROR(ROUND(G.9b!C738,2),0)</f>
        <v>0</v>
      </c>
      <c r="D738" s="89">
        <f>IFERROR(ROUND(G.9b!D738,2),0)</f>
        <v>0</v>
      </c>
      <c r="E738" s="89">
        <f>IFERROR(ROUND(G.9b!E738,2),0)</f>
        <v>0</v>
      </c>
      <c r="F738" s="89">
        <f>IFERROR(ROUND(G.9b!F738,2),0)</f>
        <v>0</v>
      </c>
      <c r="G738" s="89">
        <f>IFERROR(ROUND(G.9b!G738,2),0)</f>
        <v>0</v>
      </c>
      <c r="H738" s="91">
        <f t="shared" si="11"/>
        <v>0</v>
      </c>
      <c r="I738" s="89">
        <f>IFERROR(ROUND(G.9b!I738,2),0)</f>
        <v>0</v>
      </c>
      <c r="J738" s="96" t="str">
        <f>IF(OR(ISTEXT(G.9b!J738),ISNUMBER(G.9b!J738))=TRUE,G.9b!J738,"")</f>
        <v/>
      </c>
    </row>
    <row r="739" spans="1:10" ht="20.100000000000001" customHeight="1" thickBot="1" x14ac:dyDescent="0.3">
      <c r="A739" s="96" t="str">
        <f>IF(OR(ISTEXT(G.9b!A739),ISNUMBER(G.9b!A739))=TRUE,G.9b!A739,"")</f>
        <v/>
      </c>
      <c r="B739" s="96" t="str">
        <f>IF(OR(ISTEXT(G.9b!B739),ISNUMBER(G.9b!B739))=TRUE,G.9b!B739,"")</f>
        <v/>
      </c>
      <c r="C739" s="89">
        <f>IFERROR(ROUND(G.9b!C739,2),0)</f>
        <v>0</v>
      </c>
      <c r="D739" s="89">
        <f>IFERROR(ROUND(G.9b!D739,2),0)</f>
        <v>0</v>
      </c>
      <c r="E739" s="89">
        <f>IFERROR(ROUND(G.9b!E739,2),0)</f>
        <v>0</v>
      </c>
      <c r="F739" s="89">
        <f>IFERROR(ROUND(G.9b!F739,2),0)</f>
        <v>0</v>
      </c>
      <c r="G739" s="89">
        <f>IFERROR(ROUND(G.9b!G739,2),0)</f>
        <v>0</v>
      </c>
      <c r="H739" s="91">
        <f t="shared" si="11"/>
        <v>0</v>
      </c>
      <c r="I739" s="89">
        <f>IFERROR(ROUND(G.9b!I739,2),0)</f>
        <v>0</v>
      </c>
      <c r="J739" s="96" t="str">
        <f>IF(OR(ISTEXT(G.9b!J739),ISNUMBER(G.9b!J739))=TRUE,G.9b!J739,"")</f>
        <v/>
      </c>
    </row>
    <row r="740" spans="1:10" ht="20.100000000000001" customHeight="1" thickBot="1" x14ac:dyDescent="0.3">
      <c r="A740" s="96" t="str">
        <f>IF(OR(ISTEXT(G.9b!A740),ISNUMBER(G.9b!A740))=TRUE,G.9b!A740,"")</f>
        <v/>
      </c>
      <c r="B740" s="96" t="str">
        <f>IF(OR(ISTEXT(G.9b!B740),ISNUMBER(G.9b!B740))=TRUE,G.9b!B740,"")</f>
        <v/>
      </c>
      <c r="C740" s="89">
        <f>IFERROR(ROUND(G.9b!C740,2),0)</f>
        <v>0</v>
      </c>
      <c r="D740" s="89">
        <f>IFERROR(ROUND(G.9b!D740,2),0)</f>
        <v>0</v>
      </c>
      <c r="E740" s="89">
        <f>IFERROR(ROUND(G.9b!E740,2),0)</f>
        <v>0</v>
      </c>
      <c r="F740" s="89">
        <f>IFERROR(ROUND(G.9b!F740,2),0)</f>
        <v>0</v>
      </c>
      <c r="G740" s="89">
        <f>IFERROR(ROUND(G.9b!G740,2),0)</f>
        <v>0</v>
      </c>
      <c r="H740" s="91">
        <f t="shared" si="11"/>
        <v>0</v>
      </c>
      <c r="I740" s="89">
        <f>IFERROR(ROUND(G.9b!I740,2),0)</f>
        <v>0</v>
      </c>
      <c r="J740" s="96" t="str">
        <f>IF(OR(ISTEXT(G.9b!J740),ISNUMBER(G.9b!J740))=TRUE,G.9b!J740,"")</f>
        <v/>
      </c>
    </row>
    <row r="741" spans="1:10" ht="20.100000000000001" customHeight="1" thickBot="1" x14ac:dyDescent="0.3">
      <c r="A741" s="96" t="str">
        <f>IF(OR(ISTEXT(G.9b!A741),ISNUMBER(G.9b!A741))=TRUE,G.9b!A741,"")</f>
        <v/>
      </c>
      <c r="B741" s="96" t="str">
        <f>IF(OR(ISTEXT(G.9b!B741),ISNUMBER(G.9b!B741))=TRUE,G.9b!B741,"")</f>
        <v/>
      </c>
      <c r="C741" s="89">
        <f>IFERROR(ROUND(G.9b!C741,2),0)</f>
        <v>0</v>
      </c>
      <c r="D741" s="89">
        <f>IFERROR(ROUND(G.9b!D741,2),0)</f>
        <v>0</v>
      </c>
      <c r="E741" s="89">
        <f>IFERROR(ROUND(G.9b!E741,2),0)</f>
        <v>0</v>
      </c>
      <c r="F741" s="89">
        <f>IFERROR(ROUND(G.9b!F741,2),0)</f>
        <v>0</v>
      </c>
      <c r="G741" s="89">
        <f>IFERROR(ROUND(G.9b!G741,2),0)</f>
        <v>0</v>
      </c>
      <c r="H741" s="91">
        <f t="shared" si="11"/>
        <v>0</v>
      </c>
      <c r="I741" s="89">
        <f>IFERROR(ROUND(G.9b!I741,2),0)</f>
        <v>0</v>
      </c>
      <c r="J741" s="96" t="str">
        <f>IF(OR(ISTEXT(G.9b!J741),ISNUMBER(G.9b!J741))=TRUE,G.9b!J741,"")</f>
        <v/>
      </c>
    </row>
    <row r="742" spans="1:10" ht="20.100000000000001" customHeight="1" thickBot="1" x14ac:dyDescent="0.3">
      <c r="A742" s="96" t="str">
        <f>IF(OR(ISTEXT(G.9b!A742),ISNUMBER(G.9b!A742))=TRUE,G.9b!A742,"")</f>
        <v/>
      </c>
      <c r="B742" s="96" t="str">
        <f>IF(OR(ISTEXT(G.9b!B742),ISNUMBER(G.9b!B742))=TRUE,G.9b!B742,"")</f>
        <v/>
      </c>
      <c r="C742" s="89">
        <f>IFERROR(ROUND(G.9b!C742,2),0)</f>
        <v>0</v>
      </c>
      <c r="D742" s="89">
        <f>IFERROR(ROUND(G.9b!D742,2),0)</f>
        <v>0</v>
      </c>
      <c r="E742" s="89">
        <f>IFERROR(ROUND(G.9b!E742,2),0)</f>
        <v>0</v>
      </c>
      <c r="F742" s="89">
        <f>IFERROR(ROUND(G.9b!F742,2),0)</f>
        <v>0</v>
      </c>
      <c r="G742" s="89">
        <f>IFERROR(ROUND(G.9b!G742,2),0)</f>
        <v>0</v>
      </c>
      <c r="H742" s="91">
        <f t="shared" si="11"/>
        <v>0</v>
      </c>
      <c r="I742" s="89">
        <f>IFERROR(ROUND(G.9b!I742,2),0)</f>
        <v>0</v>
      </c>
      <c r="J742" s="96" t="str">
        <f>IF(OR(ISTEXT(G.9b!J742),ISNUMBER(G.9b!J742))=TRUE,G.9b!J742,"")</f>
        <v/>
      </c>
    </row>
    <row r="743" spans="1:10" ht="20.100000000000001" customHeight="1" thickBot="1" x14ac:dyDescent="0.3">
      <c r="A743" s="96" t="str">
        <f>IF(OR(ISTEXT(G.9b!A743),ISNUMBER(G.9b!A743))=TRUE,G.9b!A743,"")</f>
        <v/>
      </c>
      <c r="B743" s="96" t="str">
        <f>IF(OR(ISTEXT(G.9b!B743),ISNUMBER(G.9b!B743))=TRUE,G.9b!B743,"")</f>
        <v/>
      </c>
      <c r="C743" s="89">
        <f>IFERROR(ROUND(G.9b!C743,2),0)</f>
        <v>0</v>
      </c>
      <c r="D743" s="89">
        <f>IFERROR(ROUND(G.9b!D743,2),0)</f>
        <v>0</v>
      </c>
      <c r="E743" s="89">
        <f>IFERROR(ROUND(G.9b!E743,2),0)</f>
        <v>0</v>
      </c>
      <c r="F743" s="89">
        <f>IFERROR(ROUND(G.9b!F743,2),0)</f>
        <v>0</v>
      </c>
      <c r="G743" s="89">
        <f>IFERROR(ROUND(G.9b!G743,2),0)</f>
        <v>0</v>
      </c>
      <c r="H743" s="91">
        <f t="shared" si="11"/>
        <v>0</v>
      </c>
      <c r="I743" s="89">
        <f>IFERROR(ROUND(G.9b!I743,2),0)</f>
        <v>0</v>
      </c>
      <c r="J743" s="96" t="str">
        <f>IF(OR(ISTEXT(G.9b!J743),ISNUMBER(G.9b!J743))=TRUE,G.9b!J743,"")</f>
        <v/>
      </c>
    </row>
    <row r="744" spans="1:10" ht="20.100000000000001" customHeight="1" thickBot="1" x14ac:dyDescent="0.3">
      <c r="A744" s="96" t="str">
        <f>IF(OR(ISTEXT(G.9b!A744),ISNUMBER(G.9b!A744))=TRUE,G.9b!A744,"")</f>
        <v/>
      </c>
      <c r="B744" s="96" t="str">
        <f>IF(OR(ISTEXT(G.9b!B744),ISNUMBER(G.9b!B744))=TRUE,G.9b!B744,"")</f>
        <v/>
      </c>
      <c r="C744" s="89">
        <f>IFERROR(ROUND(G.9b!C744,2),0)</f>
        <v>0</v>
      </c>
      <c r="D744" s="89">
        <f>IFERROR(ROUND(G.9b!D744,2),0)</f>
        <v>0</v>
      </c>
      <c r="E744" s="89">
        <f>IFERROR(ROUND(G.9b!E744,2),0)</f>
        <v>0</v>
      </c>
      <c r="F744" s="89">
        <f>IFERROR(ROUND(G.9b!F744,2),0)</f>
        <v>0</v>
      </c>
      <c r="G744" s="89">
        <f>IFERROR(ROUND(G.9b!G744,2),0)</f>
        <v>0</v>
      </c>
      <c r="H744" s="91">
        <f t="shared" si="11"/>
        <v>0</v>
      </c>
      <c r="I744" s="89">
        <f>IFERROR(ROUND(G.9b!I744,2),0)</f>
        <v>0</v>
      </c>
      <c r="J744" s="96" t="str">
        <f>IF(OR(ISTEXT(G.9b!J744),ISNUMBER(G.9b!J744))=TRUE,G.9b!J744,"")</f>
        <v/>
      </c>
    </row>
    <row r="745" spans="1:10" ht="20.100000000000001" customHeight="1" thickBot="1" x14ac:dyDescent="0.3">
      <c r="A745" s="96" t="str">
        <f>IF(OR(ISTEXT(G.9b!A745),ISNUMBER(G.9b!A745))=TRUE,G.9b!A745,"")</f>
        <v/>
      </c>
      <c r="B745" s="96" t="str">
        <f>IF(OR(ISTEXT(G.9b!B745),ISNUMBER(G.9b!B745))=TRUE,G.9b!B745,"")</f>
        <v/>
      </c>
      <c r="C745" s="89">
        <f>IFERROR(ROUND(G.9b!C745,2),0)</f>
        <v>0</v>
      </c>
      <c r="D745" s="89">
        <f>IFERROR(ROUND(G.9b!D745,2),0)</f>
        <v>0</v>
      </c>
      <c r="E745" s="89">
        <f>IFERROR(ROUND(G.9b!E745,2),0)</f>
        <v>0</v>
      </c>
      <c r="F745" s="89">
        <f>IFERROR(ROUND(G.9b!F745,2),0)</f>
        <v>0</v>
      </c>
      <c r="G745" s="89">
        <f>IFERROR(ROUND(G.9b!G745,2),0)</f>
        <v>0</v>
      </c>
      <c r="H745" s="91">
        <f t="shared" si="11"/>
        <v>0</v>
      </c>
      <c r="I745" s="89">
        <f>IFERROR(ROUND(G.9b!I745,2),0)</f>
        <v>0</v>
      </c>
      <c r="J745" s="96" t="str">
        <f>IF(OR(ISTEXT(G.9b!J745),ISNUMBER(G.9b!J745))=TRUE,G.9b!J745,"")</f>
        <v/>
      </c>
    </row>
    <row r="746" spans="1:10" ht="20.100000000000001" customHeight="1" thickBot="1" x14ac:dyDescent="0.3">
      <c r="A746" s="96" t="str">
        <f>IF(OR(ISTEXT(G.9b!A746),ISNUMBER(G.9b!A746))=TRUE,G.9b!A746,"")</f>
        <v/>
      </c>
      <c r="B746" s="96" t="str">
        <f>IF(OR(ISTEXT(G.9b!B746),ISNUMBER(G.9b!B746))=TRUE,G.9b!B746,"")</f>
        <v/>
      </c>
      <c r="C746" s="89">
        <f>IFERROR(ROUND(G.9b!C746,2),0)</f>
        <v>0</v>
      </c>
      <c r="D746" s="89">
        <f>IFERROR(ROUND(G.9b!D746,2),0)</f>
        <v>0</v>
      </c>
      <c r="E746" s="89">
        <f>IFERROR(ROUND(G.9b!E746,2),0)</f>
        <v>0</v>
      </c>
      <c r="F746" s="89">
        <f>IFERROR(ROUND(G.9b!F746,2),0)</f>
        <v>0</v>
      </c>
      <c r="G746" s="89">
        <f>IFERROR(ROUND(G.9b!G746,2),0)</f>
        <v>0</v>
      </c>
      <c r="H746" s="91">
        <f t="shared" si="11"/>
        <v>0</v>
      </c>
      <c r="I746" s="89">
        <f>IFERROR(ROUND(G.9b!I746,2),0)</f>
        <v>0</v>
      </c>
      <c r="J746" s="96" t="str">
        <f>IF(OR(ISTEXT(G.9b!J746),ISNUMBER(G.9b!J746))=TRUE,G.9b!J746,"")</f>
        <v/>
      </c>
    </row>
    <row r="747" spans="1:10" ht="20.100000000000001" customHeight="1" thickBot="1" x14ac:dyDescent="0.3">
      <c r="A747" s="96" t="str">
        <f>IF(OR(ISTEXT(G.9b!A747),ISNUMBER(G.9b!A747))=TRUE,G.9b!A747,"")</f>
        <v/>
      </c>
      <c r="B747" s="96" t="str">
        <f>IF(OR(ISTEXT(G.9b!B747),ISNUMBER(G.9b!B747))=TRUE,G.9b!B747,"")</f>
        <v/>
      </c>
      <c r="C747" s="89">
        <f>IFERROR(ROUND(G.9b!C747,2),0)</f>
        <v>0</v>
      </c>
      <c r="D747" s="89">
        <f>IFERROR(ROUND(G.9b!D747,2),0)</f>
        <v>0</v>
      </c>
      <c r="E747" s="89">
        <f>IFERROR(ROUND(G.9b!E747,2),0)</f>
        <v>0</v>
      </c>
      <c r="F747" s="89">
        <f>IFERROR(ROUND(G.9b!F747,2),0)</f>
        <v>0</v>
      </c>
      <c r="G747" s="89">
        <f>IFERROR(ROUND(G.9b!G747,2),0)</f>
        <v>0</v>
      </c>
      <c r="H747" s="91">
        <f t="shared" si="11"/>
        <v>0</v>
      </c>
      <c r="I747" s="89">
        <f>IFERROR(ROUND(G.9b!I747,2),0)</f>
        <v>0</v>
      </c>
      <c r="J747" s="96" t="str">
        <f>IF(OR(ISTEXT(G.9b!J747),ISNUMBER(G.9b!J747))=TRUE,G.9b!J747,"")</f>
        <v/>
      </c>
    </row>
    <row r="748" spans="1:10" ht="20.100000000000001" customHeight="1" thickBot="1" x14ac:dyDescent="0.3">
      <c r="A748" s="96" t="str">
        <f>IF(OR(ISTEXT(G.9b!A748),ISNUMBER(G.9b!A748))=TRUE,G.9b!A748,"")</f>
        <v/>
      </c>
      <c r="B748" s="96" t="str">
        <f>IF(OR(ISTEXT(G.9b!B748),ISNUMBER(G.9b!B748))=TRUE,G.9b!B748,"")</f>
        <v/>
      </c>
      <c r="C748" s="89">
        <f>IFERROR(ROUND(G.9b!C748,2),0)</f>
        <v>0</v>
      </c>
      <c r="D748" s="89">
        <f>IFERROR(ROUND(G.9b!D748,2),0)</f>
        <v>0</v>
      </c>
      <c r="E748" s="89">
        <f>IFERROR(ROUND(G.9b!E748,2),0)</f>
        <v>0</v>
      </c>
      <c r="F748" s="89">
        <f>IFERROR(ROUND(G.9b!F748,2),0)</f>
        <v>0</v>
      </c>
      <c r="G748" s="89">
        <f>IFERROR(ROUND(G.9b!G748,2),0)</f>
        <v>0</v>
      </c>
      <c r="H748" s="91">
        <f t="shared" si="11"/>
        <v>0</v>
      </c>
      <c r="I748" s="89">
        <f>IFERROR(ROUND(G.9b!I748,2),0)</f>
        <v>0</v>
      </c>
      <c r="J748" s="96" t="str">
        <f>IF(OR(ISTEXT(G.9b!J748),ISNUMBER(G.9b!J748))=TRUE,G.9b!J748,"")</f>
        <v/>
      </c>
    </row>
    <row r="749" spans="1:10" ht="20.100000000000001" customHeight="1" thickBot="1" x14ac:dyDescent="0.3">
      <c r="A749" s="96" t="str">
        <f>IF(OR(ISTEXT(G.9b!A749),ISNUMBER(G.9b!A749))=TRUE,G.9b!A749,"")</f>
        <v/>
      </c>
      <c r="B749" s="96" t="str">
        <f>IF(OR(ISTEXT(G.9b!B749),ISNUMBER(G.9b!B749))=TRUE,G.9b!B749,"")</f>
        <v/>
      </c>
      <c r="C749" s="89">
        <f>IFERROR(ROUND(G.9b!C749,2),0)</f>
        <v>0</v>
      </c>
      <c r="D749" s="89">
        <f>IFERROR(ROUND(G.9b!D749,2),0)</f>
        <v>0</v>
      </c>
      <c r="E749" s="89">
        <f>IFERROR(ROUND(G.9b!E749,2),0)</f>
        <v>0</v>
      </c>
      <c r="F749" s="89">
        <f>IFERROR(ROUND(G.9b!F749,2),0)</f>
        <v>0</v>
      </c>
      <c r="G749" s="89">
        <f>IFERROR(ROUND(G.9b!G749,2),0)</f>
        <v>0</v>
      </c>
      <c r="H749" s="91">
        <f t="shared" si="11"/>
        <v>0</v>
      </c>
      <c r="I749" s="89">
        <f>IFERROR(ROUND(G.9b!I749,2),0)</f>
        <v>0</v>
      </c>
      <c r="J749" s="96" t="str">
        <f>IF(OR(ISTEXT(G.9b!J749),ISNUMBER(G.9b!J749))=TRUE,G.9b!J749,"")</f>
        <v/>
      </c>
    </row>
    <row r="750" spans="1:10" ht="20.100000000000001" customHeight="1" thickBot="1" x14ac:dyDescent="0.3">
      <c r="A750" s="96" t="str">
        <f>IF(OR(ISTEXT(G.9b!A750),ISNUMBER(G.9b!A750))=TRUE,G.9b!A750,"")</f>
        <v/>
      </c>
      <c r="B750" s="96" t="str">
        <f>IF(OR(ISTEXT(G.9b!B750),ISNUMBER(G.9b!B750))=TRUE,G.9b!B750,"")</f>
        <v/>
      </c>
      <c r="C750" s="89">
        <f>IFERROR(ROUND(G.9b!C750,2),0)</f>
        <v>0</v>
      </c>
      <c r="D750" s="89">
        <f>IFERROR(ROUND(G.9b!D750,2),0)</f>
        <v>0</v>
      </c>
      <c r="E750" s="89">
        <f>IFERROR(ROUND(G.9b!E750,2),0)</f>
        <v>0</v>
      </c>
      <c r="F750" s="89">
        <f>IFERROR(ROUND(G.9b!F750,2),0)</f>
        <v>0</v>
      </c>
      <c r="G750" s="89">
        <f>IFERROR(ROUND(G.9b!G750,2),0)</f>
        <v>0</v>
      </c>
      <c r="H750" s="91">
        <f t="shared" si="11"/>
        <v>0</v>
      </c>
      <c r="I750" s="89">
        <f>IFERROR(ROUND(G.9b!I750,2),0)</f>
        <v>0</v>
      </c>
      <c r="J750" s="96" t="str">
        <f>IF(OR(ISTEXT(G.9b!J750),ISNUMBER(G.9b!J750))=TRUE,G.9b!J750,"")</f>
        <v/>
      </c>
    </row>
    <row r="751" spans="1:10" ht="20.100000000000001" customHeight="1" thickBot="1" x14ac:dyDescent="0.3">
      <c r="A751" s="96" t="str">
        <f>IF(OR(ISTEXT(G.9b!A751),ISNUMBER(G.9b!A751))=TRUE,G.9b!A751,"")</f>
        <v/>
      </c>
      <c r="B751" s="96" t="str">
        <f>IF(OR(ISTEXT(G.9b!B751),ISNUMBER(G.9b!B751))=TRUE,G.9b!B751,"")</f>
        <v/>
      </c>
      <c r="C751" s="89">
        <f>IFERROR(ROUND(G.9b!C751,2),0)</f>
        <v>0</v>
      </c>
      <c r="D751" s="89">
        <f>IFERROR(ROUND(G.9b!D751,2),0)</f>
        <v>0</v>
      </c>
      <c r="E751" s="89">
        <f>IFERROR(ROUND(G.9b!E751,2),0)</f>
        <v>0</v>
      </c>
      <c r="F751" s="89">
        <f>IFERROR(ROUND(G.9b!F751,2),0)</f>
        <v>0</v>
      </c>
      <c r="G751" s="89">
        <f>IFERROR(ROUND(G.9b!G751,2),0)</f>
        <v>0</v>
      </c>
      <c r="H751" s="91">
        <f t="shared" si="11"/>
        <v>0</v>
      </c>
      <c r="I751" s="89">
        <f>IFERROR(ROUND(G.9b!I751,2),0)</f>
        <v>0</v>
      </c>
      <c r="J751" s="96" t="str">
        <f>IF(OR(ISTEXT(G.9b!J751),ISNUMBER(G.9b!J751))=TRUE,G.9b!J751,"")</f>
        <v/>
      </c>
    </row>
    <row r="752" spans="1:10" ht="20.100000000000001" customHeight="1" thickBot="1" x14ac:dyDescent="0.3">
      <c r="A752" s="96" t="str">
        <f>IF(OR(ISTEXT(G.9b!A752),ISNUMBER(G.9b!A752))=TRUE,G.9b!A752,"")</f>
        <v/>
      </c>
      <c r="B752" s="96" t="str">
        <f>IF(OR(ISTEXT(G.9b!B752),ISNUMBER(G.9b!B752))=TRUE,G.9b!B752,"")</f>
        <v/>
      </c>
      <c r="C752" s="89">
        <f>IFERROR(ROUND(G.9b!C752,2),0)</f>
        <v>0</v>
      </c>
      <c r="D752" s="89">
        <f>IFERROR(ROUND(G.9b!D752,2),0)</f>
        <v>0</v>
      </c>
      <c r="E752" s="89">
        <f>IFERROR(ROUND(G.9b!E752,2),0)</f>
        <v>0</v>
      </c>
      <c r="F752" s="89">
        <f>IFERROR(ROUND(G.9b!F752,2),0)</f>
        <v>0</v>
      </c>
      <c r="G752" s="89">
        <f>IFERROR(ROUND(G.9b!G752,2),0)</f>
        <v>0</v>
      </c>
      <c r="H752" s="91">
        <f t="shared" si="11"/>
        <v>0</v>
      </c>
      <c r="I752" s="89">
        <f>IFERROR(ROUND(G.9b!I752,2),0)</f>
        <v>0</v>
      </c>
      <c r="J752" s="96" t="str">
        <f>IF(OR(ISTEXT(G.9b!J752),ISNUMBER(G.9b!J752))=TRUE,G.9b!J752,"")</f>
        <v/>
      </c>
    </row>
    <row r="753" spans="1:10" ht="20.100000000000001" customHeight="1" thickBot="1" x14ac:dyDescent="0.3">
      <c r="A753" s="96" t="str">
        <f>IF(OR(ISTEXT(G.9b!A753),ISNUMBER(G.9b!A753))=TRUE,G.9b!A753,"")</f>
        <v/>
      </c>
      <c r="B753" s="96" t="str">
        <f>IF(OR(ISTEXT(G.9b!B753),ISNUMBER(G.9b!B753))=TRUE,G.9b!B753,"")</f>
        <v/>
      </c>
      <c r="C753" s="89">
        <f>IFERROR(ROUND(G.9b!C753,2),0)</f>
        <v>0</v>
      </c>
      <c r="D753" s="89">
        <f>IFERROR(ROUND(G.9b!D753,2),0)</f>
        <v>0</v>
      </c>
      <c r="E753" s="89">
        <f>IFERROR(ROUND(G.9b!E753,2),0)</f>
        <v>0</v>
      </c>
      <c r="F753" s="89">
        <f>IFERROR(ROUND(G.9b!F753,2),0)</f>
        <v>0</v>
      </c>
      <c r="G753" s="89">
        <f>IFERROR(ROUND(G.9b!G753,2),0)</f>
        <v>0</v>
      </c>
      <c r="H753" s="91">
        <f t="shared" si="11"/>
        <v>0</v>
      </c>
      <c r="I753" s="89">
        <f>IFERROR(ROUND(G.9b!I753,2),0)</f>
        <v>0</v>
      </c>
      <c r="J753" s="96" t="str">
        <f>IF(OR(ISTEXT(G.9b!J753),ISNUMBER(G.9b!J753))=TRUE,G.9b!J753,"")</f>
        <v/>
      </c>
    </row>
    <row r="754" spans="1:10" ht="20.100000000000001" customHeight="1" thickBot="1" x14ac:dyDescent="0.3">
      <c r="A754" s="96" t="str">
        <f>IF(OR(ISTEXT(G.9b!A754),ISNUMBER(G.9b!A754))=TRUE,G.9b!A754,"")</f>
        <v/>
      </c>
      <c r="B754" s="96" t="str">
        <f>IF(OR(ISTEXT(G.9b!B754),ISNUMBER(G.9b!B754))=TRUE,G.9b!B754,"")</f>
        <v/>
      </c>
      <c r="C754" s="89">
        <f>IFERROR(ROUND(G.9b!C754,2),0)</f>
        <v>0</v>
      </c>
      <c r="D754" s="89">
        <f>IFERROR(ROUND(G.9b!D754,2),0)</f>
        <v>0</v>
      </c>
      <c r="E754" s="89">
        <f>IFERROR(ROUND(G.9b!E754,2),0)</f>
        <v>0</v>
      </c>
      <c r="F754" s="89">
        <f>IFERROR(ROUND(G.9b!F754,2),0)</f>
        <v>0</v>
      </c>
      <c r="G754" s="89">
        <f>IFERROR(ROUND(G.9b!G754,2),0)</f>
        <v>0</v>
      </c>
      <c r="H754" s="91">
        <f t="shared" si="11"/>
        <v>0</v>
      </c>
      <c r="I754" s="89">
        <f>IFERROR(ROUND(G.9b!I754,2),0)</f>
        <v>0</v>
      </c>
      <c r="J754" s="96" t="str">
        <f>IF(OR(ISTEXT(G.9b!J754),ISNUMBER(G.9b!J754))=TRUE,G.9b!J754,"")</f>
        <v/>
      </c>
    </row>
    <row r="755" spans="1:10" ht="20.100000000000001" customHeight="1" thickBot="1" x14ac:dyDescent="0.3">
      <c r="A755" s="96" t="str">
        <f>IF(OR(ISTEXT(G.9b!A755),ISNUMBER(G.9b!A755))=TRUE,G.9b!A755,"")</f>
        <v/>
      </c>
      <c r="B755" s="96" t="str">
        <f>IF(OR(ISTEXT(G.9b!B755),ISNUMBER(G.9b!B755))=TRUE,G.9b!B755,"")</f>
        <v/>
      </c>
      <c r="C755" s="89">
        <f>IFERROR(ROUND(G.9b!C755,2),0)</f>
        <v>0</v>
      </c>
      <c r="D755" s="89">
        <f>IFERROR(ROUND(G.9b!D755,2),0)</f>
        <v>0</v>
      </c>
      <c r="E755" s="89">
        <f>IFERROR(ROUND(G.9b!E755,2),0)</f>
        <v>0</v>
      </c>
      <c r="F755" s="89">
        <f>IFERROR(ROUND(G.9b!F755,2),0)</f>
        <v>0</v>
      </c>
      <c r="G755" s="89">
        <f>IFERROR(ROUND(G.9b!G755,2),0)</f>
        <v>0</v>
      </c>
      <c r="H755" s="91">
        <f t="shared" si="11"/>
        <v>0</v>
      </c>
      <c r="I755" s="89">
        <f>IFERROR(ROUND(G.9b!I755,2),0)</f>
        <v>0</v>
      </c>
      <c r="J755" s="96" t="str">
        <f>IF(OR(ISTEXT(G.9b!J755),ISNUMBER(G.9b!J755))=TRUE,G.9b!J755,"")</f>
        <v/>
      </c>
    </row>
    <row r="756" spans="1:10" ht="20.100000000000001" customHeight="1" thickBot="1" x14ac:dyDescent="0.3">
      <c r="A756" s="96" t="str">
        <f>IF(OR(ISTEXT(G.9b!A756),ISNUMBER(G.9b!A756))=TRUE,G.9b!A756,"")</f>
        <v/>
      </c>
      <c r="B756" s="96" t="str">
        <f>IF(OR(ISTEXT(G.9b!B756),ISNUMBER(G.9b!B756))=TRUE,G.9b!B756,"")</f>
        <v/>
      </c>
      <c r="C756" s="89">
        <f>IFERROR(ROUND(G.9b!C756,2),0)</f>
        <v>0</v>
      </c>
      <c r="D756" s="89">
        <f>IFERROR(ROUND(G.9b!D756,2),0)</f>
        <v>0</v>
      </c>
      <c r="E756" s="89">
        <f>IFERROR(ROUND(G.9b!E756,2),0)</f>
        <v>0</v>
      </c>
      <c r="F756" s="89">
        <f>IFERROR(ROUND(G.9b!F756,2),0)</f>
        <v>0</v>
      </c>
      <c r="G756" s="89">
        <f>IFERROR(ROUND(G.9b!G756,2),0)</f>
        <v>0</v>
      </c>
      <c r="H756" s="91">
        <f t="shared" si="11"/>
        <v>0</v>
      </c>
      <c r="I756" s="89">
        <f>IFERROR(ROUND(G.9b!I756,2),0)</f>
        <v>0</v>
      </c>
      <c r="J756" s="96" t="str">
        <f>IF(OR(ISTEXT(G.9b!J756),ISNUMBER(G.9b!J756))=TRUE,G.9b!J756,"")</f>
        <v/>
      </c>
    </row>
    <row r="757" spans="1:10" ht="20.100000000000001" customHeight="1" thickBot="1" x14ac:dyDescent="0.3">
      <c r="A757" s="96" t="str">
        <f>IF(OR(ISTEXT(G.9b!A757),ISNUMBER(G.9b!A757))=TRUE,G.9b!A757,"")</f>
        <v/>
      </c>
      <c r="B757" s="96" t="str">
        <f>IF(OR(ISTEXT(G.9b!B757),ISNUMBER(G.9b!B757))=TRUE,G.9b!B757,"")</f>
        <v/>
      </c>
      <c r="C757" s="89">
        <f>IFERROR(ROUND(G.9b!C757,2),0)</f>
        <v>0</v>
      </c>
      <c r="D757" s="89">
        <f>IFERROR(ROUND(G.9b!D757,2),0)</f>
        <v>0</v>
      </c>
      <c r="E757" s="89">
        <f>IFERROR(ROUND(G.9b!E757,2),0)</f>
        <v>0</v>
      </c>
      <c r="F757" s="89">
        <f>IFERROR(ROUND(G.9b!F757,2),0)</f>
        <v>0</v>
      </c>
      <c r="G757" s="89">
        <f>IFERROR(ROUND(G.9b!G757,2),0)</f>
        <v>0</v>
      </c>
      <c r="H757" s="91">
        <f t="shared" si="11"/>
        <v>0</v>
      </c>
      <c r="I757" s="89">
        <f>IFERROR(ROUND(G.9b!I757,2),0)</f>
        <v>0</v>
      </c>
      <c r="J757" s="96" t="str">
        <f>IF(OR(ISTEXT(G.9b!J757),ISNUMBER(G.9b!J757))=TRUE,G.9b!J757,"")</f>
        <v/>
      </c>
    </row>
    <row r="758" spans="1:10" ht="20.100000000000001" customHeight="1" thickBot="1" x14ac:dyDescent="0.3">
      <c r="A758" s="96" t="str">
        <f>IF(OR(ISTEXT(G.9b!A758),ISNUMBER(G.9b!A758))=TRUE,G.9b!A758,"")</f>
        <v/>
      </c>
      <c r="B758" s="96" t="str">
        <f>IF(OR(ISTEXT(G.9b!B758),ISNUMBER(G.9b!B758))=TRUE,G.9b!B758,"")</f>
        <v/>
      </c>
      <c r="C758" s="89">
        <f>IFERROR(ROUND(G.9b!C758,2),0)</f>
        <v>0</v>
      </c>
      <c r="D758" s="89">
        <f>IFERROR(ROUND(G.9b!D758,2),0)</f>
        <v>0</v>
      </c>
      <c r="E758" s="89">
        <f>IFERROR(ROUND(G.9b!E758,2),0)</f>
        <v>0</v>
      </c>
      <c r="F758" s="89">
        <f>IFERROR(ROUND(G.9b!F758,2),0)</f>
        <v>0</v>
      </c>
      <c r="G758" s="89">
        <f>IFERROR(ROUND(G.9b!G758,2),0)</f>
        <v>0</v>
      </c>
      <c r="H758" s="91">
        <f t="shared" si="11"/>
        <v>0</v>
      </c>
      <c r="I758" s="89">
        <f>IFERROR(ROUND(G.9b!I758,2),0)</f>
        <v>0</v>
      </c>
      <c r="J758" s="96" t="str">
        <f>IF(OR(ISTEXT(G.9b!J758),ISNUMBER(G.9b!J758))=TRUE,G.9b!J758,"")</f>
        <v/>
      </c>
    </row>
    <row r="759" spans="1:10" ht="20.100000000000001" customHeight="1" thickBot="1" x14ac:dyDescent="0.3">
      <c r="A759" s="96" t="str">
        <f>IF(OR(ISTEXT(G.9b!A759),ISNUMBER(G.9b!A759))=TRUE,G.9b!A759,"")</f>
        <v/>
      </c>
      <c r="B759" s="96" t="str">
        <f>IF(OR(ISTEXT(G.9b!B759),ISNUMBER(G.9b!B759))=TRUE,G.9b!B759,"")</f>
        <v/>
      </c>
      <c r="C759" s="89">
        <f>IFERROR(ROUND(G.9b!C759,2),0)</f>
        <v>0</v>
      </c>
      <c r="D759" s="89">
        <f>IFERROR(ROUND(G.9b!D759,2),0)</f>
        <v>0</v>
      </c>
      <c r="E759" s="89">
        <f>IFERROR(ROUND(G.9b!E759,2),0)</f>
        <v>0</v>
      </c>
      <c r="F759" s="89">
        <f>IFERROR(ROUND(G.9b!F759,2),0)</f>
        <v>0</v>
      </c>
      <c r="G759" s="89">
        <f>IFERROR(ROUND(G.9b!G759,2),0)</f>
        <v>0</v>
      </c>
      <c r="H759" s="91">
        <f t="shared" si="11"/>
        <v>0</v>
      </c>
      <c r="I759" s="89">
        <f>IFERROR(ROUND(G.9b!I759,2),0)</f>
        <v>0</v>
      </c>
      <c r="J759" s="96" t="str">
        <f>IF(OR(ISTEXT(G.9b!J759),ISNUMBER(G.9b!J759))=TRUE,G.9b!J759,"")</f>
        <v/>
      </c>
    </row>
    <row r="760" spans="1:10" ht="20.100000000000001" customHeight="1" thickBot="1" x14ac:dyDescent="0.3">
      <c r="A760" s="96" t="str">
        <f>IF(OR(ISTEXT(G.9b!A760),ISNUMBER(G.9b!A760))=TRUE,G.9b!A760,"")</f>
        <v/>
      </c>
      <c r="B760" s="96" t="str">
        <f>IF(OR(ISTEXT(G.9b!B760),ISNUMBER(G.9b!B760))=TRUE,G.9b!B760,"")</f>
        <v/>
      </c>
      <c r="C760" s="89">
        <f>IFERROR(ROUND(G.9b!C760,2),0)</f>
        <v>0</v>
      </c>
      <c r="D760" s="89">
        <f>IFERROR(ROUND(G.9b!D760,2),0)</f>
        <v>0</v>
      </c>
      <c r="E760" s="89">
        <f>IFERROR(ROUND(G.9b!E760,2),0)</f>
        <v>0</v>
      </c>
      <c r="F760" s="89">
        <f>IFERROR(ROUND(G.9b!F760,2),0)</f>
        <v>0</v>
      </c>
      <c r="G760" s="89">
        <f>IFERROR(ROUND(G.9b!G760,2),0)</f>
        <v>0</v>
      </c>
      <c r="H760" s="91">
        <f t="shared" si="11"/>
        <v>0</v>
      </c>
      <c r="I760" s="89">
        <f>IFERROR(ROUND(G.9b!I760,2),0)</f>
        <v>0</v>
      </c>
      <c r="J760" s="96" t="str">
        <f>IF(OR(ISTEXT(G.9b!J760),ISNUMBER(G.9b!J760))=TRUE,G.9b!J760,"")</f>
        <v/>
      </c>
    </row>
    <row r="761" spans="1:10" ht="20.100000000000001" customHeight="1" thickBot="1" x14ac:dyDescent="0.3">
      <c r="A761" s="96" t="str">
        <f>IF(OR(ISTEXT(G.9b!A761),ISNUMBER(G.9b!A761))=TRUE,G.9b!A761,"")</f>
        <v/>
      </c>
      <c r="B761" s="96" t="str">
        <f>IF(OR(ISTEXT(G.9b!B761),ISNUMBER(G.9b!B761))=TRUE,G.9b!B761,"")</f>
        <v/>
      </c>
      <c r="C761" s="89">
        <f>IFERROR(ROUND(G.9b!C761,2),0)</f>
        <v>0</v>
      </c>
      <c r="D761" s="89">
        <f>IFERROR(ROUND(G.9b!D761,2),0)</f>
        <v>0</v>
      </c>
      <c r="E761" s="89">
        <f>IFERROR(ROUND(G.9b!E761,2),0)</f>
        <v>0</v>
      </c>
      <c r="F761" s="89">
        <f>IFERROR(ROUND(G.9b!F761,2),0)</f>
        <v>0</v>
      </c>
      <c r="G761" s="89">
        <f>IFERROR(ROUND(G.9b!G761,2),0)</f>
        <v>0</v>
      </c>
      <c r="H761" s="91">
        <f t="shared" si="11"/>
        <v>0</v>
      </c>
      <c r="I761" s="89">
        <f>IFERROR(ROUND(G.9b!I761,2),0)</f>
        <v>0</v>
      </c>
      <c r="J761" s="96" t="str">
        <f>IF(OR(ISTEXT(G.9b!J761),ISNUMBER(G.9b!J761))=TRUE,G.9b!J761,"")</f>
        <v/>
      </c>
    </row>
    <row r="762" spans="1:10" ht="20.100000000000001" customHeight="1" thickBot="1" x14ac:dyDescent="0.3">
      <c r="A762" s="96" t="str">
        <f>IF(OR(ISTEXT(G.9b!A762),ISNUMBER(G.9b!A762))=TRUE,G.9b!A762,"")</f>
        <v/>
      </c>
      <c r="B762" s="96" t="str">
        <f>IF(OR(ISTEXT(G.9b!B762),ISNUMBER(G.9b!B762))=TRUE,G.9b!B762,"")</f>
        <v/>
      </c>
      <c r="C762" s="89">
        <f>IFERROR(ROUND(G.9b!C762,2),0)</f>
        <v>0</v>
      </c>
      <c r="D762" s="89">
        <f>IFERROR(ROUND(G.9b!D762,2),0)</f>
        <v>0</v>
      </c>
      <c r="E762" s="89">
        <f>IFERROR(ROUND(G.9b!E762,2),0)</f>
        <v>0</v>
      </c>
      <c r="F762" s="89">
        <f>IFERROR(ROUND(G.9b!F762,2),0)</f>
        <v>0</v>
      </c>
      <c r="G762" s="89">
        <f>IFERROR(ROUND(G.9b!G762,2),0)</f>
        <v>0</v>
      </c>
      <c r="H762" s="91">
        <f t="shared" si="11"/>
        <v>0</v>
      </c>
      <c r="I762" s="89">
        <f>IFERROR(ROUND(G.9b!I762,2),0)</f>
        <v>0</v>
      </c>
      <c r="J762" s="96" t="str">
        <f>IF(OR(ISTEXT(G.9b!J762),ISNUMBER(G.9b!J762))=TRUE,G.9b!J762,"")</f>
        <v/>
      </c>
    </row>
    <row r="763" spans="1:10" ht="20.100000000000001" customHeight="1" thickBot="1" x14ac:dyDescent="0.3">
      <c r="A763" s="96" t="str">
        <f>IF(OR(ISTEXT(G.9b!A763),ISNUMBER(G.9b!A763))=TRUE,G.9b!A763,"")</f>
        <v/>
      </c>
      <c r="B763" s="96" t="str">
        <f>IF(OR(ISTEXT(G.9b!B763),ISNUMBER(G.9b!B763))=TRUE,G.9b!B763,"")</f>
        <v/>
      </c>
      <c r="C763" s="89">
        <f>IFERROR(ROUND(G.9b!C763,2),0)</f>
        <v>0</v>
      </c>
      <c r="D763" s="89">
        <f>IFERROR(ROUND(G.9b!D763,2),0)</f>
        <v>0</v>
      </c>
      <c r="E763" s="89">
        <f>IFERROR(ROUND(G.9b!E763,2),0)</f>
        <v>0</v>
      </c>
      <c r="F763" s="89">
        <f>IFERROR(ROUND(G.9b!F763,2),0)</f>
        <v>0</v>
      </c>
      <c r="G763" s="89">
        <f>IFERROR(ROUND(G.9b!G763,2),0)</f>
        <v>0</v>
      </c>
      <c r="H763" s="91">
        <f t="shared" si="11"/>
        <v>0</v>
      </c>
      <c r="I763" s="89">
        <f>IFERROR(ROUND(G.9b!I763,2),0)</f>
        <v>0</v>
      </c>
      <c r="J763" s="96" t="str">
        <f>IF(OR(ISTEXT(G.9b!J763),ISNUMBER(G.9b!J763))=TRUE,G.9b!J763,"")</f>
        <v/>
      </c>
    </row>
    <row r="764" spans="1:10" ht="20.100000000000001" customHeight="1" thickBot="1" x14ac:dyDescent="0.3">
      <c r="A764" s="96" t="str">
        <f>IF(OR(ISTEXT(G.9b!A764),ISNUMBER(G.9b!A764))=TRUE,G.9b!A764,"")</f>
        <v/>
      </c>
      <c r="B764" s="96" t="str">
        <f>IF(OR(ISTEXT(G.9b!B764),ISNUMBER(G.9b!B764))=TRUE,G.9b!B764,"")</f>
        <v/>
      </c>
      <c r="C764" s="89">
        <f>IFERROR(ROUND(G.9b!C764,2),0)</f>
        <v>0</v>
      </c>
      <c r="D764" s="89">
        <f>IFERROR(ROUND(G.9b!D764,2),0)</f>
        <v>0</v>
      </c>
      <c r="E764" s="89">
        <f>IFERROR(ROUND(G.9b!E764,2),0)</f>
        <v>0</v>
      </c>
      <c r="F764" s="89">
        <f>IFERROR(ROUND(G.9b!F764,2),0)</f>
        <v>0</v>
      </c>
      <c r="G764" s="89">
        <f>IFERROR(ROUND(G.9b!G764,2),0)</f>
        <v>0</v>
      </c>
      <c r="H764" s="91">
        <f t="shared" si="11"/>
        <v>0</v>
      </c>
      <c r="I764" s="89">
        <f>IFERROR(ROUND(G.9b!I764,2),0)</f>
        <v>0</v>
      </c>
      <c r="J764" s="96" t="str">
        <f>IF(OR(ISTEXT(G.9b!J764),ISNUMBER(G.9b!J764))=TRUE,G.9b!J764,"")</f>
        <v/>
      </c>
    </row>
    <row r="765" spans="1:10" ht="20.100000000000001" customHeight="1" thickBot="1" x14ac:dyDescent="0.3">
      <c r="A765" s="96" t="str">
        <f>IF(OR(ISTEXT(G.9b!A765),ISNUMBER(G.9b!A765))=TRUE,G.9b!A765,"")</f>
        <v/>
      </c>
      <c r="B765" s="96" t="str">
        <f>IF(OR(ISTEXT(G.9b!B765),ISNUMBER(G.9b!B765))=TRUE,G.9b!B765,"")</f>
        <v/>
      </c>
      <c r="C765" s="89">
        <f>IFERROR(ROUND(G.9b!C765,2),0)</f>
        <v>0</v>
      </c>
      <c r="D765" s="89">
        <f>IFERROR(ROUND(G.9b!D765,2),0)</f>
        <v>0</v>
      </c>
      <c r="E765" s="89">
        <f>IFERROR(ROUND(G.9b!E765,2),0)</f>
        <v>0</v>
      </c>
      <c r="F765" s="89">
        <f>IFERROR(ROUND(G.9b!F765,2),0)</f>
        <v>0</v>
      </c>
      <c r="G765" s="89">
        <f>IFERROR(ROUND(G.9b!G765,2),0)</f>
        <v>0</v>
      </c>
      <c r="H765" s="91">
        <f t="shared" si="11"/>
        <v>0</v>
      </c>
      <c r="I765" s="89">
        <f>IFERROR(ROUND(G.9b!I765,2),0)</f>
        <v>0</v>
      </c>
      <c r="J765" s="96" t="str">
        <f>IF(OR(ISTEXT(G.9b!J765),ISNUMBER(G.9b!J765))=TRUE,G.9b!J765,"")</f>
        <v/>
      </c>
    </row>
    <row r="766" spans="1:10" ht="20.100000000000001" customHeight="1" thickBot="1" x14ac:dyDescent="0.3">
      <c r="A766" s="96" t="str">
        <f>IF(OR(ISTEXT(G.9b!A766),ISNUMBER(G.9b!A766))=TRUE,G.9b!A766,"")</f>
        <v/>
      </c>
      <c r="B766" s="96" t="str">
        <f>IF(OR(ISTEXT(G.9b!B766),ISNUMBER(G.9b!B766))=TRUE,G.9b!B766,"")</f>
        <v/>
      </c>
      <c r="C766" s="89">
        <f>IFERROR(ROUND(G.9b!C766,2),0)</f>
        <v>0</v>
      </c>
      <c r="D766" s="89">
        <f>IFERROR(ROUND(G.9b!D766,2),0)</f>
        <v>0</v>
      </c>
      <c r="E766" s="89">
        <f>IFERROR(ROUND(G.9b!E766,2),0)</f>
        <v>0</v>
      </c>
      <c r="F766" s="89">
        <f>IFERROR(ROUND(G.9b!F766,2),0)</f>
        <v>0</v>
      </c>
      <c r="G766" s="89">
        <f>IFERROR(ROUND(G.9b!G766,2),0)</f>
        <v>0</v>
      </c>
      <c r="H766" s="91">
        <f t="shared" si="11"/>
        <v>0</v>
      </c>
      <c r="I766" s="89">
        <f>IFERROR(ROUND(G.9b!I766,2),0)</f>
        <v>0</v>
      </c>
      <c r="J766" s="96" t="str">
        <f>IF(OR(ISTEXT(G.9b!J766),ISNUMBER(G.9b!J766))=TRUE,G.9b!J766,"")</f>
        <v/>
      </c>
    </row>
    <row r="767" spans="1:10" ht="20.100000000000001" customHeight="1" thickBot="1" x14ac:dyDescent="0.3">
      <c r="A767" s="96" t="str">
        <f>IF(OR(ISTEXT(G.9b!A767),ISNUMBER(G.9b!A767))=TRUE,G.9b!A767,"")</f>
        <v/>
      </c>
      <c r="B767" s="96" t="str">
        <f>IF(OR(ISTEXT(G.9b!B767),ISNUMBER(G.9b!B767))=TRUE,G.9b!B767,"")</f>
        <v/>
      </c>
      <c r="C767" s="89">
        <f>IFERROR(ROUND(G.9b!C767,2),0)</f>
        <v>0</v>
      </c>
      <c r="D767" s="89">
        <f>IFERROR(ROUND(G.9b!D767,2),0)</f>
        <v>0</v>
      </c>
      <c r="E767" s="89">
        <f>IFERROR(ROUND(G.9b!E767,2),0)</f>
        <v>0</v>
      </c>
      <c r="F767" s="89">
        <f>IFERROR(ROUND(G.9b!F767,2),0)</f>
        <v>0</v>
      </c>
      <c r="G767" s="89">
        <f>IFERROR(ROUND(G.9b!G767,2),0)</f>
        <v>0</v>
      </c>
      <c r="H767" s="91">
        <f t="shared" si="11"/>
        <v>0</v>
      </c>
      <c r="I767" s="89">
        <f>IFERROR(ROUND(G.9b!I767,2),0)</f>
        <v>0</v>
      </c>
      <c r="J767" s="96" t="str">
        <f>IF(OR(ISTEXT(G.9b!J767),ISNUMBER(G.9b!J767))=TRUE,G.9b!J767,"")</f>
        <v/>
      </c>
    </row>
    <row r="768" spans="1:10" ht="20.100000000000001" customHeight="1" thickBot="1" x14ac:dyDescent="0.3">
      <c r="A768" s="96" t="str">
        <f>IF(OR(ISTEXT(G.9b!A768),ISNUMBER(G.9b!A768))=TRUE,G.9b!A768,"")</f>
        <v/>
      </c>
      <c r="B768" s="96" t="str">
        <f>IF(OR(ISTEXT(G.9b!B768),ISNUMBER(G.9b!B768))=TRUE,G.9b!B768,"")</f>
        <v/>
      </c>
      <c r="C768" s="89">
        <f>IFERROR(ROUND(G.9b!C768,2),0)</f>
        <v>0</v>
      </c>
      <c r="D768" s="89">
        <f>IFERROR(ROUND(G.9b!D768,2),0)</f>
        <v>0</v>
      </c>
      <c r="E768" s="89">
        <f>IFERROR(ROUND(G.9b!E768,2),0)</f>
        <v>0</v>
      </c>
      <c r="F768" s="89">
        <f>IFERROR(ROUND(G.9b!F768,2),0)</f>
        <v>0</v>
      </c>
      <c r="G768" s="89">
        <f>IFERROR(ROUND(G.9b!G768,2),0)</f>
        <v>0</v>
      </c>
      <c r="H768" s="91">
        <f t="shared" si="11"/>
        <v>0</v>
      </c>
      <c r="I768" s="89">
        <f>IFERROR(ROUND(G.9b!I768,2),0)</f>
        <v>0</v>
      </c>
      <c r="J768" s="96" t="str">
        <f>IF(OR(ISTEXT(G.9b!J768),ISNUMBER(G.9b!J768))=TRUE,G.9b!J768,"")</f>
        <v/>
      </c>
    </row>
    <row r="769" spans="1:10" ht="20.100000000000001" customHeight="1" thickBot="1" x14ac:dyDescent="0.3">
      <c r="A769" s="96" t="str">
        <f>IF(OR(ISTEXT(G.9b!A769),ISNUMBER(G.9b!A769))=TRUE,G.9b!A769,"")</f>
        <v/>
      </c>
      <c r="B769" s="96" t="str">
        <f>IF(OR(ISTEXT(G.9b!B769),ISNUMBER(G.9b!B769))=TRUE,G.9b!B769,"")</f>
        <v/>
      </c>
      <c r="C769" s="89">
        <f>IFERROR(ROUND(G.9b!C769,2),0)</f>
        <v>0</v>
      </c>
      <c r="D769" s="89">
        <f>IFERROR(ROUND(G.9b!D769,2),0)</f>
        <v>0</v>
      </c>
      <c r="E769" s="89">
        <f>IFERROR(ROUND(G.9b!E769,2),0)</f>
        <v>0</v>
      </c>
      <c r="F769" s="89">
        <f>IFERROR(ROUND(G.9b!F769,2),0)</f>
        <v>0</v>
      </c>
      <c r="G769" s="89">
        <f>IFERROR(ROUND(G.9b!G769,2),0)</f>
        <v>0</v>
      </c>
      <c r="H769" s="91">
        <f t="shared" si="11"/>
        <v>0</v>
      </c>
      <c r="I769" s="89">
        <f>IFERROR(ROUND(G.9b!I769,2),0)</f>
        <v>0</v>
      </c>
      <c r="J769" s="96" t="str">
        <f>IF(OR(ISTEXT(G.9b!J769),ISNUMBER(G.9b!J769))=TRUE,G.9b!J769,"")</f>
        <v/>
      </c>
    </row>
    <row r="770" spans="1:10" ht="20.100000000000001" customHeight="1" thickBot="1" x14ac:dyDescent="0.3">
      <c r="A770" s="96" t="str">
        <f>IF(OR(ISTEXT(G.9b!A770),ISNUMBER(G.9b!A770))=TRUE,G.9b!A770,"")</f>
        <v/>
      </c>
      <c r="B770" s="96" t="str">
        <f>IF(OR(ISTEXT(G.9b!B770),ISNUMBER(G.9b!B770))=TRUE,G.9b!B770,"")</f>
        <v/>
      </c>
      <c r="C770" s="89">
        <f>IFERROR(ROUND(G.9b!C770,2),0)</f>
        <v>0</v>
      </c>
      <c r="D770" s="89">
        <f>IFERROR(ROUND(G.9b!D770,2),0)</f>
        <v>0</v>
      </c>
      <c r="E770" s="89">
        <f>IFERROR(ROUND(G.9b!E770,2),0)</f>
        <v>0</v>
      </c>
      <c r="F770" s="89">
        <f>IFERROR(ROUND(G.9b!F770,2),0)</f>
        <v>0</v>
      </c>
      <c r="G770" s="89">
        <f>IFERROR(ROUND(G.9b!G770,2),0)</f>
        <v>0</v>
      </c>
      <c r="H770" s="91">
        <f t="shared" si="11"/>
        <v>0</v>
      </c>
      <c r="I770" s="89">
        <f>IFERROR(ROUND(G.9b!I770,2),0)</f>
        <v>0</v>
      </c>
      <c r="J770" s="96" t="str">
        <f>IF(OR(ISTEXT(G.9b!J770),ISNUMBER(G.9b!J770))=TRUE,G.9b!J770,"")</f>
        <v/>
      </c>
    </row>
    <row r="771" spans="1:10" ht="20.100000000000001" customHeight="1" thickBot="1" x14ac:dyDescent="0.3">
      <c r="A771" s="96" t="str">
        <f>IF(OR(ISTEXT(G.9b!A771),ISNUMBER(G.9b!A771))=TRUE,G.9b!A771,"")</f>
        <v/>
      </c>
      <c r="B771" s="96" t="str">
        <f>IF(OR(ISTEXT(G.9b!B771),ISNUMBER(G.9b!B771))=TRUE,G.9b!B771,"")</f>
        <v/>
      </c>
      <c r="C771" s="89">
        <f>IFERROR(ROUND(G.9b!C771,2),0)</f>
        <v>0</v>
      </c>
      <c r="D771" s="89">
        <f>IFERROR(ROUND(G.9b!D771,2),0)</f>
        <v>0</v>
      </c>
      <c r="E771" s="89">
        <f>IFERROR(ROUND(G.9b!E771,2),0)</f>
        <v>0</v>
      </c>
      <c r="F771" s="89">
        <f>IFERROR(ROUND(G.9b!F771,2),0)</f>
        <v>0</v>
      </c>
      <c r="G771" s="89">
        <f>IFERROR(ROUND(G.9b!G771,2),0)</f>
        <v>0</v>
      </c>
      <c r="H771" s="91">
        <f t="shared" si="11"/>
        <v>0</v>
      </c>
      <c r="I771" s="89">
        <f>IFERROR(ROUND(G.9b!I771,2),0)</f>
        <v>0</v>
      </c>
      <c r="J771" s="96" t="str">
        <f>IF(OR(ISTEXT(G.9b!J771),ISNUMBER(G.9b!J771))=TRUE,G.9b!J771,"")</f>
        <v/>
      </c>
    </row>
    <row r="772" spans="1:10" ht="20.100000000000001" customHeight="1" thickBot="1" x14ac:dyDescent="0.3">
      <c r="A772" s="96" t="str">
        <f>IF(OR(ISTEXT(G.9b!A772),ISNUMBER(G.9b!A772))=TRUE,G.9b!A772,"")</f>
        <v/>
      </c>
      <c r="B772" s="96" t="str">
        <f>IF(OR(ISTEXT(G.9b!B772),ISNUMBER(G.9b!B772))=TRUE,G.9b!B772,"")</f>
        <v/>
      </c>
      <c r="C772" s="89">
        <f>IFERROR(ROUND(G.9b!C772,2),0)</f>
        <v>0</v>
      </c>
      <c r="D772" s="89">
        <f>IFERROR(ROUND(G.9b!D772,2),0)</f>
        <v>0</v>
      </c>
      <c r="E772" s="89">
        <f>IFERROR(ROUND(G.9b!E772,2),0)</f>
        <v>0</v>
      </c>
      <c r="F772" s="89">
        <f>IFERROR(ROUND(G.9b!F772,2),0)</f>
        <v>0</v>
      </c>
      <c r="G772" s="89">
        <f>IFERROR(ROUND(G.9b!G772,2),0)</f>
        <v>0</v>
      </c>
      <c r="H772" s="91">
        <f t="shared" si="11"/>
        <v>0</v>
      </c>
      <c r="I772" s="89">
        <f>IFERROR(ROUND(G.9b!I772,2),0)</f>
        <v>0</v>
      </c>
      <c r="J772" s="96" t="str">
        <f>IF(OR(ISTEXT(G.9b!J772),ISNUMBER(G.9b!J772))=TRUE,G.9b!J772,"")</f>
        <v/>
      </c>
    </row>
    <row r="773" spans="1:10" ht="20.100000000000001" customHeight="1" thickBot="1" x14ac:dyDescent="0.3">
      <c r="A773" s="96" t="str">
        <f>IF(OR(ISTEXT(G.9b!A773),ISNUMBER(G.9b!A773))=TRUE,G.9b!A773,"")</f>
        <v/>
      </c>
      <c r="B773" s="96" t="str">
        <f>IF(OR(ISTEXT(G.9b!B773),ISNUMBER(G.9b!B773))=TRUE,G.9b!B773,"")</f>
        <v/>
      </c>
      <c r="C773" s="89">
        <f>IFERROR(ROUND(G.9b!C773,2),0)</f>
        <v>0</v>
      </c>
      <c r="D773" s="89">
        <f>IFERROR(ROUND(G.9b!D773,2),0)</f>
        <v>0</v>
      </c>
      <c r="E773" s="89">
        <f>IFERROR(ROUND(G.9b!E773,2),0)</f>
        <v>0</v>
      </c>
      <c r="F773" s="89">
        <f>IFERROR(ROUND(G.9b!F773,2),0)</f>
        <v>0</v>
      </c>
      <c r="G773" s="89">
        <f>IFERROR(ROUND(G.9b!G773,2),0)</f>
        <v>0</v>
      </c>
      <c r="H773" s="91">
        <f t="shared" si="11"/>
        <v>0</v>
      </c>
      <c r="I773" s="89">
        <f>IFERROR(ROUND(G.9b!I773,2),0)</f>
        <v>0</v>
      </c>
      <c r="J773" s="96" t="str">
        <f>IF(OR(ISTEXT(G.9b!J773),ISNUMBER(G.9b!J773))=TRUE,G.9b!J773,"")</f>
        <v/>
      </c>
    </row>
    <row r="774" spans="1:10" ht="20.100000000000001" customHeight="1" thickBot="1" x14ac:dyDescent="0.3">
      <c r="A774" s="96" t="str">
        <f>IF(OR(ISTEXT(G.9b!A774),ISNUMBER(G.9b!A774))=TRUE,G.9b!A774,"")</f>
        <v/>
      </c>
      <c r="B774" s="96" t="str">
        <f>IF(OR(ISTEXT(G.9b!B774),ISNUMBER(G.9b!B774))=TRUE,G.9b!B774,"")</f>
        <v/>
      </c>
      <c r="C774" s="89">
        <f>IFERROR(ROUND(G.9b!C774,2),0)</f>
        <v>0</v>
      </c>
      <c r="D774" s="89">
        <f>IFERROR(ROUND(G.9b!D774,2),0)</f>
        <v>0</v>
      </c>
      <c r="E774" s="89">
        <f>IFERROR(ROUND(G.9b!E774,2),0)</f>
        <v>0</v>
      </c>
      <c r="F774" s="89">
        <f>IFERROR(ROUND(G.9b!F774,2),0)</f>
        <v>0</v>
      </c>
      <c r="G774" s="89">
        <f>IFERROR(ROUND(G.9b!G774,2),0)</f>
        <v>0</v>
      </c>
      <c r="H774" s="91">
        <f t="shared" si="11"/>
        <v>0</v>
      </c>
      <c r="I774" s="89">
        <f>IFERROR(ROUND(G.9b!I774,2),0)</f>
        <v>0</v>
      </c>
      <c r="J774" s="96" t="str">
        <f>IF(OR(ISTEXT(G.9b!J774),ISNUMBER(G.9b!J774))=TRUE,G.9b!J774,"")</f>
        <v/>
      </c>
    </row>
    <row r="775" spans="1:10" ht="20.100000000000001" customHeight="1" thickBot="1" x14ac:dyDescent="0.3">
      <c r="A775" s="96" t="str">
        <f>IF(OR(ISTEXT(G.9b!A775),ISNUMBER(G.9b!A775))=TRUE,G.9b!A775,"")</f>
        <v/>
      </c>
      <c r="B775" s="96" t="str">
        <f>IF(OR(ISTEXT(G.9b!B775),ISNUMBER(G.9b!B775))=TRUE,G.9b!B775,"")</f>
        <v/>
      </c>
      <c r="C775" s="89">
        <f>IFERROR(ROUND(G.9b!C775,2),0)</f>
        <v>0</v>
      </c>
      <c r="D775" s="89">
        <f>IFERROR(ROUND(G.9b!D775,2),0)</f>
        <v>0</v>
      </c>
      <c r="E775" s="89">
        <f>IFERROR(ROUND(G.9b!E775,2),0)</f>
        <v>0</v>
      </c>
      <c r="F775" s="89">
        <f>IFERROR(ROUND(G.9b!F775,2),0)</f>
        <v>0</v>
      </c>
      <c r="G775" s="89">
        <f>IFERROR(ROUND(G.9b!G775,2),0)</f>
        <v>0</v>
      </c>
      <c r="H775" s="91">
        <f t="shared" ref="H775:H838" si="12">ROUND(SUM(C775,(-D775),(-E775),F775,(-G775)),2)</f>
        <v>0</v>
      </c>
      <c r="I775" s="89">
        <f>IFERROR(ROUND(G.9b!I775,2),0)</f>
        <v>0</v>
      </c>
      <c r="J775" s="96" t="str">
        <f>IF(OR(ISTEXT(G.9b!J775),ISNUMBER(G.9b!J775))=TRUE,G.9b!J775,"")</f>
        <v/>
      </c>
    </row>
    <row r="776" spans="1:10" ht="20.100000000000001" customHeight="1" thickBot="1" x14ac:dyDescent="0.3">
      <c r="A776" s="96" t="str">
        <f>IF(OR(ISTEXT(G.9b!A776),ISNUMBER(G.9b!A776))=TRUE,G.9b!A776,"")</f>
        <v/>
      </c>
      <c r="B776" s="96" t="str">
        <f>IF(OR(ISTEXT(G.9b!B776),ISNUMBER(G.9b!B776))=TRUE,G.9b!B776,"")</f>
        <v/>
      </c>
      <c r="C776" s="89">
        <f>IFERROR(ROUND(G.9b!C776,2),0)</f>
        <v>0</v>
      </c>
      <c r="D776" s="89">
        <f>IFERROR(ROUND(G.9b!D776,2),0)</f>
        <v>0</v>
      </c>
      <c r="E776" s="89">
        <f>IFERROR(ROUND(G.9b!E776,2),0)</f>
        <v>0</v>
      </c>
      <c r="F776" s="89">
        <f>IFERROR(ROUND(G.9b!F776,2),0)</f>
        <v>0</v>
      </c>
      <c r="G776" s="89">
        <f>IFERROR(ROUND(G.9b!G776,2),0)</f>
        <v>0</v>
      </c>
      <c r="H776" s="91">
        <f t="shared" si="12"/>
        <v>0</v>
      </c>
      <c r="I776" s="89">
        <f>IFERROR(ROUND(G.9b!I776,2),0)</f>
        <v>0</v>
      </c>
      <c r="J776" s="96" t="str">
        <f>IF(OR(ISTEXT(G.9b!J776),ISNUMBER(G.9b!J776))=TRUE,G.9b!J776,"")</f>
        <v/>
      </c>
    </row>
    <row r="777" spans="1:10" ht="20.100000000000001" customHeight="1" thickBot="1" x14ac:dyDescent="0.3">
      <c r="A777" s="96" t="str">
        <f>IF(OR(ISTEXT(G.9b!A777),ISNUMBER(G.9b!A777))=TRUE,G.9b!A777,"")</f>
        <v/>
      </c>
      <c r="B777" s="96" t="str">
        <f>IF(OR(ISTEXT(G.9b!B777),ISNUMBER(G.9b!B777))=TRUE,G.9b!B777,"")</f>
        <v/>
      </c>
      <c r="C777" s="89">
        <f>IFERROR(ROUND(G.9b!C777,2),0)</f>
        <v>0</v>
      </c>
      <c r="D777" s="89">
        <f>IFERROR(ROUND(G.9b!D777,2),0)</f>
        <v>0</v>
      </c>
      <c r="E777" s="89">
        <f>IFERROR(ROUND(G.9b!E777,2),0)</f>
        <v>0</v>
      </c>
      <c r="F777" s="89">
        <f>IFERROR(ROUND(G.9b!F777,2),0)</f>
        <v>0</v>
      </c>
      <c r="G777" s="89">
        <f>IFERROR(ROUND(G.9b!G777,2),0)</f>
        <v>0</v>
      </c>
      <c r="H777" s="91">
        <f t="shared" si="12"/>
        <v>0</v>
      </c>
      <c r="I777" s="89">
        <f>IFERROR(ROUND(G.9b!I777,2),0)</f>
        <v>0</v>
      </c>
      <c r="J777" s="96" t="str">
        <f>IF(OR(ISTEXT(G.9b!J777),ISNUMBER(G.9b!J777))=TRUE,G.9b!J777,"")</f>
        <v/>
      </c>
    </row>
    <row r="778" spans="1:10" ht="20.100000000000001" customHeight="1" thickBot="1" x14ac:dyDescent="0.3">
      <c r="A778" s="96" t="str">
        <f>IF(OR(ISTEXT(G.9b!A778),ISNUMBER(G.9b!A778))=TRUE,G.9b!A778,"")</f>
        <v/>
      </c>
      <c r="B778" s="96" t="str">
        <f>IF(OR(ISTEXT(G.9b!B778),ISNUMBER(G.9b!B778))=TRUE,G.9b!B778,"")</f>
        <v/>
      </c>
      <c r="C778" s="89">
        <f>IFERROR(ROUND(G.9b!C778,2),0)</f>
        <v>0</v>
      </c>
      <c r="D778" s="89">
        <f>IFERROR(ROUND(G.9b!D778,2),0)</f>
        <v>0</v>
      </c>
      <c r="E778" s="89">
        <f>IFERROR(ROUND(G.9b!E778,2),0)</f>
        <v>0</v>
      </c>
      <c r="F778" s="89">
        <f>IFERROR(ROUND(G.9b!F778,2),0)</f>
        <v>0</v>
      </c>
      <c r="G778" s="89">
        <f>IFERROR(ROUND(G.9b!G778,2),0)</f>
        <v>0</v>
      </c>
      <c r="H778" s="91">
        <f t="shared" si="12"/>
        <v>0</v>
      </c>
      <c r="I778" s="89">
        <f>IFERROR(ROUND(G.9b!I778,2),0)</f>
        <v>0</v>
      </c>
      <c r="J778" s="96" t="str">
        <f>IF(OR(ISTEXT(G.9b!J778),ISNUMBER(G.9b!J778))=TRUE,G.9b!J778,"")</f>
        <v/>
      </c>
    </row>
    <row r="779" spans="1:10" ht="20.100000000000001" customHeight="1" thickBot="1" x14ac:dyDescent="0.3">
      <c r="A779" s="96" t="str">
        <f>IF(OR(ISTEXT(G.9b!A779),ISNUMBER(G.9b!A779))=TRUE,G.9b!A779,"")</f>
        <v/>
      </c>
      <c r="B779" s="96" t="str">
        <f>IF(OR(ISTEXT(G.9b!B779),ISNUMBER(G.9b!B779))=TRUE,G.9b!B779,"")</f>
        <v/>
      </c>
      <c r="C779" s="89">
        <f>IFERROR(ROUND(G.9b!C779,2),0)</f>
        <v>0</v>
      </c>
      <c r="D779" s="89">
        <f>IFERROR(ROUND(G.9b!D779,2),0)</f>
        <v>0</v>
      </c>
      <c r="E779" s="89">
        <f>IFERROR(ROUND(G.9b!E779,2),0)</f>
        <v>0</v>
      </c>
      <c r="F779" s="89">
        <f>IFERROR(ROUND(G.9b!F779,2),0)</f>
        <v>0</v>
      </c>
      <c r="G779" s="89">
        <f>IFERROR(ROUND(G.9b!G779,2),0)</f>
        <v>0</v>
      </c>
      <c r="H779" s="91">
        <f t="shared" si="12"/>
        <v>0</v>
      </c>
      <c r="I779" s="89">
        <f>IFERROR(ROUND(G.9b!I779,2),0)</f>
        <v>0</v>
      </c>
      <c r="J779" s="96" t="str">
        <f>IF(OR(ISTEXT(G.9b!J779),ISNUMBER(G.9b!J779))=TRUE,G.9b!J779,"")</f>
        <v/>
      </c>
    </row>
    <row r="780" spans="1:10" ht="20.100000000000001" customHeight="1" thickBot="1" x14ac:dyDescent="0.3">
      <c r="A780" s="96" t="str">
        <f>IF(OR(ISTEXT(G.9b!A780),ISNUMBER(G.9b!A780))=TRUE,G.9b!A780,"")</f>
        <v/>
      </c>
      <c r="B780" s="96" t="str">
        <f>IF(OR(ISTEXT(G.9b!B780),ISNUMBER(G.9b!B780))=TRUE,G.9b!B780,"")</f>
        <v/>
      </c>
      <c r="C780" s="89">
        <f>IFERROR(ROUND(G.9b!C780,2),0)</f>
        <v>0</v>
      </c>
      <c r="D780" s="89">
        <f>IFERROR(ROUND(G.9b!D780,2),0)</f>
        <v>0</v>
      </c>
      <c r="E780" s="89">
        <f>IFERROR(ROUND(G.9b!E780,2),0)</f>
        <v>0</v>
      </c>
      <c r="F780" s="89">
        <f>IFERROR(ROUND(G.9b!F780,2),0)</f>
        <v>0</v>
      </c>
      <c r="G780" s="89">
        <f>IFERROR(ROUND(G.9b!G780,2),0)</f>
        <v>0</v>
      </c>
      <c r="H780" s="91">
        <f t="shared" si="12"/>
        <v>0</v>
      </c>
      <c r="I780" s="89">
        <f>IFERROR(ROUND(G.9b!I780,2),0)</f>
        <v>0</v>
      </c>
      <c r="J780" s="96" t="str">
        <f>IF(OR(ISTEXT(G.9b!J780),ISNUMBER(G.9b!J780))=TRUE,G.9b!J780,"")</f>
        <v/>
      </c>
    </row>
    <row r="781" spans="1:10" ht="20.100000000000001" customHeight="1" thickBot="1" x14ac:dyDescent="0.3">
      <c r="A781" s="96" t="str">
        <f>IF(OR(ISTEXT(G.9b!A781),ISNUMBER(G.9b!A781))=TRUE,G.9b!A781,"")</f>
        <v/>
      </c>
      <c r="B781" s="96" t="str">
        <f>IF(OR(ISTEXT(G.9b!B781),ISNUMBER(G.9b!B781))=TRUE,G.9b!B781,"")</f>
        <v/>
      </c>
      <c r="C781" s="89">
        <f>IFERROR(ROUND(G.9b!C781,2),0)</f>
        <v>0</v>
      </c>
      <c r="D781" s="89">
        <f>IFERROR(ROUND(G.9b!D781,2),0)</f>
        <v>0</v>
      </c>
      <c r="E781" s="89">
        <f>IFERROR(ROUND(G.9b!E781,2),0)</f>
        <v>0</v>
      </c>
      <c r="F781" s="89">
        <f>IFERROR(ROUND(G.9b!F781,2),0)</f>
        <v>0</v>
      </c>
      <c r="G781" s="89">
        <f>IFERROR(ROUND(G.9b!G781,2),0)</f>
        <v>0</v>
      </c>
      <c r="H781" s="91">
        <f t="shared" si="12"/>
        <v>0</v>
      </c>
      <c r="I781" s="89">
        <f>IFERROR(ROUND(G.9b!I781,2),0)</f>
        <v>0</v>
      </c>
      <c r="J781" s="96" t="str">
        <f>IF(OR(ISTEXT(G.9b!J781),ISNUMBER(G.9b!J781))=TRUE,G.9b!J781,"")</f>
        <v/>
      </c>
    </row>
    <row r="782" spans="1:10" ht="20.100000000000001" customHeight="1" thickBot="1" x14ac:dyDescent="0.3">
      <c r="A782" s="96" t="str">
        <f>IF(OR(ISTEXT(G.9b!A782),ISNUMBER(G.9b!A782))=TRUE,G.9b!A782,"")</f>
        <v/>
      </c>
      <c r="B782" s="96" t="str">
        <f>IF(OR(ISTEXT(G.9b!B782),ISNUMBER(G.9b!B782))=TRUE,G.9b!B782,"")</f>
        <v/>
      </c>
      <c r="C782" s="89">
        <f>IFERROR(ROUND(G.9b!C782,2),0)</f>
        <v>0</v>
      </c>
      <c r="D782" s="89">
        <f>IFERROR(ROUND(G.9b!D782,2),0)</f>
        <v>0</v>
      </c>
      <c r="E782" s="89">
        <f>IFERROR(ROUND(G.9b!E782,2),0)</f>
        <v>0</v>
      </c>
      <c r="F782" s="89">
        <f>IFERROR(ROUND(G.9b!F782,2),0)</f>
        <v>0</v>
      </c>
      <c r="G782" s="89">
        <f>IFERROR(ROUND(G.9b!G782,2),0)</f>
        <v>0</v>
      </c>
      <c r="H782" s="91">
        <f t="shared" si="12"/>
        <v>0</v>
      </c>
      <c r="I782" s="89">
        <f>IFERROR(ROUND(G.9b!I782,2),0)</f>
        <v>0</v>
      </c>
      <c r="J782" s="96" t="str">
        <f>IF(OR(ISTEXT(G.9b!J782),ISNUMBER(G.9b!J782))=TRUE,G.9b!J782,"")</f>
        <v/>
      </c>
    </row>
    <row r="783" spans="1:10" ht="20.100000000000001" customHeight="1" thickBot="1" x14ac:dyDescent="0.3">
      <c r="A783" s="96" t="str">
        <f>IF(OR(ISTEXT(G.9b!A783),ISNUMBER(G.9b!A783))=TRUE,G.9b!A783,"")</f>
        <v/>
      </c>
      <c r="B783" s="96" t="str">
        <f>IF(OR(ISTEXT(G.9b!B783),ISNUMBER(G.9b!B783))=TRUE,G.9b!B783,"")</f>
        <v/>
      </c>
      <c r="C783" s="89">
        <f>IFERROR(ROUND(G.9b!C783,2),0)</f>
        <v>0</v>
      </c>
      <c r="D783" s="89">
        <f>IFERROR(ROUND(G.9b!D783,2),0)</f>
        <v>0</v>
      </c>
      <c r="E783" s="89">
        <f>IFERROR(ROUND(G.9b!E783,2),0)</f>
        <v>0</v>
      </c>
      <c r="F783" s="89">
        <f>IFERROR(ROUND(G.9b!F783,2),0)</f>
        <v>0</v>
      </c>
      <c r="G783" s="89">
        <f>IFERROR(ROUND(G.9b!G783,2),0)</f>
        <v>0</v>
      </c>
      <c r="H783" s="91">
        <f t="shared" si="12"/>
        <v>0</v>
      </c>
      <c r="I783" s="89">
        <f>IFERROR(ROUND(G.9b!I783,2),0)</f>
        <v>0</v>
      </c>
      <c r="J783" s="96" t="str">
        <f>IF(OR(ISTEXT(G.9b!J783),ISNUMBER(G.9b!J783))=TRUE,G.9b!J783,"")</f>
        <v/>
      </c>
    </row>
    <row r="784" spans="1:10" ht="20.100000000000001" customHeight="1" thickBot="1" x14ac:dyDescent="0.3">
      <c r="A784" s="96" t="str">
        <f>IF(OR(ISTEXT(G.9b!A784),ISNUMBER(G.9b!A784))=TRUE,G.9b!A784,"")</f>
        <v/>
      </c>
      <c r="B784" s="96" t="str">
        <f>IF(OR(ISTEXT(G.9b!B784),ISNUMBER(G.9b!B784))=TRUE,G.9b!B784,"")</f>
        <v/>
      </c>
      <c r="C784" s="89">
        <f>IFERROR(ROUND(G.9b!C784,2),0)</f>
        <v>0</v>
      </c>
      <c r="D784" s="89">
        <f>IFERROR(ROUND(G.9b!D784,2),0)</f>
        <v>0</v>
      </c>
      <c r="E784" s="89">
        <f>IFERROR(ROUND(G.9b!E784,2),0)</f>
        <v>0</v>
      </c>
      <c r="F784" s="89">
        <f>IFERROR(ROUND(G.9b!F784,2),0)</f>
        <v>0</v>
      </c>
      <c r="G784" s="89">
        <f>IFERROR(ROUND(G.9b!G784,2),0)</f>
        <v>0</v>
      </c>
      <c r="H784" s="91">
        <f t="shared" si="12"/>
        <v>0</v>
      </c>
      <c r="I784" s="89">
        <f>IFERROR(ROUND(G.9b!I784,2),0)</f>
        <v>0</v>
      </c>
      <c r="J784" s="96" t="str">
        <f>IF(OR(ISTEXT(G.9b!J784),ISNUMBER(G.9b!J784))=TRUE,G.9b!J784,"")</f>
        <v/>
      </c>
    </row>
    <row r="785" spans="1:10" ht="20.100000000000001" customHeight="1" thickBot="1" x14ac:dyDescent="0.3">
      <c r="A785" s="96" t="str">
        <f>IF(OR(ISTEXT(G.9b!A785),ISNUMBER(G.9b!A785))=TRUE,G.9b!A785,"")</f>
        <v/>
      </c>
      <c r="B785" s="96" t="str">
        <f>IF(OR(ISTEXT(G.9b!B785),ISNUMBER(G.9b!B785))=TRUE,G.9b!B785,"")</f>
        <v/>
      </c>
      <c r="C785" s="89">
        <f>IFERROR(ROUND(G.9b!C785,2),0)</f>
        <v>0</v>
      </c>
      <c r="D785" s="89">
        <f>IFERROR(ROUND(G.9b!D785,2),0)</f>
        <v>0</v>
      </c>
      <c r="E785" s="89">
        <f>IFERROR(ROUND(G.9b!E785,2),0)</f>
        <v>0</v>
      </c>
      <c r="F785" s="89">
        <f>IFERROR(ROUND(G.9b!F785,2),0)</f>
        <v>0</v>
      </c>
      <c r="G785" s="89">
        <f>IFERROR(ROUND(G.9b!G785,2),0)</f>
        <v>0</v>
      </c>
      <c r="H785" s="91">
        <f t="shared" si="12"/>
        <v>0</v>
      </c>
      <c r="I785" s="89">
        <f>IFERROR(ROUND(G.9b!I785,2),0)</f>
        <v>0</v>
      </c>
      <c r="J785" s="96" t="str">
        <f>IF(OR(ISTEXT(G.9b!J785),ISNUMBER(G.9b!J785))=TRUE,G.9b!J785,"")</f>
        <v/>
      </c>
    </row>
    <row r="786" spans="1:10" ht="20.100000000000001" customHeight="1" thickBot="1" x14ac:dyDescent="0.3">
      <c r="A786" s="96" t="str">
        <f>IF(OR(ISTEXT(G.9b!A786),ISNUMBER(G.9b!A786))=TRUE,G.9b!A786,"")</f>
        <v/>
      </c>
      <c r="B786" s="96" t="str">
        <f>IF(OR(ISTEXT(G.9b!B786),ISNUMBER(G.9b!B786))=TRUE,G.9b!B786,"")</f>
        <v/>
      </c>
      <c r="C786" s="89">
        <f>IFERROR(ROUND(G.9b!C786,2),0)</f>
        <v>0</v>
      </c>
      <c r="D786" s="89">
        <f>IFERROR(ROUND(G.9b!D786,2),0)</f>
        <v>0</v>
      </c>
      <c r="E786" s="89">
        <f>IFERROR(ROUND(G.9b!E786,2),0)</f>
        <v>0</v>
      </c>
      <c r="F786" s="89">
        <f>IFERROR(ROUND(G.9b!F786,2),0)</f>
        <v>0</v>
      </c>
      <c r="G786" s="89">
        <f>IFERROR(ROUND(G.9b!G786,2),0)</f>
        <v>0</v>
      </c>
      <c r="H786" s="91">
        <f t="shared" si="12"/>
        <v>0</v>
      </c>
      <c r="I786" s="89">
        <f>IFERROR(ROUND(G.9b!I786,2),0)</f>
        <v>0</v>
      </c>
      <c r="J786" s="96" t="str">
        <f>IF(OR(ISTEXT(G.9b!J786),ISNUMBER(G.9b!J786))=TRUE,G.9b!J786,"")</f>
        <v/>
      </c>
    </row>
    <row r="787" spans="1:10" ht="20.100000000000001" customHeight="1" thickBot="1" x14ac:dyDescent="0.3">
      <c r="A787" s="96" t="str">
        <f>IF(OR(ISTEXT(G.9b!A787),ISNUMBER(G.9b!A787))=TRUE,G.9b!A787,"")</f>
        <v/>
      </c>
      <c r="B787" s="96" t="str">
        <f>IF(OR(ISTEXT(G.9b!B787),ISNUMBER(G.9b!B787))=TRUE,G.9b!B787,"")</f>
        <v/>
      </c>
      <c r="C787" s="89">
        <f>IFERROR(ROUND(G.9b!C787,2),0)</f>
        <v>0</v>
      </c>
      <c r="D787" s="89">
        <f>IFERROR(ROUND(G.9b!D787,2),0)</f>
        <v>0</v>
      </c>
      <c r="E787" s="89">
        <f>IFERROR(ROUND(G.9b!E787,2),0)</f>
        <v>0</v>
      </c>
      <c r="F787" s="89">
        <f>IFERROR(ROUND(G.9b!F787,2),0)</f>
        <v>0</v>
      </c>
      <c r="G787" s="89">
        <f>IFERROR(ROUND(G.9b!G787,2),0)</f>
        <v>0</v>
      </c>
      <c r="H787" s="91">
        <f t="shared" si="12"/>
        <v>0</v>
      </c>
      <c r="I787" s="89">
        <f>IFERROR(ROUND(G.9b!I787,2),0)</f>
        <v>0</v>
      </c>
      <c r="J787" s="96" t="str">
        <f>IF(OR(ISTEXT(G.9b!J787),ISNUMBER(G.9b!J787))=TRUE,G.9b!J787,"")</f>
        <v/>
      </c>
    </row>
    <row r="788" spans="1:10" ht="20.100000000000001" customHeight="1" thickBot="1" x14ac:dyDescent="0.3">
      <c r="A788" s="96" t="str">
        <f>IF(OR(ISTEXT(G.9b!A788),ISNUMBER(G.9b!A788))=TRUE,G.9b!A788,"")</f>
        <v/>
      </c>
      <c r="B788" s="96" t="str">
        <f>IF(OR(ISTEXT(G.9b!B788),ISNUMBER(G.9b!B788))=TRUE,G.9b!B788,"")</f>
        <v/>
      </c>
      <c r="C788" s="89">
        <f>IFERROR(ROUND(G.9b!C788,2),0)</f>
        <v>0</v>
      </c>
      <c r="D788" s="89">
        <f>IFERROR(ROUND(G.9b!D788,2),0)</f>
        <v>0</v>
      </c>
      <c r="E788" s="89">
        <f>IFERROR(ROUND(G.9b!E788,2),0)</f>
        <v>0</v>
      </c>
      <c r="F788" s="89">
        <f>IFERROR(ROUND(G.9b!F788,2),0)</f>
        <v>0</v>
      </c>
      <c r="G788" s="89">
        <f>IFERROR(ROUND(G.9b!G788,2),0)</f>
        <v>0</v>
      </c>
      <c r="H788" s="91">
        <f t="shared" si="12"/>
        <v>0</v>
      </c>
      <c r="I788" s="89">
        <f>IFERROR(ROUND(G.9b!I788,2),0)</f>
        <v>0</v>
      </c>
      <c r="J788" s="96" t="str">
        <f>IF(OR(ISTEXT(G.9b!J788),ISNUMBER(G.9b!J788))=TRUE,G.9b!J788,"")</f>
        <v/>
      </c>
    </row>
    <row r="789" spans="1:10" ht="20.100000000000001" customHeight="1" thickBot="1" x14ac:dyDescent="0.3">
      <c r="A789" s="96" t="str">
        <f>IF(OR(ISTEXT(G.9b!A789),ISNUMBER(G.9b!A789))=TRUE,G.9b!A789,"")</f>
        <v/>
      </c>
      <c r="B789" s="96" t="str">
        <f>IF(OR(ISTEXT(G.9b!B789),ISNUMBER(G.9b!B789))=TRUE,G.9b!B789,"")</f>
        <v/>
      </c>
      <c r="C789" s="89">
        <f>IFERROR(ROUND(G.9b!C789,2),0)</f>
        <v>0</v>
      </c>
      <c r="D789" s="89">
        <f>IFERROR(ROUND(G.9b!D789,2),0)</f>
        <v>0</v>
      </c>
      <c r="E789" s="89">
        <f>IFERROR(ROUND(G.9b!E789,2),0)</f>
        <v>0</v>
      </c>
      <c r="F789" s="89">
        <f>IFERROR(ROUND(G.9b!F789,2),0)</f>
        <v>0</v>
      </c>
      <c r="G789" s="89">
        <f>IFERROR(ROUND(G.9b!G789,2),0)</f>
        <v>0</v>
      </c>
      <c r="H789" s="91">
        <f t="shared" si="12"/>
        <v>0</v>
      </c>
      <c r="I789" s="89">
        <f>IFERROR(ROUND(G.9b!I789,2),0)</f>
        <v>0</v>
      </c>
      <c r="J789" s="96" t="str">
        <f>IF(OR(ISTEXT(G.9b!J789),ISNUMBER(G.9b!J789))=TRUE,G.9b!J789,"")</f>
        <v/>
      </c>
    </row>
    <row r="790" spans="1:10" ht="20.100000000000001" customHeight="1" thickBot="1" x14ac:dyDescent="0.3">
      <c r="A790" s="96" t="str">
        <f>IF(OR(ISTEXT(G.9b!A790),ISNUMBER(G.9b!A790))=TRUE,G.9b!A790,"")</f>
        <v/>
      </c>
      <c r="B790" s="96" t="str">
        <f>IF(OR(ISTEXT(G.9b!B790),ISNUMBER(G.9b!B790))=TRUE,G.9b!B790,"")</f>
        <v/>
      </c>
      <c r="C790" s="89">
        <f>IFERROR(ROUND(G.9b!C790,2),0)</f>
        <v>0</v>
      </c>
      <c r="D790" s="89">
        <f>IFERROR(ROUND(G.9b!D790,2),0)</f>
        <v>0</v>
      </c>
      <c r="E790" s="89">
        <f>IFERROR(ROUND(G.9b!E790,2),0)</f>
        <v>0</v>
      </c>
      <c r="F790" s="89">
        <f>IFERROR(ROUND(G.9b!F790,2),0)</f>
        <v>0</v>
      </c>
      <c r="G790" s="89">
        <f>IFERROR(ROUND(G.9b!G790,2),0)</f>
        <v>0</v>
      </c>
      <c r="H790" s="91">
        <f t="shared" si="12"/>
        <v>0</v>
      </c>
      <c r="I790" s="89">
        <f>IFERROR(ROUND(G.9b!I790,2),0)</f>
        <v>0</v>
      </c>
      <c r="J790" s="96" t="str">
        <f>IF(OR(ISTEXT(G.9b!J790),ISNUMBER(G.9b!J790))=TRUE,G.9b!J790,"")</f>
        <v/>
      </c>
    </row>
    <row r="791" spans="1:10" ht="20.100000000000001" customHeight="1" thickBot="1" x14ac:dyDescent="0.3">
      <c r="A791" s="96" t="str">
        <f>IF(OR(ISTEXT(G.9b!A791),ISNUMBER(G.9b!A791))=TRUE,G.9b!A791,"")</f>
        <v/>
      </c>
      <c r="B791" s="96" t="str">
        <f>IF(OR(ISTEXT(G.9b!B791),ISNUMBER(G.9b!B791))=TRUE,G.9b!B791,"")</f>
        <v/>
      </c>
      <c r="C791" s="89">
        <f>IFERROR(ROUND(G.9b!C791,2),0)</f>
        <v>0</v>
      </c>
      <c r="D791" s="89">
        <f>IFERROR(ROUND(G.9b!D791,2),0)</f>
        <v>0</v>
      </c>
      <c r="E791" s="89">
        <f>IFERROR(ROUND(G.9b!E791,2),0)</f>
        <v>0</v>
      </c>
      <c r="F791" s="89">
        <f>IFERROR(ROUND(G.9b!F791,2),0)</f>
        <v>0</v>
      </c>
      <c r="G791" s="89">
        <f>IFERROR(ROUND(G.9b!G791,2),0)</f>
        <v>0</v>
      </c>
      <c r="H791" s="91">
        <f t="shared" si="12"/>
        <v>0</v>
      </c>
      <c r="I791" s="89">
        <f>IFERROR(ROUND(G.9b!I791,2),0)</f>
        <v>0</v>
      </c>
      <c r="J791" s="96" t="str">
        <f>IF(OR(ISTEXT(G.9b!J791),ISNUMBER(G.9b!J791))=TRUE,G.9b!J791,"")</f>
        <v/>
      </c>
    </row>
    <row r="792" spans="1:10" ht="20.100000000000001" customHeight="1" thickBot="1" x14ac:dyDescent="0.3">
      <c r="A792" s="96" t="str">
        <f>IF(OR(ISTEXT(G.9b!A792),ISNUMBER(G.9b!A792))=TRUE,G.9b!A792,"")</f>
        <v/>
      </c>
      <c r="B792" s="96" t="str">
        <f>IF(OR(ISTEXT(G.9b!B792),ISNUMBER(G.9b!B792))=TRUE,G.9b!B792,"")</f>
        <v/>
      </c>
      <c r="C792" s="89">
        <f>IFERROR(ROUND(G.9b!C792,2),0)</f>
        <v>0</v>
      </c>
      <c r="D792" s="89">
        <f>IFERROR(ROUND(G.9b!D792,2),0)</f>
        <v>0</v>
      </c>
      <c r="E792" s="89">
        <f>IFERROR(ROUND(G.9b!E792,2),0)</f>
        <v>0</v>
      </c>
      <c r="F792" s="89">
        <f>IFERROR(ROUND(G.9b!F792,2),0)</f>
        <v>0</v>
      </c>
      <c r="G792" s="89">
        <f>IFERROR(ROUND(G.9b!G792,2),0)</f>
        <v>0</v>
      </c>
      <c r="H792" s="91">
        <f t="shared" si="12"/>
        <v>0</v>
      </c>
      <c r="I792" s="89">
        <f>IFERROR(ROUND(G.9b!I792,2),0)</f>
        <v>0</v>
      </c>
      <c r="J792" s="96" t="str">
        <f>IF(OR(ISTEXT(G.9b!J792),ISNUMBER(G.9b!J792))=TRUE,G.9b!J792,"")</f>
        <v/>
      </c>
    </row>
    <row r="793" spans="1:10" ht="20.100000000000001" customHeight="1" thickBot="1" x14ac:dyDescent="0.3">
      <c r="A793" s="96" t="str">
        <f>IF(OR(ISTEXT(G.9b!A793),ISNUMBER(G.9b!A793))=TRUE,G.9b!A793,"")</f>
        <v/>
      </c>
      <c r="B793" s="96" t="str">
        <f>IF(OR(ISTEXT(G.9b!B793),ISNUMBER(G.9b!B793))=TRUE,G.9b!B793,"")</f>
        <v/>
      </c>
      <c r="C793" s="89">
        <f>IFERROR(ROUND(G.9b!C793,2),0)</f>
        <v>0</v>
      </c>
      <c r="D793" s="89">
        <f>IFERROR(ROUND(G.9b!D793,2),0)</f>
        <v>0</v>
      </c>
      <c r="E793" s="89">
        <f>IFERROR(ROUND(G.9b!E793,2),0)</f>
        <v>0</v>
      </c>
      <c r="F793" s="89">
        <f>IFERROR(ROUND(G.9b!F793,2),0)</f>
        <v>0</v>
      </c>
      <c r="G793" s="89">
        <f>IFERROR(ROUND(G.9b!G793,2),0)</f>
        <v>0</v>
      </c>
      <c r="H793" s="91">
        <f t="shared" si="12"/>
        <v>0</v>
      </c>
      <c r="I793" s="89">
        <f>IFERROR(ROUND(G.9b!I793,2),0)</f>
        <v>0</v>
      </c>
      <c r="J793" s="96" t="str">
        <f>IF(OR(ISTEXT(G.9b!J793),ISNUMBER(G.9b!J793))=TRUE,G.9b!J793,"")</f>
        <v/>
      </c>
    </row>
    <row r="794" spans="1:10" ht="20.100000000000001" customHeight="1" thickBot="1" x14ac:dyDescent="0.3">
      <c r="A794" s="96" t="str">
        <f>IF(OR(ISTEXT(G.9b!A794),ISNUMBER(G.9b!A794))=TRUE,G.9b!A794,"")</f>
        <v/>
      </c>
      <c r="B794" s="96" t="str">
        <f>IF(OR(ISTEXT(G.9b!B794),ISNUMBER(G.9b!B794))=TRUE,G.9b!B794,"")</f>
        <v/>
      </c>
      <c r="C794" s="89">
        <f>IFERROR(ROUND(G.9b!C794,2),0)</f>
        <v>0</v>
      </c>
      <c r="D794" s="89">
        <f>IFERROR(ROUND(G.9b!D794,2),0)</f>
        <v>0</v>
      </c>
      <c r="E794" s="89">
        <f>IFERROR(ROUND(G.9b!E794,2),0)</f>
        <v>0</v>
      </c>
      <c r="F794" s="89">
        <f>IFERROR(ROUND(G.9b!F794,2),0)</f>
        <v>0</v>
      </c>
      <c r="G794" s="89">
        <f>IFERROR(ROUND(G.9b!G794,2),0)</f>
        <v>0</v>
      </c>
      <c r="H794" s="91">
        <f t="shared" si="12"/>
        <v>0</v>
      </c>
      <c r="I794" s="89">
        <f>IFERROR(ROUND(G.9b!I794,2),0)</f>
        <v>0</v>
      </c>
      <c r="J794" s="96" t="str">
        <f>IF(OR(ISTEXT(G.9b!J794),ISNUMBER(G.9b!J794))=TRUE,G.9b!J794,"")</f>
        <v/>
      </c>
    </row>
    <row r="795" spans="1:10" ht="20.100000000000001" customHeight="1" thickBot="1" x14ac:dyDescent="0.3">
      <c r="A795" s="96" t="str">
        <f>IF(OR(ISTEXT(G.9b!A795),ISNUMBER(G.9b!A795))=TRUE,G.9b!A795,"")</f>
        <v/>
      </c>
      <c r="B795" s="96" t="str">
        <f>IF(OR(ISTEXT(G.9b!B795),ISNUMBER(G.9b!B795))=TRUE,G.9b!B795,"")</f>
        <v/>
      </c>
      <c r="C795" s="89">
        <f>IFERROR(ROUND(G.9b!C795,2),0)</f>
        <v>0</v>
      </c>
      <c r="D795" s="89">
        <f>IFERROR(ROUND(G.9b!D795,2),0)</f>
        <v>0</v>
      </c>
      <c r="E795" s="89">
        <f>IFERROR(ROUND(G.9b!E795,2),0)</f>
        <v>0</v>
      </c>
      <c r="F795" s="89">
        <f>IFERROR(ROUND(G.9b!F795,2),0)</f>
        <v>0</v>
      </c>
      <c r="G795" s="89">
        <f>IFERROR(ROUND(G.9b!G795,2),0)</f>
        <v>0</v>
      </c>
      <c r="H795" s="91">
        <f t="shared" si="12"/>
        <v>0</v>
      </c>
      <c r="I795" s="89">
        <f>IFERROR(ROUND(G.9b!I795,2),0)</f>
        <v>0</v>
      </c>
      <c r="J795" s="96" t="str">
        <f>IF(OR(ISTEXT(G.9b!J795),ISNUMBER(G.9b!J795))=TRUE,G.9b!J795,"")</f>
        <v/>
      </c>
    </row>
    <row r="796" spans="1:10" ht="20.100000000000001" customHeight="1" thickBot="1" x14ac:dyDescent="0.3">
      <c r="A796" s="96" t="str">
        <f>IF(OR(ISTEXT(G.9b!A796),ISNUMBER(G.9b!A796))=TRUE,G.9b!A796,"")</f>
        <v/>
      </c>
      <c r="B796" s="96" t="str">
        <f>IF(OR(ISTEXT(G.9b!B796),ISNUMBER(G.9b!B796))=TRUE,G.9b!B796,"")</f>
        <v/>
      </c>
      <c r="C796" s="89">
        <f>IFERROR(ROUND(G.9b!C796,2),0)</f>
        <v>0</v>
      </c>
      <c r="D796" s="89">
        <f>IFERROR(ROUND(G.9b!D796,2),0)</f>
        <v>0</v>
      </c>
      <c r="E796" s="89">
        <f>IFERROR(ROUND(G.9b!E796,2),0)</f>
        <v>0</v>
      </c>
      <c r="F796" s="89">
        <f>IFERROR(ROUND(G.9b!F796,2),0)</f>
        <v>0</v>
      </c>
      <c r="G796" s="89">
        <f>IFERROR(ROUND(G.9b!G796,2),0)</f>
        <v>0</v>
      </c>
      <c r="H796" s="91">
        <f t="shared" si="12"/>
        <v>0</v>
      </c>
      <c r="I796" s="89">
        <f>IFERROR(ROUND(G.9b!I796,2),0)</f>
        <v>0</v>
      </c>
      <c r="J796" s="96" t="str">
        <f>IF(OR(ISTEXT(G.9b!J796),ISNUMBER(G.9b!J796))=TRUE,G.9b!J796,"")</f>
        <v/>
      </c>
    </row>
    <row r="797" spans="1:10" ht="20.100000000000001" customHeight="1" thickBot="1" x14ac:dyDescent="0.3">
      <c r="A797" s="96" t="str">
        <f>IF(OR(ISTEXT(G.9b!A797),ISNUMBER(G.9b!A797))=TRUE,G.9b!A797,"")</f>
        <v/>
      </c>
      <c r="B797" s="96" t="str">
        <f>IF(OR(ISTEXT(G.9b!B797),ISNUMBER(G.9b!B797))=TRUE,G.9b!B797,"")</f>
        <v/>
      </c>
      <c r="C797" s="89">
        <f>IFERROR(ROUND(G.9b!C797,2),0)</f>
        <v>0</v>
      </c>
      <c r="D797" s="89">
        <f>IFERROR(ROUND(G.9b!D797,2),0)</f>
        <v>0</v>
      </c>
      <c r="E797" s="89">
        <f>IFERROR(ROUND(G.9b!E797,2),0)</f>
        <v>0</v>
      </c>
      <c r="F797" s="89">
        <f>IFERROR(ROUND(G.9b!F797,2),0)</f>
        <v>0</v>
      </c>
      <c r="G797" s="89">
        <f>IFERROR(ROUND(G.9b!G797,2),0)</f>
        <v>0</v>
      </c>
      <c r="H797" s="91">
        <f t="shared" si="12"/>
        <v>0</v>
      </c>
      <c r="I797" s="89">
        <f>IFERROR(ROUND(G.9b!I797,2),0)</f>
        <v>0</v>
      </c>
      <c r="J797" s="96" t="str">
        <f>IF(OR(ISTEXT(G.9b!J797),ISNUMBER(G.9b!J797))=TRUE,G.9b!J797,"")</f>
        <v/>
      </c>
    </row>
    <row r="798" spans="1:10" ht="20.100000000000001" customHeight="1" thickBot="1" x14ac:dyDescent="0.3">
      <c r="A798" s="96" t="str">
        <f>IF(OR(ISTEXT(G.9b!A798),ISNUMBER(G.9b!A798))=TRUE,G.9b!A798,"")</f>
        <v/>
      </c>
      <c r="B798" s="96" t="str">
        <f>IF(OR(ISTEXT(G.9b!B798),ISNUMBER(G.9b!B798))=TRUE,G.9b!B798,"")</f>
        <v/>
      </c>
      <c r="C798" s="89">
        <f>IFERROR(ROUND(G.9b!C798,2),0)</f>
        <v>0</v>
      </c>
      <c r="D798" s="89">
        <f>IFERROR(ROUND(G.9b!D798,2),0)</f>
        <v>0</v>
      </c>
      <c r="E798" s="89">
        <f>IFERROR(ROUND(G.9b!E798,2),0)</f>
        <v>0</v>
      </c>
      <c r="F798" s="89">
        <f>IFERROR(ROUND(G.9b!F798,2),0)</f>
        <v>0</v>
      </c>
      <c r="G798" s="89">
        <f>IFERROR(ROUND(G.9b!G798,2),0)</f>
        <v>0</v>
      </c>
      <c r="H798" s="91">
        <f t="shared" si="12"/>
        <v>0</v>
      </c>
      <c r="I798" s="89">
        <f>IFERROR(ROUND(G.9b!I798,2),0)</f>
        <v>0</v>
      </c>
      <c r="J798" s="96" t="str">
        <f>IF(OR(ISTEXT(G.9b!J798),ISNUMBER(G.9b!J798))=TRUE,G.9b!J798,"")</f>
        <v/>
      </c>
    </row>
    <row r="799" spans="1:10" ht="20.100000000000001" customHeight="1" thickBot="1" x14ac:dyDescent="0.3">
      <c r="A799" s="96" t="str">
        <f>IF(OR(ISTEXT(G.9b!A799),ISNUMBER(G.9b!A799))=TRUE,G.9b!A799,"")</f>
        <v/>
      </c>
      <c r="B799" s="96" t="str">
        <f>IF(OR(ISTEXT(G.9b!B799),ISNUMBER(G.9b!B799))=TRUE,G.9b!B799,"")</f>
        <v/>
      </c>
      <c r="C799" s="89">
        <f>IFERROR(ROUND(G.9b!C799,2),0)</f>
        <v>0</v>
      </c>
      <c r="D799" s="89">
        <f>IFERROR(ROUND(G.9b!D799,2),0)</f>
        <v>0</v>
      </c>
      <c r="E799" s="89">
        <f>IFERROR(ROUND(G.9b!E799,2),0)</f>
        <v>0</v>
      </c>
      <c r="F799" s="89">
        <f>IFERROR(ROUND(G.9b!F799,2),0)</f>
        <v>0</v>
      </c>
      <c r="G799" s="89">
        <f>IFERROR(ROUND(G.9b!G799,2),0)</f>
        <v>0</v>
      </c>
      <c r="H799" s="91">
        <f t="shared" si="12"/>
        <v>0</v>
      </c>
      <c r="I799" s="89">
        <f>IFERROR(ROUND(G.9b!I799,2),0)</f>
        <v>0</v>
      </c>
      <c r="J799" s="96" t="str">
        <f>IF(OR(ISTEXT(G.9b!J799),ISNUMBER(G.9b!J799))=TRUE,G.9b!J799,"")</f>
        <v/>
      </c>
    </row>
    <row r="800" spans="1:10" ht="20.100000000000001" customHeight="1" thickBot="1" x14ac:dyDescent="0.3">
      <c r="A800" s="96" t="str">
        <f>IF(OR(ISTEXT(G.9b!A800),ISNUMBER(G.9b!A800))=TRUE,G.9b!A800,"")</f>
        <v/>
      </c>
      <c r="B800" s="96" t="str">
        <f>IF(OR(ISTEXT(G.9b!B800),ISNUMBER(G.9b!B800))=TRUE,G.9b!B800,"")</f>
        <v/>
      </c>
      <c r="C800" s="89">
        <f>IFERROR(ROUND(G.9b!C800,2),0)</f>
        <v>0</v>
      </c>
      <c r="D800" s="89">
        <f>IFERROR(ROUND(G.9b!D800,2),0)</f>
        <v>0</v>
      </c>
      <c r="E800" s="89">
        <f>IFERROR(ROUND(G.9b!E800,2),0)</f>
        <v>0</v>
      </c>
      <c r="F800" s="89">
        <f>IFERROR(ROUND(G.9b!F800,2),0)</f>
        <v>0</v>
      </c>
      <c r="G800" s="89">
        <f>IFERROR(ROUND(G.9b!G800,2),0)</f>
        <v>0</v>
      </c>
      <c r="H800" s="91">
        <f t="shared" si="12"/>
        <v>0</v>
      </c>
      <c r="I800" s="89">
        <f>IFERROR(ROUND(G.9b!I800,2),0)</f>
        <v>0</v>
      </c>
      <c r="J800" s="96" t="str">
        <f>IF(OR(ISTEXT(G.9b!J800),ISNUMBER(G.9b!J800))=TRUE,G.9b!J800,"")</f>
        <v/>
      </c>
    </row>
    <row r="801" spans="1:10" ht="20.100000000000001" customHeight="1" thickBot="1" x14ac:dyDescent="0.3">
      <c r="A801" s="96" t="str">
        <f>IF(OR(ISTEXT(G.9b!A801),ISNUMBER(G.9b!A801))=TRUE,G.9b!A801,"")</f>
        <v/>
      </c>
      <c r="B801" s="96" t="str">
        <f>IF(OR(ISTEXT(G.9b!B801),ISNUMBER(G.9b!B801))=TRUE,G.9b!B801,"")</f>
        <v/>
      </c>
      <c r="C801" s="89">
        <f>IFERROR(ROUND(G.9b!C801,2),0)</f>
        <v>0</v>
      </c>
      <c r="D801" s="89">
        <f>IFERROR(ROUND(G.9b!D801,2),0)</f>
        <v>0</v>
      </c>
      <c r="E801" s="89">
        <f>IFERROR(ROUND(G.9b!E801,2),0)</f>
        <v>0</v>
      </c>
      <c r="F801" s="89">
        <f>IFERROR(ROUND(G.9b!F801,2),0)</f>
        <v>0</v>
      </c>
      <c r="G801" s="89">
        <f>IFERROR(ROUND(G.9b!G801,2),0)</f>
        <v>0</v>
      </c>
      <c r="H801" s="91">
        <f t="shared" si="12"/>
        <v>0</v>
      </c>
      <c r="I801" s="89">
        <f>IFERROR(ROUND(G.9b!I801,2),0)</f>
        <v>0</v>
      </c>
      <c r="J801" s="96" t="str">
        <f>IF(OR(ISTEXT(G.9b!J801),ISNUMBER(G.9b!J801))=TRUE,G.9b!J801,"")</f>
        <v/>
      </c>
    </row>
    <row r="802" spans="1:10" ht="20.100000000000001" customHeight="1" thickBot="1" x14ac:dyDescent="0.3">
      <c r="A802" s="96" t="str">
        <f>IF(OR(ISTEXT(G.9b!A802),ISNUMBER(G.9b!A802))=TRUE,G.9b!A802,"")</f>
        <v/>
      </c>
      <c r="B802" s="96" t="str">
        <f>IF(OR(ISTEXT(G.9b!B802),ISNUMBER(G.9b!B802))=TRUE,G.9b!B802,"")</f>
        <v/>
      </c>
      <c r="C802" s="89">
        <f>IFERROR(ROUND(G.9b!C802,2),0)</f>
        <v>0</v>
      </c>
      <c r="D802" s="89">
        <f>IFERROR(ROUND(G.9b!D802,2),0)</f>
        <v>0</v>
      </c>
      <c r="E802" s="89">
        <f>IFERROR(ROUND(G.9b!E802,2),0)</f>
        <v>0</v>
      </c>
      <c r="F802" s="89">
        <f>IFERROR(ROUND(G.9b!F802,2),0)</f>
        <v>0</v>
      </c>
      <c r="G802" s="89">
        <f>IFERROR(ROUND(G.9b!G802,2),0)</f>
        <v>0</v>
      </c>
      <c r="H802" s="91">
        <f t="shared" si="12"/>
        <v>0</v>
      </c>
      <c r="I802" s="89">
        <f>IFERROR(ROUND(G.9b!I802,2),0)</f>
        <v>0</v>
      </c>
      <c r="J802" s="96" t="str">
        <f>IF(OR(ISTEXT(G.9b!J802),ISNUMBER(G.9b!J802))=TRUE,G.9b!J802,"")</f>
        <v/>
      </c>
    </row>
    <row r="803" spans="1:10" ht="20.100000000000001" customHeight="1" thickBot="1" x14ac:dyDescent="0.3">
      <c r="A803" s="96" t="str">
        <f>IF(OR(ISTEXT(G.9b!A803),ISNUMBER(G.9b!A803))=TRUE,G.9b!A803,"")</f>
        <v/>
      </c>
      <c r="B803" s="96" t="str">
        <f>IF(OR(ISTEXT(G.9b!B803),ISNUMBER(G.9b!B803))=TRUE,G.9b!B803,"")</f>
        <v/>
      </c>
      <c r="C803" s="89">
        <f>IFERROR(ROUND(G.9b!C803,2),0)</f>
        <v>0</v>
      </c>
      <c r="D803" s="89">
        <f>IFERROR(ROUND(G.9b!D803,2),0)</f>
        <v>0</v>
      </c>
      <c r="E803" s="89">
        <f>IFERROR(ROUND(G.9b!E803,2),0)</f>
        <v>0</v>
      </c>
      <c r="F803" s="89">
        <f>IFERROR(ROUND(G.9b!F803,2),0)</f>
        <v>0</v>
      </c>
      <c r="G803" s="89">
        <f>IFERROR(ROUND(G.9b!G803,2),0)</f>
        <v>0</v>
      </c>
      <c r="H803" s="91">
        <f t="shared" si="12"/>
        <v>0</v>
      </c>
      <c r="I803" s="89">
        <f>IFERROR(ROUND(G.9b!I803,2),0)</f>
        <v>0</v>
      </c>
      <c r="J803" s="96" t="str">
        <f>IF(OR(ISTEXT(G.9b!J803),ISNUMBER(G.9b!J803))=TRUE,G.9b!J803,"")</f>
        <v/>
      </c>
    </row>
    <row r="804" spans="1:10" ht="20.100000000000001" customHeight="1" thickBot="1" x14ac:dyDescent="0.3">
      <c r="A804" s="96" t="str">
        <f>IF(OR(ISTEXT(G.9b!A804),ISNUMBER(G.9b!A804))=TRUE,G.9b!A804,"")</f>
        <v/>
      </c>
      <c r="B804" s="96" t="str">
        <f>IF(OR(ISTEXT(G.9b!B804),ISNUMBER(G.9b!B804))=TRUE,G.9b!B804,"")</f>
        <v/>
      </c>
      <c r="C804" s="89">
        <f>IFERROR(ROUND(G.9b!C804,2),0)</f>
        <v>0</v>
      </c>
      <c r="D804" s="89">
        <f>IFERROR(ROUND(G.9b!D804,2),0)</f>
        <v>0</v>
      </c>
      <c r="E804" s="89">
        <f>IFERROR(ROUND(G.9b!E804,2),0)</f>
        <v>0</v>
      </c>
      <c r="F804" s="89">
        <f>IFERROR(ROUND(G.9b!F804,2),0)</f>
        <v>0</v>
      </c>
      <c r="G804" s="89">
        <f>IFERROR(ROUND(G.9b!G804,2),0)</f>
        <v>0</v>
      </c>
      <c r="H804" s="91">
        <f t="shared" si="12"/>
        <v>0</v>
      </c>
      <c r="I804" s="89">
        <f>IFERROR(ROUND(G.9b!I804,2),0)</f>
        <v>0</v>
      </c>
      <c r="J804" s="96" t="str">
        <f>IF(OR(ISTEXT(G.9b!J804),ISNUMBER(G.9b!J804))=TRUE,G.9b!J804,"")</f>
        <v/>
      </c>
    </row>
    <row r="805" spans="1:10" ht="20.100000000000001" customHeight="1" thickBot="1" x14ac:dyDescent="0.3">
      <c r="A805" s="96" t="str">
        <f>IF(OR(ISTEXT(G.9b!A805),ISNUMBER(G.9b!A805))=TRUE,G.9b!A805,"")</f>
        <v/>
      </c>
      <c r="B805" s="96" t="str">
        <f>IF(OR(ISTEXT(G.9b!B805),ISNUMBER(G.9b!B805))=TRUE,G.9b!B805,"")</f>
        <v/>
      </c>
      <c r="C805" s="89">
        <f>IFERROR(ROUND(G.9b!C805,2),0)</f>
        <v>0</v>
      </c>
      <c r="D805" s="89">
        <f>IFERROR(ROUND(G.9b!D805,2),0)</f>
        <v>0</v>
      </c>
      <c r="E805" s="89">
        <f>IFERROR(ROUND(G.9b!E805,2),0)</f>
        <v>0</v>
      </c>
      <c r="F805" s="89">
        <f>IFERROR(ROUND(G.9b!F805,2),0)</f>
        <v>0</v>
      </c>
      <c r="G805" s="89">
        <f>IFERROR(ROUND(G.9b!G805,2),0)</f>
        <v>0</v>
      </c>
      <c r="H805" s="91">
        <f t="shared" si="12"/>
        <v>0</v>
      </c>
      <c r="I805" s="89">
        <f>IFERROR(ROUND(G.9b!I805,2),0)</f>
        <v>0</v>
      </c>
      <c r="J805" s="96" t="str">
        <f>IF(OR(ISTEXT(G.9b!J805),ISNUMBER(G.9b!J805))=TRUE,G.9b!J805,"")</f>
        <v/>
      </c>
    </row>
    <row r="806" spans="1:10" ht="20.100000000000001" customHeight="1" thickBot="1" x14ac:dyDescent="0.3">
      <c r="A806" s="96" t="str">
        <f>IF(OR(ISTEXT(G.9b!A806),ISNUMBER(G.9b!A806))=TRUE,G.9b!A806,"")</f>
        <v/>
      </c>
      <c r="B806" s="96" t="str">
        <f>IF(OR(ISTEXT(G.9b!B806),ISNUMBER(G.9b!B806))=TRUE,G.9b!B806,"")</f>
        <v/>
      </c>
      <c r="C806" s="89">
        <f>IFERROR(ROUND(G.9b!C806,2),0)</f>
        <v>0</v>
      </c>
      <c r="D806" s="89">
        <f>IFERROR(ROUND(G.9b!D806,2),0)</f>
        <v>0</v>
      </c>
      <c r="E806" s="89">
        <f>IFERROR(ROUND(G.9b!E806,2),0)</f>
        <v>0</v>
      </c>
      <c r="F806" s="89">
        <f>IFERROR(ROUND(G.9b!F806,2),0)</f>
        <v>0</v>
      </c>
      <c r="G806" s="89">
        <f>IFERROR(ROUND(G.9b!G806,2),0)</f>
        <v>0</v>
      </c>
      <c r="H806" s="91">
        <f t="shared" si="12"/>
        <v>0</v>
      </c>
      <c r="I806" s="89">
        <f>IFERROR(ROUND(G.9b!I806,2),0)</f>
        <v>0</v>
      </c>
      <c r="J806" s="96" t="str">
        <f>IF(OR(ISTEXT(G.9b!J806),ISNUMBER(G.9b!J806))=TRUE,G.9b!J806,"")</f>
        <v/>
      </c>
    </row>
    <row r="807" spans="1:10" ht="20.100000000000001" customHeight="1" thickBot="1" x14ac:dyDescent="0.3">
      <c r="A807" s="96" t="str">
        <f>IF(OR(ISTEXT(G.9b!A807),ISNUMBER(G.9b!A807))=TRUE,G.9b!A807,"")</f>
        <v/>
      </c>
      <c r="B807" s="96" t="str">
        <f>IF(OR(ISTEXT(G.9b!B807),ISNUMBER(G.9b!B807))=TRUE,G.9b!B807,"")</f>
        <v/>
      </c>
      <c r="C807" s="89">
        <f>IFERROR(ROUND(G.9b!C807,2),0)</f>
        <v>0</v>
      </c>
      <c r="D807" s="89">
        <f>IFERROR(ROUND(G.9b!D807,2),0)</f>
        <v>0</v>
      </c>
      <c r="E807" s="89">
        <f>IFERROR(ROUND(G.9b!E807,2),0)</f>
        <v>0</v>
      </c>
      <c r="F807" s="89">
        <f>IFERROR(ROUND(G.9b!F807,2),0)</f>
        <v>0</v>
      </c>
      <c r="G807" s="89">
        <f>IFERROR(ROUND(G.9b!G807,2),0)</f>
        <v>0</v>
      </c>
      <c r="H807" s="91">
        <f t="shared" si="12"/>
        <v>0</v>
      </c>
      <c r="I807" s="89">
        <f>IFERROR(ROUND(G.9b!I807,2),0)</f>
        <v>0</v>
      </c>
      <c r="J807" s="96" t="str">
        <f>IF(OR(ISTEXT(G.9b!J807),ISNUMBER(G.9b!J807))=TRUE,G.9b!J807,"")</f>
        <v/>
      </c>
    </row>
    <row r="808" spans="1:10" ht="20.100000000000001" customHeight="1" thickBot="1" x14ac:dyDescent="0.3">
      <c r="A808" s="96" t="str">
        <f>IF(OR(ISTEXT(G.9b!A808),ISNUMBER(G.9b!A808))=TRUE,G.9b!A808,"")</f>
        <v/>
      </c>
      <c r="B808" s="96" t="str">
        <f>IF(OR(ISTEXT(G.9b!B808),ISNUMBER(G.9b!B808))=TRUE,G.9b!B808,"")</f>
        <v/>
      </c>
      <c r="C808" s="89">
        <f>IFERROR(ROUND(G.9b!C808,2),0)</f>
        <v>0</v>
      </c>
      <c r="D808" s="89">
        <f>IFERROR(ROUND(G.9b!D808,2),0)</f>
        <v>0</v>
      </c>
      <c r="E808" s="89">
        <f>IFERROR(ROUND(G.9b!E808,2),0)</f>
        <v>0</v>
      </c>
      <c r="F808" s="89">
        <f>IFERROR(ROUND(G.9b!F808,2),0)</f>
        <v>0</v>
      </c>
      <c r="G808" s="89">
        <f>IFERROR(ROUND(G.9b!G808,2),0)</f>
        <v>0</v>
      </c>
      <c r="H808" s="91">
        <f t="shared" si="12"/>
        <v>0</v>
      </c>
      <c r="I808" s="89">
        <f>IFERROR(ROUND(G.9b!I808,2),0)</f>
        <v>0</v>
      </c>
      <c r="J808" s="96" t="str">
        <f>IF(OR(ISTEXT(G.9b!J808),ISNUMBER(G.9b!J808))=TRUE,G.9b!J808,"")</f>
        <v/>
      </c>
    </row>
    <row r="809" spans="1:10" ht="20.100000000000001" customHeight="1" thickBot="1" x14ac:dyDescent="0.3">
      <c r="A809" s="96" t="str">
        <f>IF(OR(ISTEXT(G.9b!A809),ISNUMBER(G.9b!A809))=TRUE,G.9b!A809,"")</f>
        <v/>
      </c>
      <c r="B809" s="96" t="str">
        <f>IF(OR(ISTEXT(G.9b!B809),ISNUMBER(G.9b!B809))=TRUE,G.9b!B809,"")</f>
        <v/>
      </c>
      <c r="C809" s="89">
        <f>IFERROR(ROUND(G.9b!C809,2),0)</f>
        <v>0</v>
      </c>
      <c r="D809" s="89">
        <f>IFERROR(ROUND(G.9b!D809,2),0)</f>
        <v>0</v>
      </c>
      <c r="E809" s="89">
        <f>IFERROR(ROUND(G.9b!E809,2),0)</f>
        <v>0</v>
      </c>
      <c r="F809" s="89">
        <f>IFERROR(ROUND(G.9b!F809,2),0)</f>
        <v>0</v>
      </c>
      <c r="G809" s="89">
        <f>IFERROR(ROUND(G.9b!G809,2),0)</f>
        <v>0</v>
      </c>
      <c r="H809" s="91">
        <f t="shared" si="12"/>
        <v>0</v>
      </c>
      <c r="I809" s="89">
        <f>IFERROR(ROUND(G.9b!I809,2),0)</f>
        <v>0</v>
      </c>
      <c r="J809" s="96" t="str">
        <f>IF(OR(ISTEXT(G.9b!J809),ISNUMBER(G.9b!J809))=TRUE,G.9b!J809,"")</f>
        <v/>
      </c>
    </row>
    <row r="810" spans="1:10" ht="20.100000000000001" customHeight="1" thickBot="1" x14ac:dyDescent="0.3">
      <c r="A810" s="96" t="str">
        <f>IF(OR(ISTEXT(G.9b!A810),ISNUMBER(G.9b!A810))=TRUE,G.9b!A810,"")</f>
        <v/>
      </c>
      <c r="B810" s="96" t="str">
        <f>IF(OR(ISTEXT(G.9b!B810),ISNUMBER(G.9b!B810))=TRUE,G.9b!B810,"")</f>
        <v/>
      </c>
      <c r="C810" s="89">
        <f>IFERROR(ROUND(G.9b!C810,2),0)</f>
        <v>0</v>
      </c>
      <c r="D810" s="89">
        <f>IFERROR(ROUND(G.9b!D810,2),0)</f>
        <v>0</v>
      </c>
      <c r="E810" s="89">
        <f>IFERROR(ROUND(G.9b!E810,2),0)</f>
        <v>0</v>
      </c>
      <c r="F810" s="89">
        <f>IFERROR(ROUND(G.9b!F810,2),0)</f>
        <v>0</v>
      </c>
      <c r="G810" s="89">
        <f>IFERROR(ROUND(G.9b!G810,2),0)</f>
        <v>0</v>
      </c>
      <c r="H810" s="91">
        <f t="shared" si="12"/>
        <v>0</v>
      </c>
      <c r="I810" s="89">
        <f>IFERROR(ROUND(G.9b!I810,2),0)</f>
        <v>0</v>
      </c>
      <c r="J810" s="96" t="str">
        <f>IF(OR(ISTEXT(G.9b!J810),ISNUMBER(G.9b!J810))=TRUE,G.9b!J810,"")</f>
        <v/>
      </c>
    </row>
    <row r="811" spans="1:10" ht="20.100000000000001" customHeight="1" thickBot="1" x14ac:dyDescent="0.3">
      <c r="A811" s="96" t="str">
        <f>IF(OR(ISTEXT(G.9b!A811),ISNUMBER(G.9b!A811))=TRUE,G.9b!A811,"")</f>
        <v/>
      </c>
      <c r="B811" s="96" t="str">
        <f>IF(OR(ISTEXT(G.9b!B811),ISNUMBER(G.9b!B811))=TRUE,G.9b!B811,"")</f>
        <v/>
      </c>
      <c r="C811" s="89">
        <f>IFERROR(ROUND(G.9b!C811,2),0)</f>
        <v>0</v>
      </c>
      <c r="D811" s="89">
        <f>IFERROR(ROUND(G.9b!D811,2),0)</f>
        <v>0</v>
      </c>
      <c r="E811" s="89">
        <f>IFERROR(ROUND(G.9b!E811,2),0)</f>
        <v>0</v>
      </c>
      <c r="F811" s="89">
        <f>IFERROR(ROUND(G.9b!F811,2),0)</f>
        <v>0</v>
      </c>
      <c r="G811" s="89">
        <f>IFERROR(ROUND(G.9b!G811,2),0)</f>
        <v>0</v>
      </c>
      <c r="H811" s="91">
        <f t="shared" si="12"/>
        <v>0</v>
      </c>
      <c r="I811" s="89">
        <f>IFERROR(ROUND(G.9b!I811,2),0)</f>
        <v>0</v>
      </c>
      <c r="J811" s="96" t="str">
        <f>IF(OR(ISTEXT(G.9b!J811),ISNUMBER(G.9b!J811))=TRUE,G.9b!J811,"")</f>
        <v/>
      </c>
    </row>
    <row r="812" spans="1:10" ht="20.100000000000001" customHeight="1" thickBot="1" x14ac:dyDescent="0.3">
      <c r="A812" s="96" t="str">
        <f>IF(OR(ISTEXT(G.9b!A812),ISNUMBER(G.9b!A812))=TRUE,G.9b!A812,"")</f>
        <v/>
      </c>
      <c r="B812" s="96" t="str">
        <f>IF(OR(ISTEXT(G.9b!B812),ISNUMBER(G.9b!B812))=TRUE,G.9b!B812,"")</f>
        <v/>
      </c>
      <c r="C812" s="89">
        <f>IFERROR(ROUND(G.9b!C812,2),0)</f>
        <v>0</v>
      </c>
      <c r="D812" s="89">
        <f>IFERROR(ROUND(G.9b!D812,2),0)</f>
        <v>0</v>
      </c>
      <c r="E812" s="89">
        <f>IFERROR(ROUND(G.9b!E812,2),0)</f>
        <v>0</v>
      </c>
      <c r="F812" s="89">
        <f>IFERROR(ROUND(G.9b!F812,2),0)</f>
        <v>0</v>
      </c>
      <c r="G812" s="89">
        <f>IFERROR(ROUND(G.9b!G812,2),0)</f>
        <v>0</v>
      </c>
      <c r="H812" s="91">
        <f t="shared" si="12"/>
        <v>0</v>
      </c>
      <c r="I812" s="89">
        <f>IFERROR(ROUND(G.9b!I812,2),0)</f>
        <v>0</v>
      </c>
      <c r="J812" s="96" t="str">
        <f>IF(OR(ISTEXT(G.9b!J812),ISNUMBER(G.9b!J812))=TRUE,G.9b!J812,"")</f>
        <v/>
      </c>
    </row>
    <row r="813" spans="1:10" ht="20.100000000000001" customHeight="1" thickBot="1" x14ac:dyDescent="0.3">
      <c r="A813" s="96" t="str">
        <f>IF(OR(ISTEXT(G.9b!A813),ISNUMBER(G.9b!A813))=TRUE,G.9b!A813,"")</f>
        <v/>
      </c>
      <c r="B813" s="96" t="str">
        <f>IF(OR(ISTEXT(G.9b!B813),ISNUMBER(G.9b!B813))=TRUE,G.9b!B813,"")</f>
        <v/>
      </c>
      <c r="C813" s="89">
        <f>IFERROR(ROUND(G.9b!C813,2),0)</f>
        <v>0</v>
      </c>
      <c r="D813" s="89">
        <f>IFERROR(ROUND(G.9b!D813,2),0)</f>
        <v>0</v>
      </c>
      <c r="E813" s="89">
        <f>IFERROR(ROUND(G.9b!E813,2),0)</f>
        <v>0</v>
      </c>
      <c r="F813" s="89">
        <f>IFERROR(ROUND(G.9b!F813,2),0)</f>
        <v>0</v>
      </c>
      <c r="G813" s="89">
        <f>IFERROR(ROUND(G.9b!G813,2),0)</f>
        <v>0</v>
      </c>
      <c r="H813" s="91">
        <f t="shared" si="12"/>
        <v>0</v>
      </c>
      <c r="I813" s="89">
        <f>IFERROR(ROUND(G.9b!I813,2),0)</f>
        <v>0</v>
      </c>
      <c r="J813" s="96" t="str">
        <f>IF(OR(ISTEXT(G.9b!J813),ISNUMBER(G.9b!J813))=TRUE,G.9b!J813,"")</f>
        <v/>
      </c>
    </row>
    <row r="814" spans="1:10" ht="20.100000000000001" customHeight="1" thickBot="1" x14ac:dyDescent="0.3">
      <c r="A814" s="96" t="str">
        <f>IF(OR(ISTEXT(G.9b!A814),ISNUMBER(G.9b!A814))=TRUE,G.9b!A814,"")</f>
        <v/>
      </c>
      <c r="B814" s="96" t="str">
        <f>IF(OR(ISTEXT(G.9b!B814),ISNUMBER(G.9b!B814))=TRUE,G.9b!B814,"")</f>
        <v/>
      </c>
      <c r="C814" s="89">
        <f>IFERROR(ROUND(G.9b!C814,2),0)</f>
        <v>0</v>
      </c>
      <c r="D814" s="89">
        <f>IFERROR(ROUND(G.9b!D814,2),0)</f>
        <v>0</v>
      </c>
      <c r="E814" s="89">
        <f>IFERROR(ROUND(G.9b!E814,2),0)</f>
        <v>0</v>
      </c>
      <c r="F814" s="89">
        <f>IFERROR(ROUND(G.9b!F814,2),0)</f>
        <v>0</v>
      </c>
      <c r="G814" s="89">
        <f>IFERROR(ROUND(G.9b!G814,2),0)</f>
        <v>0</v>
      </c>
      <c r="H814" s="91">
        <f t="shared" si="12"/>
        <v>0</v>
      </c>
      <c r="I814" s="89">
        <f>IFERROR(ROUND(G.9b!I814,2),0)</f>
        <v>0</v>
      </c>
      <c r="J814" s="96" t="str">
        <f>IF(OR(ISTEXT(G.9b!J814),ISNUMBER(G.9b!J814))=TRUE,G.9b!J814,"")</f>
        <v/>
      </c>
    </row>
    <row r="815" spans="1:10" ht="20.100000000000001" customHeight="1" thickBot="1" x14ac:dyDescent="0.3">
      <c r="A815" s="96" t="str">
        <f>IF(OR(ISTEXT(G.9b!A815),ISNUMBER(G.9b!A815))=TRUE,G.9b!A815,"")</f>
        <v/>
      </c>
      <c r="B815" s="96" t="str">
        <f>IF(OR(ISTEXT(G.9b!B815),ISNUMBER(G.9b!B815))=TRUE,G.9b!B815,"")</f>
        <v/>
      </c>
      <c r="C815" s="89">
        <f>IFERROR(ROUND(G.9b!C815,2),0)</f>
        <v>0</v>
      </c>
      <c r="D815" s="89">
        <f>IFERROR(ROUND(G.9b!D815,2),0)</f>
        <v>0</v>
      </c>
      <c r="E815" s="89">
        <f>IFERROR(ROUND(G.9b!E815,2),0)</f>
        <v>0</v>
      </c>
      <c r="F815" s="89">
        <f>IFERROR(ROUND(G.9b!F815,2),0)</f>
        <v>0</v>
      </c>
      <c r="G815" s="89">
        <f>IFERROR(ROUND(G.9b!G815,2),0)</f>
        <v>0</v>
      </c>
      <c r="H815" s="91">
        <f t="shared" si="12"/>
        <v>0</v>
      </c>
      <c r="I815" s="89">
        <f>IFERROR(ROUND(G.9b!I815,2),0)</f>
        <v>0</v>
      </c>
      <c r="J815" s="96" t="str">
        <f>IF(OR(ISTEXT(G.9b!J815),ISNUMBER(G.9b!J815))=TRUE,G.9b!J815,"")</f>
        <v/>
      </c>
    </row>
    <row r="816" spans="1:10" ht="20.100000000000001" customHeight="1" thickBot="1" x14ac:dyDescent="0.3">
      <c r="A816" s="96" t="str">
        <f>IF(OR(ISTEXT(G.9b!A816),ISNUMBER(G.9b!A816))=TRUE,G.9b!A816,"")</f>
        <v/>
      </c>
      <c r="B816" s="96" t="str">
        <f>IF(OR(ISTEXT(G.9b!B816),ISNUMBER(G.9b!B816))=TRUE,G.9b!B816,"")</f>
        <v/>
      </c>
      <c r="C816" s="89">
        <f>IFERROR(ROUND(G.9b!C816,2),0)</f>
        <v>0</v>
      </c>
      <c r="D816" s="89">
        <f>IFERROR(ROUND(G.9b!D816,2),0)</f>
        <v>0</v>
      </c>
      <c r="E816" s="89">
        <f>IFERROR(ROUND(G.9b!E816,2),0)</f>
        <v>0</v>
      </c>
      <c r="F816" s="89">
        <f>IFERROR(ROUND(G.9b!F816,2),0)</f>
        <v>0</v>
      </c>
      <c r="G816" s="89">
        <f>IFERROR(ROUND(G.9b!G816,2),0)</f>
        <v>0</v>
      </c>
      <c r="H816" s="91">
        <f t="shared" si="12"/>
        <v>0</v>
      </c>
      <c r="I816" s="89">
        <f>IFERROR(ROUND(G.9b!I816,2),0)</f>
        <v>0</v>
      </c>
      <c r="J816" s="96" t="str">
        <f>IF(OR(ISTEXT(G.9b!J816),ISNUMBER(G.9b!J816))=TRUE,G.9b!J816,"")</f>
        <v/>
      </c>
    </row>
    <row r="817" spans="1:10" ht="20.100000000000001" customHeight="1" thickBot="1" x14ac:dyDescent="0.3">
      <c r="A817" s="96" t="str">
        <f>IF(OR(ISTEXT(G.9b!A817),ISNUMBER(G.9b!A817))=TRUE,G.9b!A817,"")</f>
        <v/>
      </c>
      <c r="B817" s="96" t="str">
        <f>IF(OR(ISTEXT(G.9b!B817),ISNUMBER(G.9b!B817))=TRUE,G.9b!B817,"")</f>
        <v/>
      </c>
      <c r="C817" s="89">
        <f>IFERROR(ROUND(G.9b!C817,2),0)</f>
        <v>0</v>
      </c>
      <c r="D817" s="89">
        <f>IFERROR(ROUND(G.9b!D817,2),0)</f>
        <v>0</v>
      </c>
      <c r="E817" s="89">
        <f>IFERROR(ROUND(G.9b!E817,2),0)</f>
        <v>0</v>
      </c>
      <c r="F817" s="89">
        <f>IFERROR(ROUND(G.9b!F817,2),0)</f>
        <v>0</v>
      </c>
      <c r="G817" s="89">
        <f>IFERROR(ROUND(G.9b!G817,2),0)</f>
        <v>0</v>
      </c>
      <c r="H817" s="91">
        <f t="shared" si="12"/>
        <v>0</v>
      </c>
      <c r="I817" s="89">
        <f>IFERROR(ROUND(G.9b!I817,2),0)</f>
        <v>0</v>
      </c>
      <c r="J817" s="96" t="str">
        <f>IF(OR(ISTEXT(G.9b!J817),ISNUMBER(G.9b!J817))=TRUE,G.9b!J817,"")</f>
        <v/>
      </c>
    </row>
    <row r="818" spans="1:10" ht="20.100000000000001" customHeight="1" thickBot="1" x14ac:dyDescent="0.3">
      <c r="A818" s="96" t="str">
        <f>IF(OR(ISTEXT(G.9b!A818),ISNUMBER(G.9b!A818))=TRUE,G.9b!A818,"")</f>
        <v/>
      </c>
      <c r="B818" s="96" t="str">
        <f>IF(OR(ISTEXT(G.9b!B818),ISNUMBER(G.9b!B818))=TRUE,G.9b!B818,"")</f>
        <v/>
      </c>
      <c r="C818" s="89">
        <f>IFERROR(ROUND(G.9b!C818,2),0)</f>
        <v>0</v>
      </c>
      <c r="D818" s="89">
        <f>IFERROR(ROUND(G.9b!D818,2),0)</f>
        <v>0</v>
      </c>
      <c r="E818" s="89">
        <f>IFERROR(ROUND(G.9b!E818,2),0)</f>
        <v>0</v>
      </c>
      <c r="F818" s="89">
        <f>IFERROR(ROUND(G.9b!F818,2),0)</f>
        <v>0</v>
      </c>
      <c r="G818" s="89">
        <f>IFERROR(ROUND(G.9b!G818,2),0)</f>
        <v>0</v>
      </c>
      <c r="H818" s="91">
        <f t="shared" si="12"/>
        <v>0</v>
      </c>
      <c r="I818" s="89">
        <f>IFERROR(ROUND(G.9b!I818,2),0)</f>
        <v>0</v>
      </c>
      <c r="J818" s="96" t="str">
        <f>IF(OR(ISTEXT(G.9b!J818),ISNUMBER(G.9b!J818))=TRUE,G.9b!J818,"")</f>
        <v/>
      </c>
    </row>
    <row r="819" spans="1:10" ht="20.100000000000001" customHeight="1" thickBot="1" x14ac:dyDescent="0.3">
      <c r="A819" s="96" t="str">
        <f>IF(OR(ISTEXT(G.9b!A819),ISNUMBER(G.9b!A819))=TRUE,G.9b!A819,"")</f>
        <v/>
      </c>
      <c r="B819" s="96" t="str">
        <f>IF(OR(ISTEXT(G.9b!B819),ISNUMBER(G.9b!B819))=TRUE,G.9b!B819,"")</f>
        <v/>
      </c>
      <c r="C819" s="89">
        <f>IFERROR(ROUND(G.9b!C819,2),0)</f>
        <v>0</v>
      </c>
      <c r="D819" s="89">
        <f>IFERROR(ROUND(G.9b!D819,2),0)</f>
        <v>0</v>
      </c>
      <c r="E819" s="89">
        <f>IFERROR(ROUND(G.9b!E819,2),0)</f>
        <v>0</v>
      </c>
      <c r="F819" s="89">
        <f>IFERROR(ROUND(G.9b!F819,2),0)</f>
        <v>0</v>
      </c>
      <c r="G819" s="89">
        <f>IFERROR(ROUND(G.9b!G819,2),0)</f>
        <v>0</v>
      </c>
      <c r="H819" s="91">
        <f t="shared" si="12"/>
        <v>0</v>
      </c>
      <c r="I819" s="89">
        <f>IFERROR(ROUND(G.9b!I819,2),0)</f>
        <v>0</v>
      </c>
      <c r="J819" s="96" t="str">
        <f>IF(OR(ISTEXT(G.9b!J819),ISNUMBER(G.9b!J819))=TRUE,G.9b!J819,"")</f>
        <v/>
      </c>
    </row>
    <row r="820" spans="1:10" ht="20.100000000000001" customHeight="1" thickBot="1" x14ac:dyDescent="0.3">
      <c r="A820" s="96" t="str">
        <f>IF(OR(ISTEXT(G.9b!A820),ISNUMBER(G.9b!A820))=TRUE,G.9b!A820,"")</f>
        <v/>
      </c>
      <c r="B820" s="96" t="str">
        <f>IF(OR(ISTEXT(G.9b!B820),ISNUMBER(G.9b!B820))=TRUE,G.9b!B820,"")</f>
        <v/>
      </c>
      <c r="C820" s="89">
        <f>IFERROR(ROUND(G.9b!C820,2),0)</f>
        <v>0</v>
      </c>
      <c r="D820" s="89">
        <f>IFERROR(ROUND(G.9b!D820,2),0)</f>
        <v>0</v>
      </c>
      <c r="E820" s="89">
        <f>IFERROR(ROUND(G.9b!E820,2),0)</f>
        <v>0</v>
      </c>
      <c r="F820" s="89">
        <f>IFERROR(ROUND(G.9b!F820,2),0)</f>
        <v>0</v>
      </c>
      <c r="G820" s="89">
        <f>IFERROR(ROUND(G.9b!G820,2),0)</f>
        <v>0</v>
      </c>
      <c r="H820" s="91">
        <f t="shared" si="12"/>
        <v>0</v>
      </c>
      <c r="I820" s="89">
        <f>IFERROR(ROUND(G.9b!I820,2),0)</f>
        <v>0</v>
      </c>
      <c r="J820" s="96" t="str">
        <f>IF(OR(ISTEXT(G.9b!J820),ISNUMBER(G.9b!J820))=TRUE,G.9b!J820,"")</f>
        <v/>
      </c>
    </row>
    <row r="821" spans="1:10" ht="20.100000000000001" customHeight="1" thickBot="1" x14ac:dyDescent="0.3">
      <c r="A821" s="96" t="str">
        <f>IF(OR(ISTEXT(G.9b!A821),ISNUMBER(G.9b!A821))=TRUE,G.9b!A821,"")</f>
        <v/>
      </c>
      <c r="B821" s="96" t="str">
        <f>IF(OR(ISTEXT(G.9b!B821),ISNUMBER(G.9b!B821))=TRUE,G.9b!B821,"")</f>
        <v/>
      </c>
      <c r="C821" s="89">
        <f>IFERROR(ROUND(G.9b!C821,2),0)</f>
        <v>0</v>
      </c>
      <c r="D821" s="89">
        <f>IFERROR(ROUND(G.9b!D821,2),0)</f>
        <v>0</v>
      </c>
      <c r="E821" s="89">
        <f>IFERROR(ROUND(G.9b!E821,2),0)</f>
        <v>0</v>
      </c>
      <c r="F821" s="89">
        <f>IFERROR(ROUND(G.9b!F821,2),0)</f>
        <v>0</v>
      </c>
      <c r="G821" s="89">
        <f>IFERROR(ROUND(G.9b!G821,2),0)</f>
        <v>0</v>
      </c>
      <c r="H821" s="91">
        <f t="shared" si="12"/>
        <v>0</v>
      </c>
      <c r="I821" s="89">
        <f>IFERROR(ROUND(G.9b!I821,2),0)</f>
        <v>0</v>
      </c>
      <c r="J821" s="96" t="str">
        <f>IF(OR(ISTEXT(G.9b!J821),ISNUMBER(G.9b!J821))=TRUE,G.9b!J821,"")</f>
        <v/>
      </c>
    </row>
    <row r="822" spans="1:10" ht="20.100000000000001" customHeight="1" thickBot="1" x14ac:dyDescent="0.3">
      <c r="A822" s="96" t="str">
        <f>IF(OR(ISTEXT(G.9b!A822),ISNUMBER(G.9b!A822))=TRUE,G.9b!A822,"")</f>
        <v/>
      </c>
      <c r="B822" s="96" t="str">
        <f>IF(OR(ISTEXT(G.9b!B822),ISNUMBER(G.9b!B822))=TRUE,G.9b!B822,"")</f>
        <v/>
      </c>
      <c r="C822" s="89">
        <f>IFERROR(ROUND(G.9b!C822,2),0)</f>
        <v>0</v>
      </c>
      <c r="D822" s="89">
        <f>IFERROR(ROUND(G.9b!D822,2),0)</f>
        <v>0</v>
      </c>
      <c r="E822" s="89">
        <f>IFERROR(ROUND(G.9b!E822,2),0)</f>
        <v>0</v>
      </c>
      <c r="F822" s="89">
        <f>IFERROR(ROUND(G.9b!F822,2),0)</f>
        <v>0</v>
      </c>
      <c r="G822" s="89">
        <f>IFERROR(ROUND(G.9b!G822,2),0)</f>
        <v>0</v>
      </c>
      <c r="H822" s="91">
        <f t="shared" si="12"/>
        <v>0</v>
      </c>
      <c r="I822" s="89">
        <f>IFERROR(ROUND(G.9b!I822,2),0)</f>
        <v>0</v>
      </c>
      <c r="J822" s="96" t="str">
        <f>IF(OR(ISTEXT(G.9b!J822),ISNUMBER(G.9b!J822))=TRUE,G.9b!J822,"")</f>
        <v/>
      </c>
    </row>
    <row r="823" spans="1:10" ht="20.100000000000001" customHeight="1" thickBot="1" x14ac:dyDescent="0.3">
      <c r="A823" s="96" t="str">
        <f>IF(OR(ISTEXT(G.9b!A823),ISNUMBER(G.9b!A823))=TRUE,G.9b!A823,"")</f>
        <v/>
      </c>
      <c r="B823" s="96" t="str">
        <f>IF(OR(ISTEXT(G.9b!B823),ISNUMBER(G.9b!B823))=TRUE,G.9b!B823,"")</f>
        <v/>
      </c>
      <c r="C823" s="89">
        <f>IFERROR(ROUND(G.9b!C823,2),0)</f>
        <v>0</v>
      </c>
      <c r="D823" s="89">
        <f>IFERROR(ROUND(G.9b!D823,2),0)</f>
        <v>0</v>
      </c>
      <c r="E823" s="89">
        <f>IFERROR(ROUND(G.9b!E823,2),0)</f>
        <v>0</v>
      </c>
      <c r="F823" s="89">
        <f>IFERROR(ROUND(G.9b!F823,2),0)</f>
        <v>0</v>
      </c>
      <c r="G823" s="89">
        <f>IFERROR(ROUND(G.9b!G823,2),0)</f>
        <v>0</v>
      </c>
      <c r="H823" s="91">
        <f t="shared" si="12"/>
        <v>0</v>
      </c>
      <c r="I823" s="89">
        <f>IFERROR(ROUND(G.9b!I823,2),0)</f>
        <v>0</v>
      </c>
      <c r="J823" s="96" t="str">
        <f>IF(OR(ISTEXT(G.9b!J823),ISNUMBER(G.9b!J823))=TRUE,G.9b!J823,"")</f>
        <v/>
      </c>
    </row>
    <row r="824" spans="1:10" ht="20.100000000000001" customHeight="1" thickBot="1" x14ac:dyDescent="0.3">
      <c r="A824" s="96" t="str">
        <f>IF(OR(ISTEXT(G.9b!A824),ISNUMBER(G.9b!A824))=TRUE,G.9b!A824,"")</f>
        <v/>
      </c>
      <c r="B824" s="96" t="str">
        <f>IF(OR(ISTEXT(G.9b!B824),ISNUMBER(G.9b!B824))=TRUE,G.9b!B824,"")</f>
        <v/>
      </c>
      <c r="C824" s="89">
        <f>IFERROR(ROUND(G.9b!C824,2),0)</f>
        <v>0</v>
      </c>
      <c r="D824" s="89">
        <f>IFERROR(ROUND(G.9b!D824,2),0)</f>
        <v>0</v>
      </c>
      <c r="E824" s="89">
        <f>IFERROR(ROUND(G.9b!E824,2),0)</f>
        <v>0</v>
      </c>
      <c r="F824" s="89">
        <f>IFERROR(ROUND(G.9b!F824,2),0)</f>
        <v>0</v>
      </c>
      <c r="G824" s="89">
        <f>IFERROR(ROUND(G.9b!G824,2),0)</f>
        <v>0</v>
      </c>
      <c r="H824" s="91">
        <f t="shared" si="12"/>
        <v>0</v>
      </c>
      <c r="I824" s="89">
        <f>IFERROR(ROUND(G.9b!I824,2),0)</f>
        <v>0</v>
      </c>
      <c r="J824" s="96" t="str">
        <f>IF(OR(ISTEXT(G.9b!J824),ISNUMBER(G.9b!J824))=TRUE,G.9b!J824,"")</f>
        <v/>
      </c>
    </row>
    <row r="825" spans="1:10" ht="20.100000000000001" customHeight="1" thickBot="1" x14ac:dyDescent="0.3">
      <c r="A825" s="96" t="str">
        <f>IF(OR(ISTEXT(G.9b!A825),ISNUMBER(G.9b!A825))=TRUE,G.9b!A825,"")</f>
        <v/>
      </c>
      <c r="B825" s="96" t="str">
        <f>IF(OR(ISTEXT(G.9b!B825),ISNUMBER(G.9b!B825))=TRUE,G.9b!B825,"")</f>
        <v/>
      </c>
      <c r="C825" s="89">
        <f>IFERROR(ROUND(G.9b!C825,2),0)</f>
        <v>0</v>
      </c>
      <c r="D825" s="89">
        <f>IFERROR(ROUND(G.9b!D825,2),0)</f>
        <v>0</v>
      </c>
      <c r="E825" s="89">
        <f>IFERROR(ROUND(G.9b!E825,2),0)</f>
        <v>0</v>
      </c>
      <c r="F825" s="89">
        <f>IFERROR(ROUND(G.9b!F825,2),0)</f>
        <v>0</v>
      </c>
      <c r="G825" s="89">
        <f>IFERROR(ROUND(G.9b!G825,2),0)</f>
        <v>0</v>
      </c>
      <c r="H825" s="91">
        <f t="shared" si="12"/>
        <v>0</v>
      </c>
      <c r="I825" s="89">
        <f>IFERROR(ROUND(G.9b!I825,2),0)</f>
        <v>0</v>
      </c>
      <c r="J825" s="96" t="str">
        <f>IF(OR(ISTEXT(G.9b!J825),ISNUMBER(G.9b!J825))=TRUE,G.9b!J825,"")</f>
        <v/>
      </c>
    </row>
    <row r="826" spans="1:10" ht="20.100000000000001" customHeight="1" thickBot="1" x14ac:dyDescent="0.3">
      <c r="A826" s="96" t="str">
        <f>IF(OR(ISTEXT(G.9b!A826),ISNUMBER(G.9b!A826))=TRUE,G.9b!A826,"")</f>
        <v/>
      </c>
      <c r="B826" s="96" t="str">
        <f>IF(OR(ISTEXT(G.9b!B826),ISNUMBER(G.9b!B826))=TRUE,G.9b!B826,"")</f>
        <v/>
      </c>
      <c r="C826" s="89">
        <f>IFERROR(ROUND(G.9b!C826,2),0)</f>
        <v>0</v>
      </c>
      <c r="D826" s="89">
        <f>IFERROR(ROUND(G.9b!D826,2),0)</f>
        <v>0</v>
      </c>
      <c r="E826" s="89">
        <f>IFERROR(ROUND(G.9b!E826,2),0)</f>
        <v>0</v>
      </c>
      <c r="F826" s="89">
        <f>IFERROR(ROUND(G.9b!F826,2),0)</f>
        <v>0</v>
      </c>
      <c r="G826" s="89">
        <f>IFERROR(ROUND(G.9b!G826,2),0)</f>
        <v>0</v>
      </c>
      <c r="H826" s="91">
        <f t="shared" si="12"/>
        <v>0</v>
      </c>
      <c r="I826" s="89">
        <f>IFERROR(ROUND(G.9b!I826,2),0)</f>
        <v>0</v>
      </c>
      <c r="J826" s="96" t="str">
        <f>IF(OR(ISTEXT(G.9b!J826),ISNUMBER(G.9b!J826))=TRUE,G.9b!J826,"")</f>
        <v/>
      </c>
    </row>
    <row r="827" spans="1:10" ht="20.100000000000001" customHeight="1" thickBot="1" x14ac:dyDescent="0.3">
      <c r="A827" s="96" t="str">
        <f>IF(OR(ISTEXT(G.9b!A827),ISNUMBER(G.9b!A827))=TRUE,G.9b!A827,"")</f>
        <v/>
      </c>
      <c r="B827" s="96" t="str">
        <f>IF(OR(ISTEXT(G.9b!B827),ISNUMBER(G.9b!B827))=TRUE,G.9b!B827,"")</f>
        <v/>
      </c>
      <c r="C827" s="89">
        <f>IFERROR(ROUND(G.9b!C827,2),0)</f>
        <v>0</v>
      </c>
      <c r="D827" s="89">
        <f>IFERROR(ROUND(G.9b!D827,2),0)</f>
        <v>0</v>
      </c>
      <c r="E827" s="89">
        <f>IFERROR(ROUND(G.9b!E827,2),0)</f>
        <v>0</v>
      </c>
      <c r="F827" s="89">
        <f>IFERROR(ROUND(G.9b!F827,2),0)</f>
        <v>0</v>
      </c>
      <c r="G827" s="89">
        <f>IFERROR(ROUND(G.9b!G827,2),0)</f>
        <v>0</v>
      </c>
      <c r="H827" s="91">
        <f t="shared" si="12"/>
        <v>0</v>
      </c>
      <c r="I827" s="89">
        <f>IFERROR(ROUND(G.9b!I827,2),0)</f>
        <v>0</v>
      </c>
      <c r="J827" s="96" t="str">
        <f>IF(OR(ISTEXT(G.9b!J827),ISNUMBER(G.9b!J827))=TRUE,G.9b!J827,"")</f>
        <v/>
      </c>
    </row>
    <row r="828" spans="1:10" ht="20.100000000000001" customHeight="1" thickBot="1" x14ac:dyDescent="0.3">
      <c r="A828" s="96" t="str">
        <f>IF(OR(ISTEXT(G.9b!A828),ISNUMBER(G.9b!A828))=TRUE,G.9b!A828,"")</f>
        <v/>
      </c>
      <c r="B828" s="96" t="str">
        <f>IF(OR(ISTEXT(G.9b!B828),ISNUMBER(G.9b!B828))=TRUE,G.9b!B828,"")</f>
        <v/>
      </c>
      <c r="C828" s="89">
        <f>IFERROR(ROUND(G.9b!C828,2),0)</f>
        <v>0</v>
      </c>
      <c r="D828" s="89">
        <f>IFERROR(ROUND(G.9b!D828,2),0)</f>
        <v>0</v>
      </c>
      <c r="E828" s="89">
        <f>IFERROR(ROUND(G.9b!E828,2),0)</f>
        <v>0</v>
      </c>
      <c r="F828" s="89">
        <f>IFERROR(ROUND(G.9b!F828,2),0)</f>
        <v>0</v>
      </c>
      <c r="G828" s="89">
        <f>IFERROR(ROUND(G.9b!G828,2),0)</f>
        <v>0</v>
      </c>
      <c r="H828" s="91">
        <f t="shared" si="12"/>
        <v>0</v>
      </c>
      <c r="I828" s="89">
        <f>IFERROR(ROUND(G.9b!I828,2),0)</f>
        <v>0</v>
      </c>
      <c r="J828" s="96" t="str">
        <f>IF(OR(ISTEXT(G.9b!J828),ISNUMBER(G.9b!J828))=TRUE,G.9b!J828,"")</f>
        <v/>
      </c>
    </row>
    <row r="829" spans="1:10" ht="20.100000000000001" customHeight="1" thickBot="1" x14ac:dyDescent="0.3">
      <c r="A829" s="96" t="str">
        <f>IF(OR(ISTEXT(G.9b!A829),ISNUMBER(G.9b!A829))=TRUE,G.9b!A829,"")</f>
        <v/>
      </c>
      <c r="B829" s="96" t="str">
        <f>IF(OR(ISTEXT(G.9b!B829),ISNUMBER(G.9b!B829))=TRUE,G.9b!B829,"")</f>
        <v/>
      </c>
      <c r="C829" s="89">
        <f>IFERROR(ROUND(G.9b!C829,2),0)</f>
        <v>0</v>
      </c>
      <c r="D829" s="89">
        <f>IFERROR(ROUND(G.9b!D829,2),0)</f>
        <v>0</v>
      </c>
      <c r="E829" s="89">
        <f>IFERROR(ROUND(G.9b!E829,2),0)</f>
        <v>0</v>
      </c>
      <c r="F829" s="89">
        <f>IFERROR(ROUND(G.9b!F829,2),0)</f>
        <v>0</v>
      </c>
      <c r="G829" s="89">
        <f>IFERROR(ROUND(G.9b!G829,2),0)</f>
        <v>0</v>
      </c>
      <c r="H829" s="91">
        <f t="shared" si="12"/>
        <v>0</v>
      </c>
      <c r="I829" s="89">
        <f>IFERROR(ROUND(G.9b!I829,2),0)</f>
        <v>0</v>
      </c>
      <c r="J829" s="96" t="str">
        <f>IF(OR(ISTEXT(G.9b!J829),ISNUMBER(G.9b!J829))=TRUE,G.9b!J829,"")</f>
        <v/>
      </c>
    </row>
    <row r="830" spans="1:10" ht="20.100000000000001" customHeight="1" thickBot="1" x14ac:dyDescent="0.3">
      <c r="A830" s="96" t="str">
        <f>IF(OR(ISTEXT(G.9b!A830),ISNUMBER(G.9b!A830))=TRUE,G.9b!A830,"")</f>
        <v/>
      </c>
      <c r="B830" s="96" t="str">
        <f>IF(OR(ISTEXT(G.9b!B830),ISNUMBER(G.9b!B830))=TRUE,G.9b!B830,"")</f>
        <v/>
      </c>
      <c r="C830" s="89">
        <f>IFERROR(ROUND(G.9b!C830,2),0)</f>
        <v>0</v>
      </c>
      <c r="D830" s="89">
        <f>IFERROR(ROUND(G.9b!D830,2),0)</f>
        <v>0</v>
      </c>
      <c r="E830" s="89">
        <f>IFERROR(ROUND(G.9b!E830,2),0)</f>
        <v>0</v>
      </c>
      <c r="F830" s="89">
        <f>IFERROR(ROUND(G.9b!F830,2),0)</f>
        <v>0</v>
      </c>
      <c r="G830" s="89">
        <f>IFERROR(ROUND(G.9b!G830,2),0)</f>
        <v>0</v>
      </c>
      <c r="H830" s="91">
        <f t="shared" si="12"/>
        <v>0</v>
      </c>
      <c r="I830" s="89">
        <f>IFERROR(ROUND(G.9b!I830,2),0)</f>
        <v>0</v>
      </c>
      <c r="J830" s="96" t="str">
        <f>IF(OR(ISTEXT(G.9b!J830),ISNUMBER(G.9b!J830))=TRUE,G.9b!J830,"")</f>
        <v/>
      </c>
    </row>
    <row r="831" spans="1:10" ht="20.100000000000001" customHeight="1" thickBot="1" x14ac:dyDescent="0.3">
      <c r="A831" s="96" t="str">
        <f>IF(OR(ISTEXT(G.9b!A831),ISNUMBER(G.9b!A831))=TRUE,G.9b!A831,"")</f>
        <v/>
      </c>
      <c r="B831" s="96" t="str">
        <f>IF(OR(ISTEXT(G.9b!B831),ISNUMBER(G.9b!B831))=TRUE,G.9b!B831,"")</f>
        <v/>
      </c>
      <c r="C831" s="89">
        <f>IFERROR(ROUND(G.9b!C831,2),0)</f>
        <v>0</v>
      </c>
      <c r="D831" s="89">
        <f>IFERROR(ROUND(G.9b!D831,2),0)</f>
        <v>0</v>
      </c>
      <c r="E831" s="89">
        <f>IFERROR(ROUND(G.9b!E831,2),0)</f>
        <v>0</v>
      </c>
      <c r="F831" s="89">
        <f>IFERROR(ROUND(G.9b!F831,2),0)</f>
        <v>0</v>
      </c>
      <c r="G831" s="89">
        <f>IFERROR(ROUND(G.9b!G831,2),0)</f>
        <v>0</v>
      </c>
      <c r="H831" s="91">
        <f t="shared" si="12"/>
        <v>0</v>
      </c>
      <c r="I831" s="89">
        <f>IFERROR(ROUND(G.9b!I831,2),0)</f>
        <v>0</v>
      </c>
      <c r="J831" s="96" t="str">
        <f>IF(OR(ISTEXT(G.9b!J831),ISNUMBER(G.9b!J831))=TRUE,G.9b!J831,"")</f>
        <v/>
      </c>
    </row>
    <row r="832" spans="1:10" ht="20.100000000000001" customHeight="1" thickBot="1" x14ac:dyDescent="0.3">
      <c r="A832" s="96" t="str">
        <f>IF(OR(ISTEXT(G.9b!A832),ISNUMBER(G.9b!A832))=TRUE,G.9b!A832,"")</f>
        <v/>
      </c>
      <c r="B832" s="96" t="str">
        <f>IF(OR(ISTEXT(G.9b!B832),ISNUMBER(G.9b!B832))=TRUE,G.9b!B832,"")</f>
        <v/>
      </c>
      <c r="C832" s="89">
        <f>IFERROR(ROUND(G.9b!C832,2),0)</f>
        <v>0</v>
      </c>
      <c r="D832" s="89">
        <f>IFERROR(ROUND(G.9b!D832,2),0)</f>
        <v>0</v>
      </c>
      <c r="E832" s="89">
        <f>IFERROR(ROUND(G.9b!E832,2),0)</f>
        <v>0</v>
      </c>
      <c r="F832" s="89">
        <f>IFERROR(ROUND(G.9b!F832,2),0)</f>
        <v>0</v>
      </c>
      <c r="G832" s="89">
        <f>IFERROR(ROUND(G.9b!G832,2),0)</f>
        <v>0</v>
      </c>
      <c r="H832" s="91">
        <f t="shared" si="12"/>
        <v>0</v>
      </c>
      <c r="I832" s="89">
        <f>IFERROR(ROUND(G.9b!I832,2),0)</f>
        <v>0</v>
      </c>
      <c r="J832" s="96" t="str">
        <f>IF(OR(ISTEXT(G.9b!J832),ISNUMBER(G.9b!J832))=TRUE,G.9b!J832,"")</f>
        <v/>
      </c>
    </row>
    <row r="833" spans="1:10" ht="20.100000000000001" customHeight="1" thickBot="1" x14ac:dyDescent="0.3">
      <c r="A833" s="96" t="str">
        <f>IF(OR(ISTEXT(G.9b!A833),ISNUMBER(G.9b!A833))=TRUE,G.9b!A833,"")</f>
        <v/>
      </c>
      <c r="B833" s="96" t="str">
        <f>IF(OR(ISTEXT(G.9b!B833),ISNUMBER(G.9b!B833))=TRUE,G.9b!B833,"")</f>
        <v/>
      </c>
      <c r="C833" s="89">
        <f>IFERROR(ROUND(G.9b!C833,2),0)</f>
        <v>0</v>
      </c>
      <c r="D833" s="89">
        <f>IFERROR(ROUND(G.9b!D833,2),0)</f>
        <v>0</v>
      </c>
      <c r="E833" s="89">
        <f>IFERROR(ROUND(G.9b!E833,2),0)</f>
        <v>0</v>
      </c>
      <c r="F833" s="89">
        <f>IFERROR(ROUND(G.9b!F833,2),0)</f>
        <v>0</v>
      </c>
      <c r="G833" s="89">
        <f>IFERROR(ROUND(G.9b!G833,2),0)</f>
        <v>0</v>
      </c>
      <c r="H833" s="91">
        <f t="shared" si="12"/>
        <v>0</v>
      </c>
      <c r="I833" s="89">
        <f>IFERROR(ROUND(G.9b!I833,2),0)</f>
        <v>0</v>
      </c>
      <c r="J833" s="96" t="str">
        <f>IF(OR(ISTEXT(G.9b!J833),ISNUMBER(G.9b!J833))=TRUE,G.9b!J833,"")</f>
        <v/>
      </c>
    </row>
    <row r="834" spans="1:10" ht="20.100000000000001" customHeight="1" thickBot="1" x14ac:dyDescent="0.3">
      <c r="A834" s="96" t="str">
        <f>IF(OR(ISTEXT(G.9b!A834),ISNUMBER(G.9b!A834))=TRUE,G.9b!A834,"")</f>
        <v/>
      </c>
      <c r="B834" s="96" t="str">
        <f>IF(OR(ISTEXT(G.9b!B834),ISNUMBER(G.9b!B834))=TRUE,G.9b!B834,"")</f>
        <v/>
      </c>
      <c r="C834" s="89">
        <f>IFERROR(ROUND(G.9b!C834,2),0)</f>
        <v>0</v>
      </c>
      <c r="D834" s="89">
        <f>IFERROR(ROUND(G.9b!D834,2),0)</f>
        <v>0</v>
      </c>
      <c r="E834" s="89">
        <f>IFERROR(ROUND(G.9b!E834,2),0)</f>
        <v>0</v>
      </c>
      <c r="F834" s="89">
        <f>IFERROR(ROUND(G.9b!F834,2),0)</f>
        <v>0</v>
      </c>
      <c r="G834" s="89">
        <f>IFERROR(ROUND(G.9b!G834,2),0)</f>
        <v>0</v>
      </c>
      <c r="H834" s="91">
        <f t="shared" si="12"/>
        <v>0</v>
      </c>
      <c r="I834" s="89">
        <f>IFERROR(ROUND(G.9b!I834,2),0)</f>
        <v>0</v>
      </c>
      <c r="J834" s="96" t="str">
        <f>IF(OR(ISTEXT(G.9b!J834),ISNUMBER(G.9b!J834))=TRUE,G.9b!J834,"")</f>
        <v/>
      </c>
    </row>
    <row r="835" spans="1:10" ht="20.100000000000001" customHeight="1" thickBot="1" x14ac:dyDescent="0.3">
      <c r="A835" s="96" t="str">
        <f>IF(OR(ISTEXT(G.9b!A835),ISNUMBER(G.9b!A835))=TRUE,G.9b!A835,"")</f>
        <v/>
      </c>
      <c r="B835" s="96" t="str">
        <f>IF(OR(ISTEXT(G.9b!B835),ISNUMBER(G.9b!B835))=TRUE,G.9b!B835,"")</f>
        <v/>
      </c>
      <c r="C835" s="89">
        <f>IFERROR(ROUND(G.9b!C835,2),0)</f>
        <v>0</v>
      </c>
      <c r="D835" s="89">
        <f>IFERROR(ROUND(G.9b!D835,2),0)</f>
        <v>0</v>
      </c>
      <c r="E835" s="89">
        <f>IFERROR(ROUND(G.9b!E835,2),0)</f>
        <v>0</v>
      </c>
      <c r="F835" s="89">
        <f>IFERROR(ROUND(G.9b!F835,2),0)</f>
        <v>0</v>
      </c>
      <c r="G835" s="89">
        <f>IFERROR(ROUND(G.9b!G835,2),0)</f>
        <v>0</v>
      </c>
      <c r="H835" s="91">
        <f t="shared" si="12"/>
        <v>0</v>
      </c>
      <c r="I835" s="89">
        <f>IFERROR(ROUND(G.9b!I835,2),0)</f>
        <v>0</v>
      </c>
      <c r="J835" s="96" t="str">
        <f>IF(OR(ISTEXT(G.9b!J835),ISNUMBER(G.9b!J835))=TRUE,G.9b!J835,"")</f>
        <v/>
      </c>
    </row>
    <row r="836" spans="1:10" ht="20.100000000000001" customHeight="1" thickBot="1" x14ac:dyDescent="0.3">
      <c r="A836" s="96" t="str">
        <f>IF(OR(ISTEXT(G.9b!A836),ISNUMBER(G.9b!A836))=TRUE,G.9b!A836,"")</f>
        <v/>
      </c>
      <c r="B836" s="96" t="str">
        <f>IF(OR(ISTEXT(G.9b!B836),ISNUMBER(G.9b!B836))=TRUE,G.9b!B836,"")</f>
        <v/>
      </c>
      <c r="C836" s="89">
        <f>IFERROR(ROUND(G.9b!C836,2),0)</f>
        <v>0</v>
      </c>
      <c r="D836" s="89">
        <f>IFERROR(ROUND(G.9b!D836,2),0)</f>
        <v>0</v>
      </c>
      <c r="E836" s="89">
        <f>IFERROR(ROUND(G.9b!E836,2),0)</f>
        <v>0</v>
      </c>
      <c r="F836" s="89">
        <f>IFERROR(ROUND(G.9b!F836,2),0)</f>
        <v>0</v>
      </c>
      <c r="G836" s="89">
        <f>IFERROR(ROUND(G.9b!G836,2),0)</f>
        <v>0</v>
      </c>
      <c r="H836" s="91">
        <f t="shared" si="12"/>
        <v>0</v>
      </c>
      <c r="I836" s="89">
        <f>IFERROR(ROUND(G.9b!I836,2),0)</f>
        <v>0</v>
      </c>
      <c r="J836" s="96" t="str">
        <f>IF(OR(ISTEXT(G.9b!J836),ISNUMBER(G.9b!J836))=TRUE,G.9b!J836,"")</f>
        <v/>
      </c>
    </row>
    <row r="837" spans="1:10" ht="20.100000000000001" customHeight="1" thickBot="1" x14ac:dyDescent="0.3">
      <c r="A837" s="96" t="str">
        <f>IF(OR(ISTEXT(G.9b!A837),ISNUMBER(G.9b!A837))=TRUE,G.9b!A837,"")</f>
        <v/>
      </c>
      <c r="B837" s="96" t="str">
        <f>IF(OR(ISTEXT(G.9b!B837),ISNUMBER(G.9b!B837))=TRUE,G.9b!B837,"")</f>
        <v/>
      </c>
      <c r="C837" s="89">
        <f>IFERROR(ROUND(G.9b!C837,2),0)</f>
        <v>0</v>
      </c>
      <c r="D837" s="89">
        <f>IFERROR(ROUND(G.9b!D837,2),0)</f>
        <v>0</v>
      </c>
      <c r="E837" s="89">
        <f>IFERROR(ROUND(G.9b!E837,2),0)</f>
        <v>0</v>
      </c>
      <c r="F837" s="89">
        <f>IFERROR(ROUND(G.9b!F837,2),0)</f>
        <v>0</v>
      </c>
      <c r="G837" s="89">
        <f>IFERROR(ROUND(G.9b!G837,2),0)</f>
        <v>0</v>
      </c>
      <c r="H837" s="91">
        <f t="shared" si="12"/>
        <v>0</v>
      </c>
      <c r="I837" s="89">
        <f>IFERROR(ROUND(G.9b!I837,2),0)</f>
        <v>0</v>
      </c>
      <c r="J837" s="96" t="str">
        <f>IF(OR(ISTEXT(G.9b!J837),ISNUMBER(G.9b!J837))=TRUE,G.9b!J837,"")</f>
        <v/>
      </c>
    </row>
    <row r="838" spans="1:10" ht="20.100000000000001" customHeight="1" thickBot="1" x14ac:dyDescent="0.3">
      <c r="A838" s="96" t="str">
        <f>IF(OR(ISTEXT(G.9b!A838),ISNUMBER(G.9b!A838))=TRUE,G.9b!A838,"")</f>
        <v/>
      </c>
      <c r="B838" s="96" t="str">
        <f>IF(OR(ISTEXT(G.9b!B838),ISNUMBER(G.9b!B838))=TRUE,G.9b!B838,"")</f>
        <v/>
      </c>
      <c r="C838" s="89">
        <f>IFERROR(ROUND(G.9b!C838,2),0)</f>
        <v>0</v>
      </c>
      <c r="D838" s="89">
        <f>IFERROR(ROUND(G.9b!D838,2),0)</f>
        <v>0</v>
      </c>
      <c r="E838" s="89">
        <f>IFERROR(ROUND(G.9b!E838,2),0)</f>
        <v>0</v>
      </c>
      <c r="F838" s="89">
        <f>IFERROR(ROUND(G.9b!F838,2),0)</f>
        <v>0</v>
      </c>
      <c r="G838" s="89">
        <f>IFERROR(ROUND(G.9b!G838,2),0)</f>
        <v>0</v>
      </c>
      <c r="H838" s="91">
        <f t="shared" si="12"/>
        <v>0</v>
      </c>
      <c r="I838" s="89">
        <f>IFERROR(ROUND(G.9b!I838,2),0)</f>
        <v>0</v>
      </c>
      <c r="J838" s="96" t="str">
        <f>IF(OR(ISTEXT(G.9b!J838),ISNUMBER(G.9b!J838))=TRUE,G.9b!J838,"")</f>
        <v/>
      </c>
    </row>
    <row r="839" spans="1:10" ht="20.100000000000001" customHeight="1" thickBot="1" x14ac:dyDescent="0.3">
      <c r="A839" s="96" t="str">
        <f>IF(OR(ISTEXT(G.9b!A839),ISNUMBER(G.9b!A839))=TRUE,G.9b!A839,"")</f>
        <v/>
      </c>
      <c r="B839" s="96" t="str">
        <f>IF(OR(ISTEXT(G.9b!B839),ISNUMBER(G.9b!B839))=TRUE,G.9b!B839,"")</f>
        <v/>
      </c>
      <c r="C839" s="89">
        <f>IFERROR(ROUND(G.9b!C839,2),0)</f>
        <v>0</v>
      </c>
      <c r="D839" s="89">
        <f>IFERROR(ROUND(G.9b!D839,2),0)</f>
        <v>0</v>
      </c>
      <c r="E839" s="89">
        <f>IFERROR(ROUND(G.9b!E839,2),0)</f>
        <v>0</v>
      </c>
      <c r="F839" s="89">
        <f>IFERROR(ROUND(G.9b!F839,2),0)</f>
        <v>0</v>
      </c>
      <c r="G839" s="89">
        <f>IFERROR(ROUND(G.9b!G839,2),0)</f>
        <v>0</v>
      </c>
      <c r="H839" s="91">
        <f t="shared" ref="H839:H902" si="13">ROUND(SUM(C839,(-D839),(-E839),F839,(-G839)),2)</f>
        <v>0</v>
      </c>
      <c r="I839" s="89">
        <f>IFERROR(ROUND(G.9b!I839,2),0)</f>
        <v>0</v>
      </c>
      <c r="J839" s="96" t="str">
        <f>IF(OR(ISTEXT(G.9b!J839),ISNUMBER(G.9b!J839))=TRUE,G.9b!J839,"")</f>
        <v/>
      </c>
    </row>
    <row r="840" spans="1:10" ht="20.100000000000001" customHeight="1" thickBot="1" x14ac:dyDescent="0.3">
      <c r="A840" s="96" t="str">
        <f>IF(OR(ISTEXT(G.9b!A840),ISNUMBER(G.9b!A840))=TRUE,G.9b!A840,"")</f>
        <v/>
      </c>
      <c r="B840" s="96" t="str">
        <f>IF(OR(ISTEXT(G.9b!B840),ISNUMBER(G.9b!B840))=TRUE,G.9b!B840,"")</f>
        <v/>
      </c>
      <c r="C840" s="89">
        <f>IFERROR(ROUND(G.9b!C840,2),0)</f>
        <v>0</v>
      </c>
      <c r="D840" s="89">
        <f>IFERROR(ROUND(G.9b!D840,2),0)</f>
        <v>0</v>
      </c>
      <c r="E840" s="89">
        <f>IFERROR(ROUND(G.9b!E840,2),0)</f>
        <v>0</v>
      </c>
      <c r="F840" s="89">
        <f>IFERROR(ROUND(G.9b!F840,2),0)</f>
        <v>0</v>
      </c>
      <c r="G840" s="89">
        <f>IFERROR(ROUND(G.9b!G840,2),0)</f>
        <v>0</v>
      </c>
      <c r="H840" s="91">
        <f t="shared" si="13"/>
        <v>0</v>
      </c>
      <c r="I840" s="89">
        <f>IFERROR(ROUND(G.9b!I840,2),0)</f>
        <v>0</v>
      </c>
      <c r="J840" s="96" t="str">
        <f>IF(OR(ISTEXT(G.9b!J840),ISNUMBER(G.9b!J840))=TRUE,G.9b!J840,"")</f>
        <v/>
      </c>
    </row>
    <row r="841" spans="1:10" ht="20.100000000000001" customHeight="1" thickBot="1" x14ac:dyDescent="0.3">
      <c r="A841" s="96" t="str">
        <f>IF(OR(ISTEXT(G.9b!A841),ISNUMBER(G.9b!A841))=TRUE,G.9b!A841,"")</f>
        <v/>
      </c>
      <c r="B841" s="96" t="str">
        <f>IF(OR(ISTEXT(G.9b!B841),ISNUMBER(G.9b!B841))=TRUE,G.9b!B841,"")</f>
        <v/>
      </c>
      <c r="C841" s="89">
        <f>IFERROR(ROUND(G.9b!C841,2),0)</f>
        <v>0</v>
      </c>
      <c r="D841" s="89">
        <f>IFERROR(ROUND(G.9b!D841,2),0)</f>
        <v>0</v>
      </c>
      <c r="E841" s="89">
        <f>IFERROR(ROUND(G.9b!E841,2),0)</f>
        <v>0</v>
      </c>
      <c r="F841" s="89">
        <f>IFERROR(ROUND(G.9b!F841,2),0)</f>
        <v>0</v>
      </c>
      <c r="G841" s="89">
        <f>IFERROR(ROUND(G.9b!G841,2),0)</f>
        <v>0</v>
      </c>
      <c r="H841" s="91">
        <f t="shared" si="13"/>
        <v>0</v>
      </c>
      <c r="I841" s="89">
        <f>IFERROR(ROUND(G.9b!I841,2),0)</f>
        <v>0</v>
      </c>
      <c r="J841" s="96" t="str">
        <f>IF(OR(ISTEXT(G.9b!J841),ISNUMBER(G.9b!J841))=TRUE,G.9b!J841,"")</f>
        <v/>
      </c>
    </row>
    <row r="842" spans="1:10" ht="20.100000000000001" customHeight="1" thickBot="1" x14ac:dyDescent="0.3">
      <c r="A842" s="96" t="str">
        <f>IF(OR(ISTEXT(G.9b!A842),ISNUMBER(G.9b!A842))=TRUE,G.9b!A842,"")</f>
        <v/>
      </c>
      <c r="B842" s="96" t="str">
        <f>IF(OR(ISTEXT(G.9b!B842),ISNUMBER(G.9b!B842))=TRUE,G.9b!B842,"")</f>
        <v/>
      </c>
      <c r="C842" s="89">
        <f>IFERROR(ROUND(G.9b!C842,2),0)</f>
        <v>0</v>
      </c>
      <c r="D842" s="89">
        <f>IFERROR(ROUND(G.9b!D842,2),0)</f>
        <v>0</v>
      </c>
      <c r="E842" s="89">
        <f>IFERROR(ROUND(G.9b!E842,2),0)</f>
        <v>0</v>
      </c>
      <c r="F842" s="89">
        <f>IFERROR(ROUND(G.9b!F842,2),0)</f>
        <v>0</v>
      </c>
      <c r="G842" s="89">
        <f>IFERROR(ROUND(G.9b!G842,2),0)</f>
        <v>0</v>
      </c>
      <c r="H842" s="91">
        <f t="shared" si="13"/>
        <v>0</v>
      </c>
      <c r="I842" s="89">
        <f>IFERROR(ROUND(G.9b!I842,2),0)</f>
        <v>0</v>
      </c>
      <c r="J842" s="96" t="str">
        <f>IF(OR(ISTEXT(G.9b!J842),ISNUMBER(G.9b!J842))=TRUE,G.9b!J842,"")</f>
        <v/>
      </c>
    </row>
    <row r="843" spans="1:10" ht="20.100000000000001" customHeight="1" thickBot="1" x14ac:dyDescent="0.3">
      <c r="A843" s="96" t="str">
        <f>IF(OR(ISTEXT(G.9b!A843),ISNUMBER(G.9b!A843))=TRUE,G.9b!A843,"")</f>
        <v/>
      </c>
      <c r="B843" s="96" t="str">
        <f>IF(OR(ISTEXT(G.9b!B843),ISNUMBER(G.9b!B843))=TRUE,G.9b!B843,"")</f>
        <v/>
      </c>
      <c r="C843" s="89">
        <f>IFERROR(ROUND(G.9b!C843,2),0)</f>
        <v>0</v>
      </c>
      <c r="D843" s="89">
        <f>IFERROR(ROUND(G.9b!D843,2),0)</f>
        <v>0</v>
      </c>
      <c r="E843" s="89">
        <f>IFERROR(ROUND(G.9b!E843,2),0)</f>
        <v>0</v>
      </c>
      <c r="F843" s="89">
        <f>IFERROR(ROUND(G.9b!F843,2),0)</f>
        <v>0</v>
      </c>
      <c r="G843" s="89">
        <f>IFERROR(ROUND(G.9b!G843,2),0)</f>
        <v>0</v>
      </c>
      <c r="H843" s="91">
        <f t="shared" si="13"/>
        <v>0</v>
      </c>
      <c r="I843" s="89">
        <f>IFERROR(ROUND(G.9b!I843,2),0)</f>
        <v>0</v>
      </c>
      <c r="J843" s="96" t="str">
        <f>IF(OR(ISTEXT(G.9b!J843),ISNUMBER(G.9b!J843))=TRUE,G.9b!J843,"")</f>
        <v/>
      </c>
    </row>
    <row r="844" spans="1:10" ht="20.100000000000001" customHeight="1" thickBot="1" x14ac:dyDescent="0.3">
      <c r="A844" s="96" t="str">
        <f>IF(OR(ISTEXT(G.9b!A844),ISNUMBER(G.9b!A844))=TRUE,G.9b!A844,"")</f>
        <v/>
      </c>
      <c r="B844" s="96" t="str">
        <f>IF(OR(ISTEXT(G.9b!B844),ISNUMBER(G.9b!B844))=TRUE,G.9b!B844,"")</f>
        <v/>
      </c>
      <c r="C844" s="89">
        <f>IFERROR(ROUND(G.9b!C844,2),0)</f>
        <v>0</v>
      </c>
      <c r="D844" s="89">
        <f>IFERROR(ROUND(G.9b!D844,2),0)</f>
        <v>0</v>
      </c>
      <c r="E844" s="89">
        <f>IFERROR(ROUND(G.9b!E844,2),0)</f>
        <v>0</v>
      </c>
      <c r="F844" s="89">
        <f>IFERROR(ROUND(G.9b!F844,2),0)</f>
        <v>0</v>
      </c>
      <c r="G844" s="89">
        <f>IFERROR(ROUND(G.9b!G844,2),0)</f>
        <v>0</v>
      </c>
      <c r="H844" s="91">
        <f t="shared" si="13"/>
        <v>0</v>
      </c>
      <c r="I844" s="89">
        <f>IFERROR(ROUND(G.9b!I844,2),0)</f>
        <v>0</v>
      </c>
      <c r="J844" s="96" t="str">
        <f>IF(OR(ISTEXT(G.9b!J844),ISNUMBER(G.9b!J844))=TRUE,G.9b!J844,"")</f>
        <v/>
      </c>
    </row>
    <row r="845" spans="1:10" ht="20.100000000000001" customHeight="1" thickBot="1" x14ac:dyDescent="0.3">
      <c r="A845" s="96" t="str">
        <f>IF(OR(ISTEXT(G.9b!A845),ISNUMBER(G.9b!A845))=TRUE,G.9b!A845,"")</f>
        <v/>
      </c>
      <c r="B845" s="96" t="str">
        <f>IF(OR(ISTEXT(G.9b!B845),ISNUMBER(G.9b!B845))=TRUE,G.9b!B845,"")</f>
        <v/>
      </c>
      <c r="C845" s="89">
        <f>IFERROR(ROUND(G.9b!C845,2),0)</f>
        <v>0</v>
      </c>
      <c r="D845" s="89">
        <f>IFERROR(ROUND(G.9b!D845,2),0)</f>
        <v>0</v>
      </c>
      <c r="E845" s="89">
        <f>IFERROR(ROUND(G.9b!E845,2),0)</f>
        <v>0</v>
      </c>
      <c r="F845" s="89">
        <f>IFERROR(ROUND(G.9b!F845,2),0)</f>
        <v>0</v>
      </c>
      <c r="G845" s="89">
        <f>IFERROR(ROUND(G.9b!G845,2),0)</f>
        <v>0</v>
      </c>
      <c r="H845" s="91">
        <f t="shared" si="13"/>
        <v>0</v>
      </c>
      <c r="I845" s="89">
        <f>IFERROR(ROUND(G.9b!I845,2),0)</f>
        <v>0</v>
      </c>
      <c r="J845" s="96" t="str">
        <f>IF(OR(ISTEXT(G.9b!J845),ISNUMBER(G.9b!J845))=TRUE,G.9b!J845,"")</f>
        <v/>
      </c>
    </row>
    <row r="846" spans="1:10" ht="20.100000000000001" customHeight="1" thickBot="1" x14ac:dyDescent="0.3">
      <c r="A846" s="96" t="str">
        <f>IF(OR(ISTEXT(G.9b!A846),ISNUMBER(G.9b!A846))=TRUE,G.9b!A846,"")</f>
        <v/>
      </c>
      <c r="B846" s="96" t="str">
        <f>IF(OR(ISTEXT(G.9b!B846),ISNUMBER(G.9b!B846))=TRUE,G.9b!B846,"")</f>
        <v/>
      </c>
      <c r="C846" s="89">
        <f>IFERROR(ROUND(G.9b!C846,2),0)</f>
        <v>0</v>
      </c>
      <c r="D846" s="89">
        <f>IFERROR(ROUND(G.9b!D846,2),0)</f>
        <v>0</v>
      </c>
      <c r="E846" s="89">
        <f>IFERROR(ROUND(G.9b!E846,2),0)</f>
        <v>0</v>
      </c>
      <c r="F846" s="89">
        <f>IFERROR(ROUND(G.9b!F846,2),0)</f>
        <v>0</v>
      </c>
      <c r="G846" s="89">
        <f>IFERROR(ROUND(G.9b!G846,2),0)</f>
        <v>0</v>
      </c>
      <c r="H846" s="91">
        <f t="shared" si="13"/>
        <v>0</v>
      </c>
      <c r="I846" s="89">
        <f>IFERROR(ROUND(G.9b!I846,2),0)</f>
        <v>0</v>
      </c>
      <c r="J846" s="96" t="str">
        <f>IF(OR(ISTEXT(G.9b!J846),ISNUMBER(G.9b!J846))=TRUE,G.9b!J846,"")</f>
        <v/>
      </c>
    </row>
    <row r="847" spans="1:10" ht="20.100000000000001" customHeight="1" thickBot="1" x14ac:dyDescent="0.3">
      <c r="A847" s="96" t="str">
        <f>IF(OR(ISTEXT(G.9b!A847),ISNUMBER(G.9b!A847))=TRUE,G.9b!A847,"")</f>
        <v/>
      </c>
      <c r="B847" s="96" t="str">
        <f>IF(OR(ISTEXT(G.9b!B847),ISNUMBER(G.9b!B847))=TRUE,G.9b!B847,"")</f>
        <v/>
      </c>
      <c r="C847" s="89">
        <f>IFERROR(ROUND(G.9b!C847,2),0)</f>
        <v>0</v>
      </c>
      <c r="D847" s="89">
        <f>IFERROR(ROUND(G.9b!D847,2),0)</f>
        <v>0</v>
      </c>
      <c r="E847" s="89">
        <f>IFERROR(ROUND(G.9b!E847,2),0)</f>
        <v>0</v>
      </c>
      <c r="F847" s="89">
        <f>IFERROR(ROUND(G.9b!F847,2),0)</f>
        <v>0</v>
      </c>
      <c r="G847" s="89">
        <f>IFERROR(ROUND(G.9b!G847,2),0)</f>
        <v>0</v>
      </c>
      <c r="H847" s="91">
        <f t="shared" si="13"/>
        <v>0</v>
      </c>
      <c r="I847" s="89">
        <f>IFERROR(ROUND(G.9b!I847,2),0)</f>
        <v>0</v>
      </c>
      <c r="J847" s="96" t="str">
        <f>IF(OR(ISTEXT(G.9b!J847),ISNUMBER(G.9b!J847))=TRUE,G.9b!J847,"")</f>
        <v/>
      </c>
    </row>
    <row r="848" spans="1:10" ht="20.100000000000001" customHeight="1" thickBot="1" x14ac:dyDescent="0.3">
      <c r="A848" s="96" t="str">
        <f>IF(OR(ISTEXT(G.9b!A848),ISNUMBER(G.9b!A848))=TRUE,G.9b!A848,"")</f>
        <v/>
      </c>
      <c r="B848" s="96" t="str">
        <f>IF(OR(ISTEXT(G.9b!B848),ISNUMBER(G.9b!B848))=TRUE,G.9b!B848,"")</f>
        <v/>
      </c>
      <c r="C848" s="89">
        <f>IFERROR(ROUND(G.9b!C848,2),0)</f>
        <v>0</v>
      </c>
      <c r="D848" s="89">
        <f>IFERROR(ROUND(G.9b!D848,2),0)</f>
        <v>0</v>
      </c>
      <c r="E848" s="89">
        <f>IFERROR(ROUND(G.9b!E848,2),0)</f>
        <v>0</v>
      </c>
      <c r="F848" s="89">
        <f>IFERROR(ROUND(G.9b!F848,2),0)</f>
        <v>0</v>
      </c>
      <c r="G848" s="89">
        <f>IFERROR(ROUND(G.9b!G848,2),0)</f>
        <v>0</v>
      </c>
      <c r="H848" s="91">
        <f t="shared" si="13"/>
        <v>0</v>
      </c>
      <c r="I848" s="89">
        <f>IFERROR(ROUND(G.9b!I848,2),0)</f>
        <v>0</v>
      </c>
      <c r="J848" s="96" t="str">
        <f>IF(OR(ISTEXT(G.9b!J848),ISNUMBER(G.9b!J848))=TRUE,G.9b!J848,"")</f>
        <v/>
      </c>
    </row>
    <row r="849" spans="1:10" ht="20.100000000000001" customHeight="1" thickBot="1" x14ac:dyDescent="0.3">
      <c r="A849" s="96" t="str">
        <f>IF(OR(ISTEXT(G.9b!A849),ISNUMBER(G.9b!A849))=TRUE,G.9b!A849,"")</f>
        <v/>
      </c>
      <c r="B849" s="96" t="str">
        <f>IF(OR(ISTEXT(G.9b!B849),ISNUMBER(G.9b!B849))=TRUE,G.9b!B849,"")</f>
        <v/>
      </c>
      <c r="C849" s="89">
        <f>IFERROR(ROUND(G.9b!C849,2),0)</f>
        <v>0</v>
      </c>
      <c r="D849" s="89">
        <f>IFERROR(ROUND(G.9b!D849,2),0)</f>
        <v>0</v>
      </c>
      <c r="E849" s="89">
        <f>IFERROR(ROUND(G.9b!E849,2),0)</f>
        <v>0</v>
      </c>
      <c r="F849" s="89">
        <f>IFERROR(ROUND(G.9b!F849,2),0)</f>
        <v>0</v>
      </c>
      <c r="G849" s="89">
        <f>IFERROR(ROUND(G.9b!G849,2),0)</f>
        <v>0</v>
      </c>
      <c r="H849" s="91">
        <f t="shared" si="13"/>
        <v>0</v>
      </c>
      <c r="I849" s="89">
        <f>IFERROR(ROUND(G.9b!I849,2),0)</f>
        <v>0</v>
      </c>
      <c r="J849" s="96" t="str">
        <f>IF(OR(ISTEXT(G.9b!J849),ISNUMBER(G.9b!J849))=TRUE,G.9b!J849,"")</f>
        <v/>
      </c>
    </row>
    <row r="850" spans="1:10" ht="20.100000000000001" customHeight="1" thickBot="1" x14ac:dyDescent="0.3">
      <c r="A850" s="96" t="str">
        <f>IF(OR(ISTEXT(G.9b!A850),ISNUMBER(G.9b!A850))=TRUE,G.9b!A850,"")</f>
        <v/>
      </c>
      <c r="B850" s="96" t="str">
        <f>IF(OR(ISTEXT(G.9b!B850),ISNUMBER(G.9b!B850))=TRUE,G.9b!B850,"")</f>
        <v/>
      </c>
      <c r="C850" s="89">
        <f>IFERROR(ROUND(G.9b!C850,2),0)</f>
        <v>0</v>
      </c>
      <c r="D850" s="89">
        <f>IFERROR(ROUND(G.9b!D850,2),0)</f>
        <v>0</v>
      </c>
      <c r="E850" s="89">
        <f>IFERROR(ROUND(G.9b!E850,2),0)</f>
        <v>0</v>
      </c>
      <c r="F850" s="89">
        <f>IFERROR(ROUND(G.9b!F850,2),0)</f>
        <v>0</v>
      </c>
      <c r="G850" s="89">
        <f>IFERROR(ROUND(G.9b!G850,2),0)</f>
        <v>0</v>
      </c>
      <c r="H850" s="91">
        <f t="shared" si="13"/>
        <v>0</v>
      </c>
      <c r="I850" s="89">
        <f>IFERROR(ROUND(G.9b!I850,2),0)</f>
        <v>0</v>
      </c>
      <c r="J850" s="96" t="str">
        <f>IF(OR(ISTEXT(G.9b!J850),ISNUMBER(G.9b!J850))=TRUE,G.9b!J850,"")</f>
        <v/>
      </c>
    </row>
    <row r="851" spans="1:10" ht="20.100000000000001" customHeight="1" thickBot="1" x14ac:dyDescent="0.3">
      <c r="A851" s="96" t="str">
        <f>IF(OR(ISTEXT(G.9b!A851),ISNUMBER(G.9b!A851))=TRUE,G.9b!A851,"")</f>
        <v/>
      </c>
      <c r="B851" s="96" t="str">
        <f>IF(OR(ISTEXT(G.9b!B851),ISNUMBER(G.9b!B851))=TRUE,G.9b!B851,"")</f>
        <v/>
      </c>
      <c r="C851" s="89">
        <f>IFERROR(ROUND(G.9b!C851,2),0)</f>
        <v>0</v>
      </c>
      <c r="D851" s="89">
        <f>IFERROR(ROUND(G.9b!D851,2),0)</f>
        <v>0</v>
      </c>
      <c r="E851" s="89">
        <f>IFERROR(ROUND(G.9b!E851,2),0)</f>
        <v>0</v>
      </c>
      <c r="F851" s="89">
        <f>IFERROR(ROUND(G.9b!F851,2),0)</f>
        <v>0</v>
      </c>
      <c r="G851" s="89">
        <f>IFERROR(ROUND(G.9b!G851,2),0)</f>
        <v>0</v>
      </c>
      <c r="H851" s="91">
        <f t="shared" si="13"/>
        <v>0</v>
      </c>
      <c r="I851" s="89">
        <f>IFERROR(ROUND(G.9b!I851,2),0)</f>
        <v>0</v>
      </c>
      <c r="J851" s="96" t="str">
        <f>IF(OR(ISTEXT(G.9b!J851),ISNUMBER(G.9b!J851))=TRUE,G.9b!J851,"")</f>
        <v/>
      </c>
    </row>
    <row r="852" spans="1:10" ht="20.100000000000001" customHeight="1" thickBot="1" x14ac:dyDescent="0.3">
      <c r="A852" s="96" t="str">
        <f>IF(OR(ISTEXT(G.9b!A852),ISNUMBER(G.9b!A852))=TRUE,G.9b!A852,"")</f>
        <v/>
      </c>
      <c r="B852" s="96" t="str">
        <f>IF(OR(ISTEXT(G.9b!B852),ISNUMBER(G.9b!B852))=TRUE,G.9b!B852,"")</f>
        <v/>
      </c>
      <c r="C852" s="89">
        <f>IFERROR(ROUND(G.9b!C852,2),0)</f>
        <v>0</v>
      </c>
      <c r="D852" s="89">
        <f>IFERROR(ROUND(G.9b!D852,2),0)</f>
        <v>0</v>
      </c>
      <c r="E852" s="89">
        <f>IFERROR(ROUND(G.9b!E852,2),0)</f>
        <v>0</v>
      </c>
      <c r="F852" s="89">
        <f>IFERROR(ROUND(G.9b!F852,2),0)</f>
        <v>0</v>
      </c>
      <c r="G852" s="89">
        <f>IFERROR(ROUND(G.9b!G852,2),0)</f>
        <v>0</v>
      </c>
      <c r="H852" s="91">
        <f t="shared" si="13"/>
        <v>0</v>
      </c>
      <c r="I852" s="89">
        <f>IFERROR(ROUND(G.9b!I852,2),0)</f>
        <v>0</v>
      </c>
      <c r="J852" s="96" t="str">
        <f>IF(OR(ISTEXT(G.9b!J852),ISNUMBER(G.9b!J852))=TRUE,G.9b!J852,"")</f>
        <v/>
      </c>
    </row>
    <row r="853" spans="1:10" ht="20.100000000000001" customHeight="1" thickBot="1" x14ac:dyDescent="0.3">
      <c r="A853" s="96" t="str">
        <f>IF(OR(ISTEXT(G.9b!A853),ISNUMBER(G.9b!A853))=TRUE,G.9b!A853,"")</f>
        <v/>
      </c>
      <c r="B853" s="96" t="str">
        <f>IF(OR(ISTEXT(G.9b!B853),ISNUMBER(G.9b!B853))=TRUE,G.9b!B853,"")</f>
        <v/>
      </c>
      <c r="C853" s="89">
        <f>IFERROR(ROUND(G.9b!C853,2),0)</f>
        <v>0</v>
      </c>
      <c r="D853" s="89">
        <f>IFERROR(ROUND(G.9b!D853,2),0)</f>
        <v>0</v>
      </c>
      <c r="E853" s="89">
        <f>IFERROR(ROUND(G.9b!E853,2),0)</f>
        <v>0</v>
      </c>
      <c r="F853" s="89">
        <f>IFERROR(ROUND(G.9b!F853,2),0)</f>
        <v>0</v>
      </c>
      <c r="G853" s="89">
        <f>IFERROR(ROUND(G.9b!G853,2),0)</f>
        <v>0</v>
      </c>
      <c r="H853" s="91">
        <f t="shared" si="13"/>
        <v>0</v>
      </c>
      <c r="I853" s="89">
        <f>IFERROR(ROUND(G.9b!I853,2),0)</f>
        <v>0</v>
      </c>
      <c r="J853" s="96" t="str">
        <f>IF(OR(ISTEXT(G.9b!J853),ISNUMBER(G.9b!J853))=TRUE,G.9b!J853,"")</f>
        <v/>
      </c>
    </row>
    <row r="854" spans="1:10" ht="20.100000000000001" customHeight="1" thickBot="1" x14ac:dyDescent="0.3">
      <c r="A854" s="96" t="str">
        <f>IF(OR(ISTEXT(G.9b!A854),ISNUMBER(G.9b!A854))=TRUE,G.9b!A854,"")</f>
        <v/>
      </c>
      <c r="B854" s="96" t="str">
        <f>IF(OR(ISTEXT(G.9b!B854),ISNUMBER(G.9b!B854))=TRUE,G.9b!B854,"")</f>
        <v/>
      </c>
      <c r="C854" s="89">
        <f>IFERROR(ROUND(G.9b!C854,2),0)</f>
        <v>0</v>
      </c>
      <c r="D854" s="89">
        <f>IFERROR(ROUND(G.9b!D854,2),0)</f>
        <v>0</v>
      </c>
      <c r="E854" s="89">
        <f>IFERROR(ROUND(G.9b!E854,2),0)</f>
        <v>0</v>
      </c>
      <c r="F854" s="89">
        <f>IFERROR(ROUND(G.9b!F854,2),0)</f>
        <v>0</v>
      </c>
      <c r="G854" s="89">
        <f>IFERROR(ROUND(G.9b!G854,2),0)</f>
        <v>0</v>
      </c>
      <c r="H854" s="91">
        <f t="shared" si="13"/>
        <v>0</v>
      </c>
      <c r="I854" s="89">
        <f>IFERROR(ROUND(G.9b!I854,2),0)</f>
        <v>0</v>
      </c>
      <c r="J854" s="96" t="str">
        <f>IF(OR(ISTEXT(G.9b!J854),ISNUMBER(G.9b!J854))=TRUE,G.9b!J854,"")</f>
        <v/>
      </c>
    </row>
    <row r="855" spans="1:10" ht="20.100000000000001" customHeight="1" thickBot="1" x14ac:dyDescent="0.3">
      <c r="A855" s="96" t="str">
        <f>IF(OR(ISTEXT(G.9b!A855),ISNUMBER(G.9b!A855))=TRUE,G.9b!A855,"")</f>
        <v/>
      </c>
      <c r="B855" s="96" t="str">
        <f>IF(OR(ISTEXT(G.9b!B855),ISNUMBER(G.9b!B855))=TRUE,G.9b!B855,"")</f>
        <v/>
      </c>
      <c r="C855" s="89">
        <f>IFERROR(ROUND(G.9b!C855,2),0)</f>
        <v>0</v>
      </c>
      <c r="D855" s="89">
        <f>IFERROR(ROUND(G.9b!D855,2),0)</f>
        <v>0</v>
      </c>
      <c r="E855" s="89">
        <f>IFERROR(ROUND(G.9b!E855,2),0)</f>
        <v>0</v>
      </c>
      <c r="F855" s="89">
        <f>IFERROR(ROUND(G.9b!F855,2),0)</f>
        <v>0</v>
      </c>
      <c r="G855" s="89">
        <f>IFERROR(ROUND(G.9b!G855,2),0)</f>
        <v>0</v>
      </c>
      <c r="H855" s="91">
        <f t="shared" si="13"/>
        <v>0</v>
      </c>
      <c r="I855" s="89">
        <f>IFERROR(ROUND(G.9b!I855,2),0)</f>
        <v>0</v>
      </c>
      <c r="J855" s="96" t="str">
        <f>IF(OR(ISTEXT(G.9b!J855),ISNUMBER(G.9b!J855))=TRUE,G.9b!J855,"")</f>
        <v/>
      </c>
    </row>
    <row r="856" spans="1:10" ht="20.100000000000001" customHeight="1" thickBot="1" x14ac:dyDescent="0.3">
      <c r="A856" s="96" t="str">
        <f>IF(OR(ISTEXT(G.9b!A856),ISNUMBER(G.9b!A856))=TRUE,G.9b!A856,"")</f>
        <v/>
      </c>
      <c r="B856" s="96" t="str">
        <f>IF(OR(ISTEXT(G.9b!B856),ISNUMBER(G.9b!B856))=TRUE,G.9b!B856,"")</f>
        <v/>
      </c>
      <c r="C856" s="89">
        <f>IFERROR(ROUND(G.9b!C856,2),0)</f>
        <v>0</v>
      </c>
      <c r="D856" s="89">
        <f>IFERROR(ROUND(G.9b!D856,2),0)</f>
        <v>0</v>
      </c>
      <c r="E856" s="89">
        <f>IFERROR(ROUND(G.9b!E856,2),0)</f>
        <v>0</v>
      </c>
      <c r="F856" s="89">
        <f>IFERROR(ROUND(G.9b!F856,2),0)</f>
        <v>0</v>
      </c>
      <c r="G856" s="89">
        <f>IFERROR(ROUND(G.9b!G856,2),0)</f>
        <v>0</v>
      </c>
      <c r="H856" s="91">
        <f t="shared" si="13"/>
        <v>0</v>
      </c>
      <c r="I856" s="89">
        <f>IFERROR(ROUND(G.9b!I856,2),0)</f>
        <v>0</v>
      </c>
      <c r="J856" s="96" t="str">
        <f>IF(OR(ISTEXT(G.9b!J856),ISNUMBER(G.9b!J856))=TRUE,G.9b!J856,"")</f>
        <v/>
      </c>
    </row>
    <row r="857" spans="1:10" ht="20.100000000000001" customHeight="1" thickBot="1" x14ac:dyDescent="0.3">
      <c r="A857" s="96" t="str">
        <f>IF(OR(ISTEXT(G.9b!A857),ISNUMBER(G.9b!A857))=TRUE,G.9b!A857,"")</f>
        <v/>
      </c>
      <c r="B857" s="96" t="str">
        <f>IF(OR(ISTEXT(G.9b!B857),ISNUMBER(G.9b!B857))=TRUE,G.9b!B857,"")</f>
        <v/>
      </c>
      <c r="C857" s="89">
        <f>IFERROR(ROUND(G.9b!C857,2),0)</f>
        <v>0</v>
      </c>
      <c r="D857" s="89">
        <f>IFERROR(ROUND(G.9b!D857,2),0)</f>
        <v>0</v>
      </c>
      <c r="E857" s="89">
        <f>IFERROR(ROUND(G.9b!E857,2),0)</f>
        <v>0</v>
      </c>
      <c r="F857" s="89">
        <f>IFERROR(ROUND(G.9b!F857,2),0)</f>
        <v>0</v>
      </c>
      <c r="G857" s="89">
        <f>IFERROR(ROUND(G.9b!G857,2),0)</f>
        <v>0</v>
      </c>
      <c r="H857" s="91">
        <f t="shared" si="13"/>
        <v>0</v>
      </c>
      <c r="I857" s="89">
        <f>IFERROR(ROUND(G.9b!I857,2),0)</f>
        <v>0</v>
      </c>
      <c r="J857" s="96" t="str">
        <f>IF(OR(ISTEXT(G.9b!J857),ISNUMBER(G.9b!J857))=TRUE,G.9b!J857,"")</f>
        <v/>
      </c>
    </row>
    <row r="858" spans="1:10" ht="20.100000000000001" customHeight="1" thickBot="1" x14ac:dyDescent="0.3">
      <c r="A858" s="96" t="str">
        <f>IF(OR(ISTEXT(G.9b!A858),ISNUMBER(G.9b!A858))=TRUE,G.9b!A858,"")</f>
        <v/>
      </c>
      <c r="B858" s="96" t="str">
        <f>IF(OR(ISTEXT(G.9b!B858),ISNUMBER(G.9b!B858))=TRUE,G.9b!B858,"")</f>
        <v/>
      </c>
      <c r="C858" s="89">
        <f>IFERROR(ROUND(G.9b!C858,2),0)</f>
        <v>0</v>
      </c>
      <c r="D858" s="89">
        <f>IFERROR(ROUND(G.9b!D858,2),0)</f>
        <v>0</v>
      </c>
      <c r="E858" s="89">
        <f>IFERROR(ROUND(G.9b!E858,2),0)</f>
        <v>0</v>
      </c>
      <c r="F858" s="89">
        <f>IFERROR(ROUND(G.9b!F858,2),0)</f>
        <v>0</v>
      </c>
      <c r="G858" s="89">
        <f>IFERROR(ROUND(G.9b!G858,2),0)</f>
        <v>0</v>
      </c>
      <c r="H858" s="91">
        <f t="shared" si="13"/>
        <v>0</v>
      </c>
      <c r="I858" s="89">
        <f>IFERROR(ROUND(G.9b!I858,2),0)</f>
        <v>0</v>
      </c>
      <c r="J858" s="96" t="str">
        <f>IF(OR(ISTEXT(G.9b!J858),ISNUMBER(G.9b!J858))=TRUE,G.9b!J858,"")</f>
        <v/>
      </c>
    </row>
    <row r="859" spans="1:10" ht="20.100000000000001" customHeight="1" thickBot="1" x14ac:dyDescent="0.3">
      <c r="A859" s="96" t="str">
        <f>IF(OR(ISTEXT(G.9b!A859),ISNUMBER(G.9b!A859))=TRUE,G.9b!A859,"")</f>
        <v/>
      </c>
      <c r="B859" s="96" t="str">
        <f>IF(OR(ISTEXT(G.9b!B859),ISNUMBER(G.9b!B859))=TRUE,G.9b!B859,"")</f>
        <v/>
      </c>
      <c r="C859" s="89">
        <f>IFERROR(ROUND(G.9b!C859,2),0)</f>
        <v>0</v>
      </c>
      <c r="D859" s="89">
        <f>IFERROR(ROUND(G.9b!D859,2),0)</f>
        <v>0</v>
      </c>
      <c r="E859" s="89">
        <f>IFERROR(ROUND(G.9b!E859,2),0)</f>
        <v>0</v>
      </c>
      <c r="F859" s="89">
        <f>IFERROR(ROUND(G.9b!F859,2),0)</f>
        <v>0</v>
      </c>
      <c r="G859" s="89">
        <f>IFERROR(ROUND(G.9b!G859,2),0)</f>
        <v>0</v>
      </c>
      <c r="H859" s="91">
        <f t="shared" si="13"/>
        <v>0</v>
      </c>
      <c r="I859" s="89">
        <f>IFERROR(ROUND(G.9b!I859,2),0)</f>
        <v>0</v>
      </c>
      <c r="J859" s="96" t="str">
        <f>IF(OR(ISTEXT(G.9b!J859),ISNUMBER(G.9b!J859))=TRUE,G.9b!J859,"")</f>
        <v/>
      </c>
    </row>
    <row r="860" spans="1:10" ht="20.100000000000001" customHeight="1" thickBot="1" x14ac:dyDescent="0.3">
      <c r="A860" s="96" t="str">
        <f>IF(OR(ISTEXT(G.9b!A860),ISNUMBER(G.9b!A860))=TRUE,G.9b!A860,"")</f>
        <v/>
      </c>
      <c r="B860" s="96" t="str">
        <f>IF(OR(ISTEXT(G.9b!B860),ISNUMBER(G.9b!B860))=TRUE,G.9b!B860,"")</f>
        <v/>
      </c>
      <c r="C860" s="89">
        <f>IFERROR(ROUND(G.9b!C860,2),0)</f>
        <v>0</v>
      </c>
      <c r="D860" s="89">
        <f>IFERROR(ROUND(G.9b!D860,2),0)</f>
        <v>0</v>
      </c>
      <c r="E860" s="89">
        <f>IFERROR(ROUND(G.9b!E860,2),0)</f>
        <v>0</v>
      </c>
      <c r="F860" s="89">
        <f>IFERROR(ROUND(G.9b!F860,2),0)</f>
        <v>0</v>
      </c>
      <c r="G860" s="89">
        <f>IFERROR(ROUND(G.9b!G860,2),0)</f>
        <v>0</v>
      </c>
      <c r="H860" s="91">
        <f t="shared" si="13"/>
        <v>0</v>
      </c>
      <c r="I860" s="89">
        <f>IFERROR(ROUND(G.9b!I860,2),0)</f>
        <v>0</v>
      </c>
      <c r="J860" s="96" t="str">
        <f>IF(OR(ISTEXT(G.9b!J860),ISNUMBER(G.9b!J860))=TRUE,G.9b!J860,"")</f>
        <v/>
      </c>
    </row>
    <row r="861" spans="1:10" ht="20.100000000000001" customHeight="1" thickBot="1" x14ac:dyDescent="0.3">
      <c r="A861" s="96" t="str">
        <f>IF(OR(ISTEXT(G.9b!A861),ISNUMBER(G.9b!A861))=TRUE,G.9b!A861,"")</f>
        <v/>
      </c>
      <c r="B861" s="96" t="str">
        <f>IF(OR(ISTEXT(G.9b!B861),ISNUMBER(G.9b!B861))=TRUE,G.9b!B861,"")</f>
        <v/>
      </c>
      <c r="C861" s="89">
        <f>IFERROR(ROUND(G.9b!C861,2),0)</f>
        <v>0</v>
      </c>
      <c r="D861" s="89">
        <f>IFERROR(ROUND(G.9b!D861,2),0)</f>
        <v>0</v>
      </c>
      <c r="E861" s="89">
        <f>IFERROR(ROUND(G.9b!E861,2),0)</f>
        <v>0</v>
      </c>
      <c r="F861" s="89">
        <f>IFERROR(ROUND(G.9b!F861,2),0)</f>
        <v>0</v>
      </c>
      <c r="G861" s="89">
        <f>IFERROR(ROUND(G.9b!G861,2),0)</f>
        <v>0</v>
      </c>
      <c r="H861" s="91">
        <f t="shared" si="13"/>
        <v>0</v>
      </c>
      <c r="I861" s="89">
        <f>IFERROR(ROUND(G.9b!I861,2),0)</f>
        <v>0</v>
      </c>
      <c r="J861" s="96" t="str">
        <f>IF(OR(ISTEXT(G.9b!J861),ISNUMBER(G.9b!J861))=TRUE,G.9b!J861,"")</f>
        <v/>
      </c>
    </row>
    <row r="862" spans="1:10" ht="20.100000000000001" customHeight="1" thickBot="1" x14ac:dyDescent="0.3">
      <c r="A862" s="96" t="str">
        <f>IF(OR(ISTEXT(G.9b!A862),ISNUMBER(G.9b!A862))=TRUE,G.9b!A862,"")</f>
        <v/>
      </c>
      <c r="B862" s="96" t="str">
        <f>IF(OR(ISTEXT(G.9b!B862),ISNUMBER(G.9b!B862))=TRUE,G.9b!B862,"")</f>
        <v/>
      </c>
      <c r="C862" s="89">
        <f>IFERROR(ROUND(G.9b!C862,2),0)</f>
        <v>0</v>
      </c>
      <c r="D862" s="89">
        <f>IFERROR(ROUND(G.9b!D862,2),0)</f>
        <v>0</v>
      </c>
      <c r="E862" s="89">
        <f>IFERROR(ROUND(G.9b!E862,2),0)</f>
        <v>0</v>
      </c>
      <c r="F862" s="89">
        <f>IFERROR(ROUND(G.9b!F862,2),0)</f>
        <v>0</v>
      </c>
      <c r="G862" s="89">
        <f>IFERROR(ROUND(G.9b!G862,2),0)</f>
        <v>0</v>
      </c>
      <c r="H862" s="91">
        <f t="shared" si="13"/>
        <v>0</v>
      </c>
      <c r="I862" s="89">
        <f>IFERROR(ROUND(G.9b!I862,2),0)</f>
        <v>0</v>
      </c>
      <c r="J862" s="96" t="str">
        <f>IF(OR(ISTEXT(G.9b!J862),ISNUMBER(G.9b!J862))=TRUE,G.9b!J862,"")</f>
        <v/>
      </c>
    </row>
    <row r="863" spans="1:10" ht="20.100000000000001" customHeight="1" thickBot="1" x14ac:dyDescent="0.3">
      <c r="A863" s="96" t="str">
        <f>IF(OR(ISTEXT(G.9b!A863),ISNUMBER(G.9b!A863))=TRUE,G.9b!A863,"")</f>
        <v/>
      </c>
      <c r="B863" s="96" t="str">
        <f>IF(OR(ISTEXT(G.9b!B863),ISNUMBER(G.9b!B863))=TRUE,G.9b!B863,"")</f>
        <v/>
      </c>
      <c r="C863" s="89">
        <f>IFERROR(ROUND(G.9b!C863,2),0)</f>
        <v>0</v>
      </c>
      <c r="D863" s="89">
        <f>IFERROR(ROUND(G.9b!D863,2),0)</f>
        <v>0</v>
      </c>
      <c r="E863" s="89">
        <f>IFERROR(ROUND(G.9b!E863,2),0)</f>
        <v>0</v>
      </c>
      <c r="F863" s="89">
        <f>IFERROR(ROUND(G.9b!F863,2),0)</f>
        <v>0</v>
      </c>
      <c r="G863" s="89">
        <f>IFERROR(ROUND(G.9b!G863,2),0)</f>
        <v>0</v>
      </c>
      <c r="H863" s="91">
        <f t="shared" si="13"/>
        <v>0</v>
      </c>
      <c r="I863" s="89">
        <f>IFERROR(ROUND(G.9b!I863,2),0)</f>
        <v>0</v>
      </c>
      <c r="J863" s="96" t="str">
        <f>IF(OR(ISTEXT(G.9b!J863),ISNUMBER(G.9b!J863))=TRUE,G.9b!J863,"")</f>
        <v/>
      </c>
    </row>
    <row r="864" spans="1:10" ht="20.100000000000001" customHeight="1" thickBot="1" x14ac:dyDescent="0.3">
      <c r="A864" s="96" t="str">
        <f>IF(OR(ISTEXT(G.9b!A864),ISNUMBER(G.9b!A864))=TRUE,G.9b!A864,"")</f>
        <v/>
      </c>
      <c r="B864" s="96" t="str">
        <f>IF(OR(ISTEXT(G.9b!B864),ISNUMBER(G.9b!B864))=TRUE,G.9b!B864,"")</f>
        <v/>
      </c>
      <c r="C864" s="89">
        <f>IFERROR(ROUND(G.9b!C864,2),0)</f>
        <v>0</v>
      </c>
      <c r="D864" s="89">
        <f>IFERROR(ROUND(G.9b!D864,2),0)</f>
        <v>0</v>
      </c>
      <c r="E864" s="89">
        <f>IFERROR(ROUND(G.9b!E864,2),0)</f>
        <v>0</v>
      </c>
      <c r="F864" s="89">
        <f>IFERROR(ROUND(G.9b!F864,2),0)</f>
        <v>0</v>
      </c>
      <c r="G864" s="89">
        <f>IFERROR(ROUND(G.9b!G864,2),0)</f>
        <v>0</v>
      </c>
      <c r="H864" s="91">
        <f t="shared" si="13"/>
        <v>0</v>
      </c>
      <c r="I864" s="89">
        <f>IFERROR(ROUND(G.9b!I864,2),0)</f>
        <v>0</v>
      </c>
      <c r="J864" s="96" t="str">
        <f>IF(OR(ISTEXT(G.9b!J864),ISNUMBER(G.9b!J864))=TRUE,G.9b!J864,"")</f>
        <v/>
      </c>
    </row>
    <row r="865" spans="1:10" ht="20.100000000000001" customHeight="1" thickBot="1" x14ac:dyDescent="0.3">
      <c r="A865" s="96" t="str">
        <f>IF(OR(ISTEXT(G.9b!A865),ISNUMBER(G.9b!A865))=TRUE,G.9b!A865,"")</f>
        <v/>
      </c>
      <c r="B865" s="96" t="str">
        <f>IF(OR(ISTEXT(G.9b!B865),ISNUMBER(G.9b!B865))=TRUE,G.9b!B865,"")</f>
        <v/>
      </c>
      <c r="C865" s="89">
        <f>IFERROR(ROUND(G.9b!C865,2),0)</f>
        <v>0</v>
      </c>
      <c r="D865" s="89">
        <f>IFERROR(ROUND(G.9b!D865,2),0)</f>
        <v>0</v>
      </c>
      <c r="E865" s="89">
        <f>IFERROR(ROUND(G.9b!E865,2),0)</f>
        <v>0</v>
      </c>
      <c r="F865" s="89">
        <f>IFERROR(ROUND(G.9b!F865,2),0)</f>
        <v>0</v>
      </c>
      <c r="G865" s="89">
        <f>IFERROR(ROUND(G.9b!G865,2),0)</f>
        <v>0</v>
      </c>
      <c r="H865" s="91">
        <f t="shared" si="13"/>
        <v>0</v>
      </c>
      <c r="I865" s="89">
        <f>IFERROR(ROUND(G.9b!I865,2),0)</f>
        <v>0</v>
      </c>
      <c r="J865" s="96" t="str">
        <f>IF(OR(ISTEXT(G.9b!J865),ISNUMBER(G.9b!J865))=TRUE,G.9b!J865,"")</f>
        <v/>
      </c>
    </row>
    <row r="866" spans="1:10" ht="20.100000000000001" customHeight="1" thickBot="1" x14ac:dyDescent="0.3">
      <c r="A866" s="96" t="str">
        <f>IF(OR(ISTEXT(G.9b!A866),ISNUMBER(G.9b!A866))=TRUE,G.9b!A866,"")</f>
        <v/>
      </c>
      <c r="B866" s="96" t="str">
        <f>IF(OR(ISTEXT(G.9b!B866),ISNUMBER(G.9b!B866))=TRUE,G.9b!B866,"")</f>
        <v/>
      </c>
      <c r="C866" s="89">
        <f>IFERROR(ROUND(G.9b!C866,2),0)</f>
        <v>0</v>
      </c>
      <c r="D866" s="89">
        <f>IFERROR(ROUND(G.9b!D866,2),0)</f>
        <v>0</v>
      </c>
      <c r="E866" s="89">
        <f>IFERROR(ROUND(G.9b!E866,2),0)</f>
        <v>0</v>
      </c>
      <c r="F866" s="89">
        <f>IFERROR(ROUND(G.9b!F866,2),0)</f>
        <v>0</v>
      </c>
      <c r="G866" s="89">
        <f>IFERROR(ROUND(G.9b!G866,2),0)</f>
        <v>0</v>
      </c>
      <c r="H866" s="91">
        <f t="shared" si="13"/>
        <v>0</v>
      </c>
      <c r="I866" s="89">
        <f>IFERROR(ROUND(G.9b!I866,2),0)</f>
        <v>0</v>
      </c>
      <c r="J866" s="96" t="str">
        <f>IF(OR(ISTEXT(G.9b!J866),ISNUMBER(G.9b!J866))=TRUE,G.9b!J866,"")</f>
        <v/>
      </c>
    </row>
    <row r="867" spans="1:10" ht="20.100000000000001" customHeight="1" thickBot="1" x14ac:dyDescent="0.3">
      <c r="A867" s="96" t="str">
        <f>IF(OR(ISTEXT(G.9b!A867),ISNUMBER(G.9b!A867))=TRUE,G.9b!A867,"")</f>
        <v/>
      </c>
      <c r="B867" s="96" t="str">
        <f>IF(OR(ISTEXT(G.9b!B867),ISNUMBER(G.9b!B867))=TRUE,G.9b!B867,"")</f>
        <v/>
      </c>
      <c r="C867" s="89">
        <f>IFERROR(ROUND(G.9b!C867,2),0)</f>
        <v>0</v>
      </c>
      <c r="D867" s="89">
        <f>IFERROR(ROUND(G.9b!D867,2),0)</f>
        <v>0</v>
      </c>
      <c r="E867" s="89">
        <f>IFERROR(ROUND(G.9b!E867,2),0)</f>
        <v>0</v>
      </c>
      <c r="F867" s="89">
        <f>IFERROR(ROUND(G.9b!F867,2),0)</f>
        <v>0</v>
      </c>
      <c r="G867" s="89">
        <f>IFERROR(ROUND(G.9b!G867,2),0)</f>
        <v>0</v>
      </c>
      <c r="H867" s="91">
        <f t="shared" si="13"/>
        <v>0</v>
      </c>
      <c r="I867" s="89">
        <f>IFERROR(ROUND(G.9b!I867,2),0)</f>
        <v>0</v>
      </c>
      <c r="J867" s="96" t="str">
        <f>IF(OR(ISTEXT(G.9b!J867),ISNUMBER(G.9b!J867))=TRUE,G.9b!J867,"")</f>
        <v/>
      </c>
    </row>
    <row r="868" spans="1:10" ht="20.100000000000001" customHeight="1" thickBot="1" x14ac:dyDescent="0.3">
      <c r="A868" s="96" t="str">
        <f>IF(OR(ISTEXT(G.9b!A868),ISNUMBER(G.9b!A868))=TRUE,G.9b!A868,"")</f>
        <v/>
      </c>
      <c r="B868" s="96" t="str">
        <f>IF(OR(ISTEXT(G.9b!B868),ISNUMBER(G.9b!B868))=TRUE,G.9b!B868,"")</f>
        <v/>
      </c>
      <c r="C868" s="89">
        <f>IFERROR(ROUND(G.9b!C868,2),0)</f>
        <v>0</v>
      </c>
      <c r="D868" s="89">
        <f>IFERROR(ROUND(G.9b!D868,2),0)</f>
        <v>0</v>
      </c>
      <c r="E868" s="89">
        <f>IFERROR(ROUND(G.9b!E868,2),0)</f>
        <v>0</v>
      </c>
      <c r="F868" s="89">
        <f>IFERROR(ROUND(G.9b!F868,2),0)</f>
        <v>0</v>
      </c>
      <c r="G868" s="89">
        <f>IFERROR(ROUND(G.9b!G868,2),0)</f>
        <v>0</v>
      </c>
      <c r="H868" s="91">
        <f t="shared" si="13"/>
        <v>0</v>
      </c>
      <c r="I868" s="89">
        <f>IFERROR(ROUND(G.9b!I868,2),0)</f>
        <v>0</v>
      </c>
      <c r="J868" s="96" t="str">
        <f>IF(OR(ISTEXT(G.9b!J868),ISNUMBER(G.9b!J868))=TRUE,G.9b!J868,"")</f>
        <v/>
      </c>
    </row>
    <row r="869" spans="1:10" ht="20.100000000000001" customHeight="1" thickBot="1" x14ac:dyDescent="0.3">
      <c r="A869" s="96" t="str">
        <f>IF(OR(ISTEXT(G.9b!A869),ISNUMBER(G.9b!A869))=TRUE,G.9b!A869,"")</f>
        <v/>
      </c>
      <c r="B869" s="96" t="str">
        <f>IF(OR(ISTEXT(G.9b!B869),ISNUMBER(G.9b!B869))=TRUE,G.9b!B869,"")</f>
        <v/>
      </c>
      <c r="C869" s="89">
        <f>IFERROR(ROUND(G.9b!C869,2),0)</f>
        <v>0</v>
      </c>
      <c r="D869" s="89">
        <f>IFERROR(ROUND(G.9b!D869,2),0)</f>
        <v>0</v>
      </c>
      <c r="E869" s="89">
        <f>IFERROR(ROUND(G.9b!E869,2),0)</f>
        <v>0</v>
      </c>
      <c r="F869" s="89">
        <f>IFERROR(ROUND(G.9b!F869,2),0)</f>
        <v>0</v>
      </c>
      <c r="G869" s="89">
        <f>IFERROR(ROUND(G.9b!G869,2),0)</f>
        <v>0</v>
      </c>
      <c r="H869" s="91">
        <f t="shared" si="13"/>
        <v>0</v>
      </c>
      <c r="I869" s="89">
        <f>IFERROR(ROUND(G.9b!I869,2),0)</f>
        <v>0</v>
      </c>
      <c r="J869" s="96" t="str">
        <f>IF(OR(ISTEXT(G.9b!J869),ISNUMBER(G.9b!J869))=TRUE,G.9b!J869,"")</f>
        <v/>
      </c>
    </row>
    <row r="870" spans="1:10" ht="20.100000000000001" customHeight="1" thickBot="1" x14ac:dyDescent="0.3">
      <c r="A870" s="96" t="str">
        <f>IF(OR(ISTEXT(G.9b!A870),ISNUMBER(G.9b!A870))=TRUE,G.9b!A870,"")</f>
        <v/>
      </c>
      <c r="B870" s="96" t="str">
        <f>IF(OR(ISTEXT(G.9b!B870),ISNUMBER(G.9b!B870))=TRUE,G.9b!B870,"")</f>
        <v/>
      </c>
      <c r="C870" s="89">
        <f>IFERROR(ROUND(G.9b!C870,2),0)</f>
        <v>0</v>
      </c>
      <c r="D870" s="89">
        <f>IFERROR(ROUND(G.9b!D870,2),0)</f>
        <v>0</v>
      </c>
      <c r="E870" s="89">
        <f>IFERROR(ROUND(G.9b!E870,2),0)</f>
        <v>0</v>
      </c>
      <c r="F870" s="89">
        <f>IFERROR(ROUND(G.9b!F870,2),0)</f>
        <v>0</v>
      </c>
      <c r="G870" s="89">
        <f>IFERROR(ROUND(G.9b!G870,2),0)</f>
        <v>0</v>
      </c>
      <c r="H870" s="91">
        <f t="shared" si="13"/>
        <v>0</v>
      </c>
      <c r="I870" s="89">
        <f>IFERROR(ROUND(G.9b!I870,2),0)</f>
        <v>0</v>
      </c>
      <c r="J870" s="96" t="str">
        <f>IF(OR(ISTEXT(G.9b!J870),ISNUMBER(G.9b!J870))=TRUE,G.9b!J870,"")</f>
        <v/>
      </c>
    </row>
    <row r="871" spans="1:10" ht="20.100000000000001" customHeight="1" thickBot="1" x14ac:dyDescent="0.3">
      <c r="A871" s="96" t="str">
        <f>IF(OR(ISTEXT(G.9b!A871),ISNUMBER(G.9b!A871))=TRUE,G.9b!A871,"")</f>
        <v/>
      </c>
      <c r="B871" s="96" t="str">
        <f>IF(OR(ISTEXT(G.9b!B871),ISNUMBER(G.9b!B871))=TRUE,G.9b!B871,"")</f>
        <v/>
      </c>
      <c r="C871" s="89">
        <f>IFERROR(ROUND(G.9b!C871,2),0)</f>
        <v>0</v>
      </c>
      <c r="D871" s="89">
        <f>IFERROR(ROUND(G.9b!D871,2),0)</f>
        <v>0</v>
      </c>
      <c r="E871" s="89">
        <f>IFERROR(ROUND(G.9b!E871,2),0)</f>
        <v>0</v>
      </c>
      <c r="F871" s="89">
        <f>IFERROR(ROUND(G.9b!F871,2),0)</f>
        <v>0</v>
      </c>
      <c r="G871" s="89">
        <f>IFERROR(ROUND(G.9b!G871,2),0)</f>
        <v>0</v>
      </c>
      <c r="H871" s="91">
        <f t="shared" si="13"/>
        <v>0</v>
      </c>
      <c r="I871" s="89">
        <f>IFERROR(ROUND(G.9b!I871,2),0)</f>
        <v>0</v>
      </c>
      <c r="J871" s="96" t="str">
        <f>IF(OR(ISTEXT(G.9b!J871),ISNUMBER(G.9b!J871))=TRUE,G.9b!J871,"")</f>
        <v/>
      </c>
    </row>
    <row r="872" spans="1:10" ht="20.100000000000001" customHeight="1" thickBot="1" x14ac:dyDescent="0.3">
      <c r="A872" s="96" t="str">
        <f>IF(OR(ISTEXT(G.9b!A872),ISNUMBER(G.9b!A872))=TRUE,G.9b!A872,"")</f>
        <v/>
      </c>
      <c r="B872" s="96" t="str">
        <f>IF(OR(ISTEXT(G.9b!B872),ISNUMBER(G.9b!B872))=TRUE,G.9b!B872,"")</f>
        <v/>
      </c>
      <c r="C872" s="89">
        <f>IFERROR(ROUND(G.9b!C872,2),0)</f>
        <v>0</v>
      </c>
      <c r="D872" s="89">
        <f>IFERROR(ROUND(G.9b!D872,2),0)</f>
        <v>0</v>
      </c>
      <c r="E872" s="89">
        <f>IFERROR(ROUND(G.9b!E872,2),0)</f>
        <v>0</v>
      </c>
      <c r="F872" s="89">
        <f>IFERROR(ROUND(G.9b!F872,2),0)</f>
        <v>0</v>
      </c>
      <c r="G872" s="89">
        <f>IFERROR(ROUND(G.9b!G872,2),0)</f>
        <v>0</v>
      </c>
      <c r="H872" s="91">
        <f t="shared" si="13"/>
        <v>0</v>
      </c>
      <c r="I872" s="89">
        <f>IFERROR(ROUND(G.9b!I872,2),0)</f>
        <v>0</v>
      </c>
      <c r="J872" s="96" t="str">
        <f>IF(OR(ISTEXT(G.9b!J872),ISNUMBER(G.9b!J872))=TRUE,G.9b!J872,"")</f>
        <v/>
      </c>
    </row>
    <row r="873" spans="1:10" ht="20.100000000000001" customHeight="1" thickBot="1" x14ac:dyDescent="0.3">
      <c r="A873" s="96" t="str">
        <f>IF(OR(ISTEXT(G.9b!A873),ISNUMBER(G.9b!A873))=TRUE,G.9b!A873,"")</f>
        <v/>
      </c>
      <c r="B873" s="96" t="str">
        <f>IF(OR(ISTEXT(G.9b!B873),ISNUMBER(G.9b!B873))=TRUE,G.9b!B873,"")</f>
        <v/>
      </c>
      <c r="C873" s="89">
        <f>IFERROR(ROUND(G.9b!C873,2),0)</f>
        <v>0</v>
      </c>
      <c r="D873" s="89">
        <f>IFERROR(ROUND(G.9b!D873,2),0)</f>
        <v>0</v>
      </c>
      <c r="E873" s="89">
        <f>IFERROR(ROUND(G.9b!E873,2),0)</f>
        <v>0</v>
      </c>
      <c r="F873" s="89">
        <f>IFERROR(ROUND(G.9b!F873,2),0)</f>
        <v>0</v>
      </c>
      <c r="G873" s="89">
        <f>IFERROR(ROUND(G.9b!G873,2),0)</f>
        <v>0</v>
      </c>
      <c r="H873" s="91">
        <f t="shared" si="13"/>
        <v>0</v>
      </c>
      <c r="I873" s="89">
        <f>IFERROR(ROUND(G.9b!I873,2),0)</f>
        <v>0</v>
      </c>
      <c r="J873" s="96" t="str">
        <f>IF(OR(ISTEXT(G.9b!J873),ISNUMBER(G.9b!J873))=TRUE,G.9b!J873,"")</f>
        <v/>
      </c>
    </row>
    <row r="874" spans="1:10" ht="20.100000000000001" customHeight="1" thickBot="1" x14ac:dyDescent="0.3">
      <c r="A874" s="96" t="str">
        <f>IF(OR(ISTEXT(G.9b!A874),ISNUMBER(G.9b!A874))=TRUE,G.9b!A874,"")</f>
        <v/>
      </c>
      <c r="B874" s="96" t="str">
        <f>IF(OR(ISTEXT(G.9b!B874),ISNUMBER(G.9b!B874))=TRUE,G.9b!B874,"")</f>
        <v/>
      </c>
      <c r="C874" s="89">
        <f>IFERROR(ROUND(G.9b!C874,2),0)</f>
        <v>0</v>
      </c>
      <c r="D874" s="89">
        <f>IFERROR(ROUND(G.9b!D874,2),0)</f>
        <v>0</v>
      </c>
      <c r="E874" s="89">
        <f>IFERROR(ROUND(G.9b!E874,2),0)</f>
        <v>0</v>
      </c>
      <c r="F874" s="89">
        <f>IFERROR(ROUND(G.9b!F874,2),0)</f>
        <v>0</v>
      </c>
      <c r="G874" s="89">
        <f>IFERROR(ROUND(G.9b!G874,2),0)</f>
        <v>0</v>
      </c>
      <c r="H874" s="91">
        <f t="shared" si="13"/>
        <v>0</v>
      </c>
      <c r="I874" s="89">
        <f>IFERROR(ROUND(G.9b!I874,2),0)</f>
        <v>0</v>
      </c>
      <c r="J874" s="96" t="str">
        <f>IF(OR(ISTEXT(G.9b!J874),ISNUMBER(G.9b!J874))=TRUE,G.9b!J874,"")</f>
        <v/>
      </c>
    </row>
    <row r="875" spans="1:10" ht="20.100000000000001" customHeight="1" thickBot="1" x14ac:dyDescent="0.3">
      <c r="A875" s="96" t="str">
        <f>IF(OR(ISTEXT(G.9b!A875),ISNUMBER(G.9b!A875))=TRUE,G.9b!A875,"")</f>
        <v/>
      </c>
      <c r="B875" s="96" t="str">
        <f>IF(OR(ISTEXT(G.9b!B875),ISNUMBER(G.9b!B875))=TRUE,G.9b!B875,"")</f>
        <v/>
      </c>
      <c r="C875" s="89">
        <f>IFERROR(ROUND(G.9b!C875,2),0)</f>
        <v>0</v>
      </c>
      <c r="D875" s="89">
        <f>IFERROR(ROUND(G.9b!D875,2),0)</f>
        <v>0</v>
      </c>
      <c r="E875" s="89">
        <f>IFERROR(ROUND(G.9b!E875,2),0)</f>
        <v>0</v>
      </c>
      <c r="F875" s="89">
        <f>IFERROR(ROUND(G.9b!F875,2),0)</f>
        <v>0</v>
      </c>
      <c r="G875" s="89">
        <f>IFERROR(ROUND(G.9b!G875,2),0)</f>
        <v>0</v>
      </c>
      <c r="H875" s="91">
        <f t="shared" si="13"/>
        <v>0</v>
      </c>
      <c r="I875" s="89">
        <f>IFERROR(ROUND(G.9b!I875,2),0)</f>
        <v>0</v>
      </c>
      <c r="J875" s="96" t="str">
        <f>IF(OR(ISTEXT(G.9b!J875),ISNUMBER(G.9b!J875))=TRUE,G.9b!J875,"")</f>
        <v/>
      </c>
    </row>
    <row r="876" spans="1:10" ht="20.100000000000001" customHeight="1" thickBot="1" x14ac:dyDescent="0.3">
      <c r="A876" s="96" t="str">
        <f>IF(OR(ISTEXT(G.9b!A876),ISNUMBER(G.9b!A876))=TRUE,G.9b!A876,"")</f>
        <v/>
      </c>
      <c r="B876" s="96" t="str">
        <f>IF(OR(ISTEXT(G.9b!B876),ISNUMBER(G.9b!B876))=TRUE,G.9b!B876,"")</f>
        <v/>
      </c>
      <c r="C876" s="89">
        <f>IFERROR(ROUND(G.9b!C876,2),0)</f>
        <v>0</v>
      </c>
      <c r="D876" s="89">
        <f>IFERROR(ROUND(G.9b!D876,2),0)</f>
        <v>0</v>
      </c>
      <c r="E876" s="89">
        <f>IFERROR(ROUND(G.9b!E876,2),0)</f>
        <v>0</v>
      </c>
      <c r="F876" s="89">
        <f>IFERROR(ROUND(G.9b!F876,2),0)</f>
        <v>0</v>
      </c>
      <c r="G876" s="89">
        <f>IFERROR(ROUND(G.9b!G876,2),0)</f>
        <v>0</v>
      </c>
      <c r="H876" s="91">
        <f t="shared" si="13"/>
        <v>0</v>
      </c>
      <c r="I876" s="89">
        <f>IFERROR(ROUND(G.9b!I876,2),0)</f>
        <v>0</v>
      </c>
      <c r="J876" s="96" t="str">
        <f>IF(OR(ISTEXT(G.9b!J876),ISNUMBER(G.9b!J876))=TRUE,G.9b!J876,"")</f>
        <v/>
      </c>
    </row>
    <row r="877" spans="1:10" ht="20.100000000000001" customHeight="1" thickBot="1" x14ac:dyDescent="0.3">
      <c r="A877" s="96" t="str">
        <f>IF(OR(ISTEXT(G.9b!A877),ISNUMBER(G.9b!A877))=TRUE,G.9b!A877,"")</f>
        <v/>
      </c>
      <c r="B877" s="96" t="str">
        <f>IF(OR(ISTEXT(G.9b!B877),ISNUMBER(G.9b!B877))=TRUE,G.9b!B877,"")</f>
        <v/>
      </c>
      <c r="C877" s="89">
        <f>IFERROR(ROUND(G.9b!C877,2),0)</f>
        <v>0</v>
      </c>
      <c r="D877" s="89">
        <f>IFERROR(ROUND(G.9b!D877,2),0)</f>
        <v>0</v>
      </c>
      <c r="E877" s="89">
        <f>IFERROR(ROUND(G.9b!E877,2),0)</f>
        <v>0</v>
      </c>
      <c r="F877" s="89">
        <f>IFERROR(ROUND(G.9b!F877,2),0)</f>
        <v>0</v>
      </c>
      <c r="G877" s="89">
        <f>IFERROR(ROUND(G.9b!G877,2),0)</f>
        <v>0</v>
      </c>
      <c r="H877" s="91">
        <f t="shared" si="13"/>
        <v>0</v>
      </c>
      <c r="I877" s="89">
        <f>IFERROR(ROUND(G.9b!I877,2),0)</f>
        <v>0</v>
      </c>
      <c r="J877" s="96" t="str">
        <f>IF(OR(ISTEXT(G.9b!J877),ISNUMBER(G.9b!J877))=TRUE,G.9b!J877,"")</f>
        <v/>
      </c>
    </row>
    <row r="878" spans="1:10" ht="20.100000000000001" customHeight="1" thickBot="1" x14ac:dyDescent="0.3">
      <c r="A878" s="96" t="str">
        <f>IF(OR(ISTEXT(G.9b!A878),ISNUMBER(G.9b!A878))=TRUE,G.9b!A878,"")</f>
        <v/>
      </c>
      <c r="B878" s="96" t="str">
        <f>IF(OR(ISTEXT(G.9b!B878),ISNUMBER(G.9b!B878))=TRUE,G.9b!B878,"")</f>
        <v/>
      </c>
      <c r="C878" s="89">
        <f>IFERROR(ROUND(G.9b!C878,2),0)</f>
        <v>0</v>
      </c>
      <c r="D878" s="89">
        <f>IFERROR(ROUND(G.9b!D878,2),0)</f>
        <v>0</v>
      </c>
      <c r="E878" s="89">
        <f>IFERROR(ROUND(G.9b!E878,2),0)</f>
        <v>0</v>
      </c>
      <c r="F878" s="89">
        <f>IFERROR(ROUND(G.9b!F878,2),0)</f>
        <v>0</v>
      </c>
      <c r="G878" s="89">
        <f>IFERROR(ROUND(G.9b!G878,2),0)</f>
        <v>0</v>
      </c>
      <c r="H878" s="91">
        <f t="shared" si="13"/>
        <v>0</v>
      </c>
      <c r="I878" s="89">
        <f>IFERROR(ROUND(G.9b!I878,2),0)</f>
        <v>0</v>
      </c>
      <c r="J878" s="96" t="str">
        <f>IF(OR(ISTEXT(G.9b!J878),ISNUMBER(G.9b!J878))=TRUE,G.9b!J878,"")</f>
        <v/>
      </c>
    </row>
    <row r="879" spans="1:10" ht="20.100000000000001" customHeight="1" thickBot="1" x14ac:dyDescent="0.3">
      <c r="A879" s="96" t="str">
        <f>IF(OR(ISTEXT(G.9b!A879),ISNUMBER(G.9b!A879))=TRUE,G.9b!A879,"")</f>
        <v/>
      </c>
      <c r="B879" s="96" t="str">
        <f>IF(OR(ISTEXT(G.9b!B879),ISNUMBER(G.9b!B879))=TRUE,G.9b!B879,"")</f>
        <v/>
      </c>
      <c r="C879" s="89">
        <f>IFERROR(ROUND(G.9b!C879,2),0)</f>
        <v>0</v>
      </c>
      <c r="D879" s="89">
        <f>IFERROR(ROUND(G.9b!D879,2),0)</f>
        <v>0</v>
      </c>
      <c r="E879" s="89">
        <f>IFERROR(ROUND(G.9b!E879,2),0)</f>
        <v>0</v>
      </c>
      <c r="F879" s="89">
        <f>IFERROR(ROUND(G.9b!F879,2),0)</f>
        <v>0</v>
      </c>
      <c r="G879" s="89">
        <f>IFERROR(ROUND(G.9b!G879,2),0)</f>
        <v>0</v>
      </c>
      <c r="H879" s="91">
        <f t="shared" si="13"/>
        <v>0</v>
      </c>
      <c r="I879" s="89">
        <f>IFERROR(ROUND(G.9b!I879,2),0)</f>
        <v>0</v>
      </c>
      <c r="J879" s="96" t="str">
        <f>IF(OR(ISTEXT(G.9b!J879),ISNUMBER(G.9b!J879))=TRUE,G.9b!J879,"")</f>
        <v/>
      </c>
    </row>
    <row r="880" spans="1:10" ht="20.100000000000001" customHeight="1" thickBot="1" x14ac:dyDescent="0.3">
      <c r="A880" s="96" t="str">
        <f>IF(OR(ISTEXT(G.9b!A880),ISNUMBER(G.9b!A880))=TRUE,G.9b!A880,"")</f>
        <v/>
      </c>
      <c r="B880" s="96" t="str">
        <f>IF(OR(ISTEXT(G.9b!B880),ISNUMBER(G.9b!B880))=TRUE,G.9b!B880,"")</f>
        <v/>
      </c>
      <c r="C880" s="89">
        <f>IFERROR(ROUND(G.9b!C880,2),0)</f>
        <v>0</v>
      </c>
      <c r="D880" s="89">
        <f>IFERROR(ROUND(G.9b!D880,2),0)</f>
        <v>0</v>
      </c>
      <c r="E880" s="89">
        <f>IFERROR(ROUND(G.9b!E880,2),0)</f>
        <v>0</v>
      </c>
      <c r="F880" s="89">
        <f>IFERROR(ROUND(G.9b!F880,2),0)</f>
        <v>0</v>
      </c>
      <c r="G880" s="89">
        <f>IFERROR(ROUND(G.9b!G880,2),0)</f>
        <v>0</v>
      </c>
      <c r="H880" s="91">
        <f t="shared" si="13"/>
        <v>0</v>
      </c>
      <c r="I880" s="89">
        <f>IFERROR(ROUND(G.9b!I880,2),0)</f>
        <v>0</v>
      </c>
      <c r="J880" s="96" t="str">
        <f>IF(OR(ISTEXT(G.9b!J880),ISNUMBER(G.9b!J880))=TRUE,G.9b!J880,"")</f>
        <v/>
      </c>
    </row>
    <row r="881" spans="1:10" ht="20.100000000000001" customHeight="1" thickBot="1" x14ac:dyDescent="0.3">
      <c r="A881" s="96" t="str">
        <f>IF(OR(ISTEXT(G.9b!A881),ISNUMBER(G.9b!A881))=TRUE,G.9b!A881,"")</f>
        <v/>
      </c>
      <c r="B881" s="96" t="str">
        <f>IF(OR(ISTEXT(G.9b!B881),ISNUMBER(G.9b!B881))=TRUE,G.9b!B881,"")</f>
        <v/>
      </c>
      <c r="C881" s="89">
        <f>IFERROR(ROUND(G.9b!C881,2),0)</f>
        <v>0</v>
      </c>
      <c r="D881" s="89">
        <f>IFERROR(ROUND(G.9b!D881,2),0)</f>
        <v>0</v>
      </c>
      <c r="E881" s="89">
        <f>IFERROR(ROUND(G.9b!E881,2),0)</f>
        <v>0</v>
      </c>
      <c r="F881" s="89">
        <f>IFERROR(ROUND(G.9b!F881,2),0)</f>
        <v>0</v>
      </c>
      <c r="G881" s="89">
        <f>IFERROR(ROUND(G.9b!G881,2),0)</f>
        <v>0</v>
      </c>
      <c r="H881" s="91">
        <f t="shared" si="13"/>
        <v>0</v>
      </c>
      <c r="I881" s="89">
        <f>IFERROR(ROUND(G.9b!I881,2),0)</f>
        <v>0</v>
      </c>
      <c r="J881" s="96" t="str">
        <f>IF(OR(ISTEXT(G.9b!J881),ISNUMBER(G.9b!J881))=TRUE,G.9b!J881,"")</f>
        <v/>
      </c>
    </row>
    <row r="882" spans="1:10" ht="20.100000000000001" customHeight="1" thickBot="1" x14ac:dyDescent="0.3">
      <c r="A882" s="96" t="str">
        <f>IF(OR(ISTEXT(G.9b!A882),ISNUMBER(G.9b!A882))=TRUE,G.9b!A882,"")</f>
        <v/>
      </c>
      <c r="B882" s="96" t="str">
        <f>IF(OR(ISTEXT(G.9b!B882),ISNUMBER(G.9b!B882))=TRUE,G.9b!B882,"")</f>
        <v/>
      </c>
      <c r="C882" s="89">
        <f>IFERROR(ROUND(G.9b!C882,2),0)</f>
        <v>0</v>
      </c>
      <c r="D882" s="89">
        <f>IFERROR(ROUND(G.9b!D882,2),0)</f>
        <v>0</v>
      </c>
      <c r="E882" s="89">
        <f>IFERROR(ROUND(G.9b!E882,2),0)</f>
        <v>0</v>
      </c>
      <c r="F882" s="89">
        <f>IFERROR(ROUND(G.9b!F882,2),0)</f>
        <v>0</v>
      </c>
      <c r="G882" s="89">
        <f>IFERROR(ROUND(G.9b!G882,2),0)</f>
        <v>0</v>
      </c>
      <c r="H882" s="91">
        <f t="shared" si="13"/>
        <v>0</v>
      </c>
      <c r="I882" s="89">
        <f>IFERROR(ROUND(G.9b!I882,2),0)</f>
        <v>0</v>
      </c>
      <c r="J882" s="96" t="str">
        <f>IF(OR(ISTEXT(G.9b!J882),ISNUMBER(G.9b!J882))=TRUE,G.9b!J882,"")</f>
        <v/>
      </c>
    </row>
    <row r="883" spans="1:10" ht="20.100000000000001" customHeight="1" thickBot="1" x14ac:dyDescent="0.3">
      <c r="A883" s="96" t="str">
        <f>IF(OR(ISTEXT(G.9b!A883),ISNUMBER(G.9b!A883))=TRUE,G.9b!A883,"")</f>
        <v/>
      </c>
      <c r="B883" s="96" t="str">
        <f>IF(OR(ISTEXT(G.9b!B883),ISNUMBER(G.9b!B883))=TRUE,G.9b!B883,"")</f>
        <v/>
      </c>
      <c r="C883" s="89">
        <f>IFERROR(ROUND(G.9b!C883,2),0)</f>
        <v>0</v>
      </c>
      <c r="D883" s="89">
        <f>IFERROR(ROUND(G.9b!D883,2),0)</f>
        <v>0</v>
      </c>
      <c r="E883" s="89">
        <f>IFERROR(ROUND(G.9b!E883,2),0)</f>
        <v>0</v>
      </c>
      <c r="F883" s="89">
        <f>IFERROR(ROUND(G.9b!F883,2),0)</f>
        <v>0</v>
      </c>
      <c r="G883" s="89">
        <f>IFERROR(ROUND(G.9b!G883,2),0)</f>
        <v>0</v>
      </c>
      <c r="H883" s="91">
        <f t="shared" si="13"/>
        <v>0</v>
      </c>
      <c r="I883" s="89">
        <f>IFERROR(ROUND(G.9b!I883,2),0)</f>
        <v>0</v>
      </c>
      <c r="J883" s="96" t="str">
        <f>IF(OR(ISTEXT(G.9b!J883),ISNUMBER(G.9b!J883))=TRUE,G.9b!J883,"")</f>
        <v/>
      </c>
    </row>
    <row r="884" spans="1:10" ht="20.100000000000001" customHeight="1" thickBot="1" x14ac:dyDescent="0.3">
      <c r="A884" s="96" t="str">
        <f>IF(OR(ISTEXT(G.9b!A884),ISNUMBER(G.9b!A884))=TRUE,G.9b!A884,"")</f>
        <v/>
      </c>
      <c r="B884" s="96" t="str">
        <f>IF(OR(ISTEXT(G.9b!B884),ISNUMBER(G.9b!B884))=TRUE,G.9b!B884,"")</f>
        <v/>
      </c>
      <c r="C884" s="89">
        <f>IFERROR(ROUND(G.9b!C884,2),0)</f>
        <v>0</v>
      </c>
      <c r="D884" s="89">
        <f>IFERROR(ROUND(G.9b!D884,2),0)</f>
        <v>0</v>
      </c>
      <c r="E884" s="89">
        <f>IFERROR(ROUND(G.9b!E884,2),0)</f>
        <v>0</v>
      </c>
      <c r="F884" s="89">
        <f>IFERROR(ROUND(G.9b!F884,2),0)</f>
        <v>0</v>
      </c>
      <c r="G884" s="89">
        <f>IFERROR(ROUND(G.9b!G884,2),0)</f>
        <v>0</v>
      </c>
      <c r="H884" s="91">
        <f t="shared" si="13"/>
        <v>0</v>
      </c>
      <c r="I884" s="89">
        <f>IFERROR(ROUND(G.9b!I884,2),0)</f>
        <v>0</v>
      </c>
      <c r="J884" s="96" t="str">
        <f>IF(OR(ISTEXT(G.9b!J884),ISNUMBER(G.9b!J884))=TRUE,G.9b!J884,"")</f>
        <v/>
      </c>
    </row>
    <row r="885" spans="1:10" ht="20.100000000000001" customHeight="1" thickBot="1" x14ac:dyDescent="0.3">
      <c r="A885" s="96" t="str">
        <f>IF(OR(ISTEXT(G.9b!A885),ISNUMBER(G.9b!A885))=TRUE,G.9b!A885,"")</f>
        <v/>
      </c>
      <c r="B885" s="96" t="str">
        <f>IF(OR(ISTEXT(G.9b!B885),ISNUMBER(G.9b!B885))=TRUE,G.9b!B885,"")</f>
        <v/>
      </c>
      <c r="C885" s="89">
        <f>IFERROR(ROUND(G.9b!C885,2),0)</f>
        <v>0</v>
      </c>
      <c r="D885" s="89">
        <f>IFERROR(ROUND(G.9b!D885,2),0)</f>
        <v>0</v>
      </c>
      <c r="E885" s="89">
        <f>IFERROR(ROUND(G.9b!E885,2),0)</f>
        <v>0</v>
      </c>
      <c r="F885" s="89">
        <f>IFERROR(ROUND(G.9b!F885,2),0)</f>
        <v>0</v>
      </c>
      <c r="G885" s="89">
        <f>IFERROR(ROUND(G.9b!G885,2),0)</f>
        <v>0</v>
      </c>
      <c r="H885" s="91">
        <f t="shared" si="13"/>
        <v>0</v>
      </c>
      <c r="I885" s="89">
        <f>IFERROR(ROUND(G.9b!I885,2),0)</f>
        <v>0</v>
      </c>
      <c r="J885" s="96" t="str">
        <f>IF(OR(ISTEXT(G.9b!J885),ISNUMBER(G.9b!J885))=TRUE,G.9b!J885,"")</f>
        <v/>
      </c>
    </row>
    <row r="886" spans="1:10" ht="20.100000000000001" customHeight="1" thickBot="1" x14ac:dyDescent="0.3">
      <c r="A886" s="96" t="str">
        <f>IF(OR(ISTEXT(G.9b!A886),ISNUMBER(G.9b!A886))=TRUE,G.9b!A886,"")</f>
        <v/>
      </c>
      <c r="B886" s="96" t="str">
        <f>IF(OR(ISTEXT(G.9b!B886),ISNUMBER(G.9b!B886))=TRUE,G.9b!B886,"")</f>
        <v/>
      </c>
      <c r="C886" s="89">
        <f>IFERROR(ROUND(G.9b!C886,2),0)</f>
        <v>0</v>
      </c>
      <c r="D886" s="89">
        <f>IFERROR(ROUND(G.9b!D886,2),0)</f>
        <v>0</v>
      </c>
      <c r="E886" s="89">
        <f>IFERROR(ROUND(G.9b!E886,2),0)</f>
        <v>0</v>
      </c>
      <c r="F886" s="89">
        <f>IFERROR(ROUND(G.9b!F886,2),0)</f>
        <v>0</v>
      </c>
      <c r="G886" s="89">
        <f>IFERROR(ROUND(G.9b!G886,2),0)</f>
        <v>0</v>
      </c>
      <c r="H886" s="91">
        <f t="shared" si="13"/>
        <v>0</v>
      </c>
      <c r="I886" s="89">
        <f>IFERROR(ROUND(G.9b!I886,2),0)</f>
        <v>0</v>
      </c>
      <c r="J886" s="96" t="str">
        <f>IF(OR(ISTEXT(G.9b!J886),ISNUMBER(G.9b!J886))=TRUE,G.9b!J886,"")</f>
        <v/>
      </c>
    </row>
    <row r="887" spans="1:10" ht="20.100000000000001" customHeight="1" thickBot="1" x14ac:dyDescent="0.3">
      <c r="A887" s="96" t="str">
        <f>IF(OR(ISTEXT(G.9b!A887),ISNUMBER(G.9b!A887))=TRUE,G.9b!A887,"")</f>
        <v/>
      </c>
      <c r="B887" s="96" t="str">
        <f>IF(OR(ISTEXT(G.9b!B887),ISNUMBER(G.9b!B887))=TRUE,G.9b!B887,"")</f>
        <v/>
      </c>
      <c r="C887" s="89">
        <f>IFERROR(ROUND(G.9b!C887,2),0)</f>
        <v>0</v>
      </c>
      <c r="D887" s="89">
        <f>IFERROR(ROUND(G.9b!D887,2),0)</f>
        <v>0</v>
      </c>
      <c r="E887" s="89">
        <f>IFERROR(ROUND(G.9b!E887,2),0)</f>
        <v>0</v>
      </c>
      <c r="F887" s="89">
        <f>IFERROR(ROUND(G.9b!F887,2),0)</f>
        <v>0</v>
      </c>
      <c r="G887" s="89">
        <f>IFERROR(ROUND(G.9b!G887,2),0)</f>
        <v>0</v>
      </c>
      <c r="H887" s="91">
        <f t="shared" si="13"/>
        <v>0</v>
      </c>
      <c r="I887" s="89">
        <f>IFERROR(ROUND(G.9b!I887,2),0)</f>
        <v>0</v>
      </c>
      <c r="J887" s="96" t="str">
        <f>IF(OR(ISTEXT(G.9b!J887),ISNUMBER(G.9b!J887))=TRUE,G.9b!J887,"")</f>
        <v/>
      </c>
    </row>
    <row r="888" spans="1:10" ht="20.100000000000001" customHeight="1" thickBot="1" x14ac:dyDescent="0.3">
      <c r="A888" s="96" t="str">
        <f>IF(OR(ISTEXT(G.9b!A888),ISNUMBER(G.9b!A888))=TRUE,G.9b!A888,"")</f>
        <v/>
      </c>
      <c r="B888" s="96" t="str">
        <f>IF(OR(ISTEXT(G.9b!B888),ISNUMBER(G.9b!B888))=TRUE,G.9b!B888,"")</f>
        <v/>
      </c>
      <c r="C888" s="89">
        <f>IFERROR(ROUND(G.9b!C888,2),0)</f>
        <v>0</v>
      </c>
      <c r="D888" s="89">
        <f>IFERROR(ROUND(G.9b!D888,2),0)</f>
        <v>0</v>
      </c>
      <c r="E888" s="89">
        <f>IFERROR(ROUND(G.9b!E888,2),0)</f>
        <v>0</v>
      </c>
      <c r="F888" s="89">
        <f>IFERROR(ROUND(G.9b!F888,2),0)</f>
        <v>0</v>
      </c>
      <c r="G888" s="89">
        <f>IFERROR(ROUND(G.9b!G888,2),0)</f>
        <v>0</v>
      </c>
      <c r="H888" s="91">
        <f t="shared" si="13"/>
        <v>0</v>
      </c>
      <c r="I888" s="89">
        <f>IFERROR(ROUND(G.9b!I888,2),0)</f>
        <v>0</v>
      </c>
      <c r="J888" s="96" t="str">
        <f>IF(OR(ISTEXT(G.9b!J888),ISNUMBER(G.9b!J888))=TRUE,G.9b!J888,"")</f>
        <v/>
      </c>
    </row>
    <row r="889" spans="1:10" ht="20.100000000000001" customHeight="1" thickBot="1" x14ac:dyDescent="0.3">
      <c r="A889" s="96" t="str">
        <f>IF(OR(ISTEXT(G.9b!A889),ISNUMBER(G.9b!A889))=TRUE,G.9b!A889,"")</f>
        <v/>
      </c>
      <c r="B889" s="96" t="str">
        <f>IF(OR(ISTEXT(G.9b!B889),ISNUMBER(G.9b!B889))=TRUE,G.9b!B889,"")</f>
        <v/>
      </c>
      <c r="C889" s="89">
        <f>IFERROR(ROUND(G.9b!C889,2),0)</f>
        <v>0</v>
      </c>
      <c r="D889" s="89">
        <f>IFERROR(ROUND(G.9b!D889,2),0)</f>
        <v>0</v>
      </c>
      <c r="E889" s="89">
        <f>IFERROR(ROUND(G.9b!E889,2),0)</f>
        <v>0</v>
      </c>
      <c r="F889" s="89">
        <f>IFERROR(ROUND(G.9b!F889,2),0)</f>
        <v>0</v>
      </c>
      <c r="G889" s="89">
        <f>IFERROR(ROUND(G.9b!G889,2),0)</f>
        <v>0</v>
      </c>
      <c r="H889" s="91">
        <f t="shared" si="13"/>
        <v>0</v>
      </c>
      <c r="I889" s="89">
        <f>IFERROR(ROUND(G.9b!I889,2),0)</f>
        <v>0</v>
      </c>
      <c r="J889" s="96" t="str">
        <f>IF(OR(ISTEXT(G.9b!J889),ISNUMBER(G.9b!J889))=TRUE,G.9b!J889,"")</f>
        <v/>
      </c>
    </row>
    <row r="890" spans="1:10" ht="20.100000000000001" customHeight="1" thickBot="1" x14ac:dyDescent="0.3">
      <c r="A890" s="96" t="str">
        <f>IF(OR(ISTEXT(G.9b!A890),ISNUMBER(G.9b!A890))=TRUE,G.9b!A890,"")</f>
        <v/>
      </c>
      <c r="B890" s="96" t="str">
        <f>IF(OR(ISTEXT(G.9b!B890),ISNUMBER(G.9b!B890))=TRUE,G.9b!B890,"")</f>
        <v/>
      </c>
      <c r="C890" s="89">
        <f>IFERROR(ROUND(G.9b!C890,2),0)</f>
        <v>0</v>
      </c>
      <c r="D890" s="89">
        <f>IFERROR(ROUND(G.9b!D890,2),0)</f>
        <v>0</v>
      </c>
      <c r="E890" s="89">
        <f>IFERROR(ROUND(G.9b!E890,2),0)</f>
        <v>0</v>
      </c>
      <c r="F890" s="89">
        <f>IFERROR(ROUND(G.9b!F890,2),0)</f>
        <v>0</v>
      </c>
      <c r="G890" s="89">
        <f>IFERROR(ROUND(G.9b!G890,2),0)</f>
        <v>0</v>
      </c>
      <c r="H890" s="91">
        <f t="shared" si="13"/>
        <v>0</v>
      </c>
      <c r="I890" s="89">
        <f>IFERROR(ROUND(G.9b!I890,2),0)</f>
        <v>0</v>
      </c>
      <c r="J890" s="96" t="str">
        <f>IF(OR(ISTEXT(G.9b!J890),ISNUMBER(G.9b!J890))=TRUE,G.9b!J890,"")</f>
        <v/>
      </c>
    </row>
    <row r="891" spans="1:10" ht="20.100000000000001" customHeight="1" thickBot="1" x14ac:dyDescent="0.3">
      <c r="A891" s="96" t="str">
        <f>IF(OR(ISTEXT(G.9b!A891),ISNUMBER(G.9b!A891))=TRUE,G.9b!A891,"")</f>
        <v/>
      </c>
      <c r="B891" s="96" t="str">
        <f>IF(OR(ISTEXT(G.9b!B891),ISNUMBER(G.9b!B891))=TRUE,G.9b!B891,"")</f>
        <v/>
      </c>
      <c r="C891" s="89">
        <f>IFERROR(ROUND(G.9b!C891,2),0)</f>
        <v>0</v>
      </c>
      <c r="D891" s="89">
        <f>IFERROR(ROUND(G.9b!D891,2),0)</f>
        <v>0</v>
      </c>
      <c r="E891" s="89">
        <f>IFERROR(ROUND(G.9b!E891,2),0)</f>
        <v>0</v>
      </c>
      <c r="F891" s="89">
        <f>IFERROR(ROUND(G.9b!F891,2),0)</f>
        <v>0</v>
      </c>
      <c r="G891" s="89">
        <f>IFERROR(ROUND(G.9b!G891,2),0)</f>
        <v>0</v>
      </c>
      <c r="H891" s="91">
        <f t="shared" si="13"/>
        <v>0</v>
      </c>
      <c r="I891" s="89">
        <f>IFERROR(ROUND(G.9b!I891,2),0)</f>
        <v>0</v>
      </c>
      <c r="J891" s="96" t="str">
        <f>IF(OR(ISTEXT(G.9b!J891),ISNUMBER(G.9b!J891))=TRUE,G.9b!J891,"")</f>
        <v/>
      </c>
    </row>
    <row r="892" spans="1:10" ht="20.100000000000001" customHeight="1" thickBot="1" x14ac:dyDescent="0.3">
      <c r="A892" s="96" t="str">
        <f>IF(OR(ISTEXT(G.9b!A892),ISNUMBER(G.9b!A892))=TRUE,G.9b!A892,"")</f>
        <v/>
      </c>
      <c r="B892" s="96" t="str">
        <f>IF(OR(ISTEXT(G.9b!B892),ISNUMBER(G.9b!B892))=TRUE,G.9b!B892,"")</f>
        <v/>
      </c>
      <c r="C892" s="89">
        <f>IFERROR(ROUND(G.9b!C892,2),0)</f>
        <v>0</v>
      </c>
      <c r="D892" s="89">
        <f>IFERROR(ROUND(G.9b!D892,2),0)</f>
        <v>0</v>
      </c>
      <c r="E892" s="89">
        <f>IFERROR(ROUND(G.9b!E892,2),0)</f>
        <v>0</v>
      </c>
      <c r="F892" s="89">
        <f>IFERROR(ROUND(G.9b!F892,2),0)</f>
        <v>0</v>
      </c>
      <c r="G892" s="89">
        <f>IFERROR(ROUND(G.9b!G892,2),0)</f>
        <v>0</v>
      </c>
      <c r="H892" s="91">
        <f t="shared" si="13"/>
        <v>0</v>
      </c>
      <c r="I892" s="89">
        <f>IFERROR(ROUND(G.9b!I892,2),0)</f>
        <v>0</v>
      </c>
      <c r="J892" s="96" t="str">
        <f>IF(OR(ISTEXT(G.9b!J892),ISNUMBER(G.9b!J892))=TRUE,G.9b!J892,"")</f>
        <v/>
      </c>
    </row>
    <row r="893" spans="1:10" ht="20.100000000000001" customHeight="1" thickBot="1" x14ac:dyDescent="0.3">
      <c r="A893" s="96" t="str">
        <f>IF(OR(ISTEXT(G.9b!A893),ISNUMBER(G.9b!A893))=TRUE,G.9b!A893,"")</f>
        <v/>
      </c>
      <c r="B893" s="96" t="str">
        <f>IF(OR(ISTEXT(G.9b!B893),ISNUMBER(G.9b!B893))=TRUE,G.9b!B893,"")</f>
        <v/>
      </c>
      <c r="C893" s="89">
        <f>IFERROR(ROUND(G.9b!C893,2),0)</f>
        <v>0</v>
      </c>
      <c r="D893" s="89">
        <f>IFERROR(ROUND(G.9b!D893,2),0)</f>
        <v>0</v>
      </c>
      <c r="E893" s="89">
        <f>IFERROR(ROUND(G.9b!E893,2),0)</f>
        <v>0</v>
      </c>
      <c r="F893" s="89">
        <f>IFERROR(ROUND(G.9b!F893,2),0)</f>
        <v>0</v>
      </c>
      <c r="G893" s="89">
        <f>IFERROR(ROUND(G.9b!G893,2),0)</f>
        <v>0</v>
      </c>
      <c r="H893" s="91">
        <f t="shared" si="13"/>
        <v>0</v>
      </c>
      <c r="I893" s="89">
        <f>IFERROR(ROUND(G.9b!I893,2),0)</f>
        <v>0</v>
      </c>
      <c r="J893" s="96" t="str">
        <f>IF(OR(ISTEXT(G.9b!J893),ISNUMBER(G.9b!J893))=TRUE,G.9b!J893,"")</f>
        <v/>
      </c>
    </row>
    <row r="894" spans="1:10" ht="20.100000000000001" customHeight="1" thickBot="1" x14ac:dyDescent="0.3">
      <c r="A894" s="96" t="str">
        <f>IF(OR(ISTEXT(G.9b!A894),ISNUMBER(G.9b!A894))=TRUE,G.9b!A894,"")</f>
        <v/>
      </c>
      <c r="B894" s="96" t="str">
        <f>IF(OR(ISTEXT(G.9b!B894),ISNUMBER(G.9b!B894))=TRUE,G.9b!B894,"")</f>
        <v/>
      </c>
      <c r="C894" s="89">
        <f>IFERROR(ROUND(G.9b!C894,2),0)</f>
        <v>0</v>
      </c>
      <c r="D894" s="89">
        <f>IFERROR(ROUND(G.9b!D894,2),0)</f>
        <v>0</v>
      </c>
      <c r="E894" s="89">
        <f>IFERROR(ROUND(G.9b!E894,2),0)</f>
        <v>0</v>
      </c>
      <c r="F894" s="89">
        <f>IFERROR(ROUND(G.9b!F894,2),0)</f>
        <v>0</v>
      </c>
      <c r="G894" s="89">
        <f>IFERROR(ROUND(G.9b!G894,2),0)</f>
        <v>0</v>
      </c>
      <c r="H894" s="91">
        <f t="shared" si="13"/>
        <v>0</v>
      </c>
      <c r="I894" s="89">
        <f>IFERROR(ROUND(G.9b!I894,2),0)</f>
        <v>0</v>
      </c>
      <c r="J894" s="96" t="str">
        <f>IF(OR(ISTEXT(G.9b!J894),ISNUMBER(G.9b!J894))=TRUE,G.9b!J894,"")</f>
        <v/>
      </c>
    </row>
    <row r="895" spans="1:10" ht="20.100000000000001" customHeight="1" thickBot="1" x14ac:dyDescent="0.3">
      <c r="A895" s="96" t="str">
        <f>IF(OR(ISTEXT(G.9b!A895),ISNUMBER(G.9b!A895))=TRUE,G.9b!A895,"")</f>
        <v/>
      </c>
      <c r="B895" s="96" t="str">
        <f>IF(OR(ISTEXT(G.9b!B895),ISNUMBER(G.9b!B895))=TRUE,G.9b!B895,"")</f>
        <v/>
      </c>
      <c r="C895" s="89">
        <f>IFERROR(ROUND(G.9b!C895,2),0)</f>
        <v>0</v>
      </c>
      <c r="D895" s="89">
        <f>IFERROR(ROUND(G.9b!D895,2),0)</f>
        <v>0</v>
      </c>
      <c r="E895" s="89">
        <f>IFERROR(ROUND(G.9b!E895,2),0)</f>
        <v>0</v>
      </c>
      <c r="F895" s="89">
        <f>IFERROR(ROUND(G.9b!F895,2),0)</f>
        <v>0</v>
      </c>
      <c r="G895" s="89">
        <f>IFERROR(ROUND(G.9b!G895,2),0)</f>
        <v>0</v>
      </c>
      <c r="H895" s="91">
        <f t="shared" si="13"/>
        <v>0</v>
      </c>
      <c r="I895" s="89">
        <f>IFERROR(ROUND(G.9b!I895,2),0)</f>
        <v>0</v>
      </c>
      <c r="J895" s="96" t="str">
        <f>IF(OR(ISTEXT(G.9b!J895),ISNUMBER(G.9b!J895))=TRUE,G.9b!J895,"")</f>
        <v/>
      </c>
    </row>
    <row r="896" spans="1:10" ht="20.100000000000001" customHeight="1" thickBot="1" x14ac:dyDescent="0.3">
      <c r="A896" s="96" t="str">
        <f>IF(OR(ISTEXT(G.9b!A896),ISNUMBER(G.9b!A896))=TRUE,G.9b!A896,"")</f>
        <v/>
      </c>
      <c r="B896" s="96" t="str">
        <f>IF(OR(ISTEXT(G.9b!B896),ISNUMBER(G.9b!B896))=TRUE,G.9b!B896,"")</f>
        <v/>
      </c>
      <c r="C896" s="89">
        <f>IFERROR(ROUND(G.9b!C896,2),0)</f>
        <v>0</v>
      </c>
      <c r="D896" s="89">
        <f>IFERROR(ROUND(G.9b!D896,2),0)</f>
        <v>0</v>
      </c>
      <c r="E896" s="89">
        <f>IFERROR(ROUND(G.9b!E896,2),0)</f>
        <v>0</v>
      </c>
      <c r="F896" s="89">
        <f>IFERROR(ROUND(G.9b!F896,2),0)</f>
        <v>0</v>
      </c>
      <c r="G896" s="89">
        <f>IFERROR(ROUND(G.9b!G896,2),0)</f>
        <v>0</v>
      </c>
      <c r="H896" s="91">
        <f t="shared" si="13"/>
        <v>0</v>
      </c>
      <c r="I896" s="89">
        <f>IFERROR(ROUND(G.9b!I896,2),0)</f>
        <v>0</v>
      </c>
      <c r="J896" s="96" t="str">
        <f>IF(OR(ISTEXT(G.9b!J896),ISNUMBER(G.9b!J896))=TRUE,G.9b!J896,"")</f>
        <v/>
      </c>
    </row>
    <row r="897" spans="1:10" ht="20.100000000000001" customHeight="1" thickBot="1" x14ac:dyDescent="0.3">
      <c r="A897" s="96" t="str">
        <f>IF(OR(ISTEXT(G.9b!A897),ISNUMBER(G.9b!A897))=TRUE,G.9b!A897,"")</f>
        <v/>
      </c>
      <c r="B897" s="96" t="str">
        <f>IF(OR(ISTEXT(G.9b!B897),ISNUMBER(G.9b!B897))=TRUE,G.9b!B897,"")</f>
        <v/>
      </c>
      <c r="C897" s="89">
        <f>IFERROR(ROUND(G.9b!C897,2),0)</f>
        <v>0</v>
      </c>
      <c r="D897" s="89">
        <f>IFERROR(ROUND(G.9b!D897,2),0)</f>
        <v>0</v>
      </c>
      <c r="E897" s="89">
        <f>IFERROR(ROUND(G.9b!E897,2),0)</f>
        <v>0</v>
      </c>
      <c r="F897" s="89">
        <f>IFERROR(ROUND(G.9b!F897,2),0)</f>
        <v>0</v>
      </c>
      <c r="G897" s="89">
        <f>IFERROR(ROUND(G.9b!G897,2),0)</f>
        <v>0</v>
      </c>
      <c r="H897" s="91">
        <f t="shared" si="13"/>
        <v>0</v>
      </c>
      <c r="I897" s="89">
        <f>IFERROR(ROUND(G.9b!I897,2),0)</f>
        <v>0</v>
      </c>
      <c r="J897" s="96" t="str">
        <f>IF(OR(ISTEXT(G.9b!J897),ISNUMBER(G.9b!J897))=TRUE,G.9b!J897,"")</f>
        <v/>
      </c>
    </row>
    <row r="898" spans="1:10" ht="20.100000000000001" customHeight="1" thickBot="1" x14ac:dyDescent="0.3">
      <c r="A898" s="96" t="str">
        <f>IF(OR(ISTEXT(G.9b!A898),ISNUMBER(G.9b!A898))=TRUE,G.9b!A898,"")</f>
        <v/>
      </c>
      <c r="B898" s="96" t="str">
        <f>IF(OR(ISTEXT(G.9b!B898),ISNUMBER(G.9b!B898))=TRUE,G.9b!B898,"")</f>
        <v/>
      </c>
      <c r="C898" s="89">
        <f>IFERROR(ROUND(G.9b!C898,2),0)</f>
        <v>0</v>
      </c>
      <c r="D898" s="89">
        <f>IFERROR(ROUND(G.9b!D898,2),0)</f>
        <v>0</v>
      </c>
      <c r="E898" s="89">
        <f>IFERROR(ROUND(G.9b!E898,2),0)</f>
        <v>0</v>
      </c>
      <c r="F898" s="89">
        <f>IFERROR(ROUND(G.9b!F898,2),0)</f>
        <v>0</v>
      </c>
      <c r="G898" s="89">
        <f>IFERROR(ROUND(G.9b!G898,2),0)</f>
        <v>0</v>
      </c>
      <c r="H898" s="91">
        <f t="shared" si="13"/>
        <v>0</v>
      </c>
      <c r="I898" s="89">
        <f>IFERROR(ROUND(G.9b!I898,2),0)</f>
        <v>0</v>
      </c>
      <c r="J898" s="96" t="str">
        <f>IF(OR(ISTEXT(G.9b!J898),ISNUMBER(G.9b!J898))=TRUE,G.9b!J898,"")</f>
        <v/>
      </c>
    </row>
    <row r="899" spans="1:10" ht="20.100000000000001" customHeight="1" thickBot="1" x14ac:dyDescent="0.3">
      <c r="A899" s="96" t="str">
        <f>IF(OR(ISTEXT(G.9b!A899),ISNUMBER(G.9b!A899))=TRUE,G.9b!A899,"")</f>
        <v/>
      </c>
      <c r="B899" s="96" t="str">
        <f>IF(OR(ISTEXT(G.9b!B899),ISNUMBER(G.9b!B899))=TRUE,G.9b!B899,"")</f>
        <v/>
      </c>
      <c r="C899" s="89">
        <f>IFERROR(ROUND(G.9b!C899,2),0)</f>
        <v>0</v>
      </c>
      <c r="D899" s="89">
        <f>IFERROR(ROUND(G.9b!D899,2),0)</f>
        <v>0</v>
      </c>
      <c r="E899" s="89">
        <f>IFERROR(ROUND(G.9b!E899,2),0)</f>
        <v>0</v>
      </c>
      <c r="F899" s="89">
        <f>IFERROR(ROUND(G.9b!F899,2),0)</f>
        <v>0</v>
      </c>
      <c r="G899" s="89">
        <f>IFERROR(ROUND(G.9b!G899,2),0)</f>
        <v>0</v>
      </c>
      <c r="H899" s="91">
        <f t="shared" si="13"/>
        <v>0</v>
      </c>
      <c r="I899" s="89">
        <f>IFERROR(ROUND(G.9b!I899,2),0)</f>
        <v>0</v>
      </c>
      <c r="J899" s="96" t="str">
        <f>IF(OR(ISTEXT(G.9b!J899),ISNUMBER(G.9b!J899))=TRUE,G.9b!J899,"")</f>
        <v/>
      </c>
    </row>
    <row r="900" spans="1:10" ht="20.100000000000001" customHeight="1" thickBot="1" x14ac:dyDescent="0.3">
      <c r="A900" s="96" t="str">
        <f>IF(OR(ISTEXT(G.9b!A900),ISNUMBER(G.9b!A900))=TRUE,G.9b!A900,"")</f>
        <v/>
      </c>
      <c r="B900" s="96" t="str">
        <f>IF(OR(ISTEXT(G.9b!B900),ISNUMBER(G.9b!B900))=TRUE,G.9b!B900,"")</f>
        <v/>
      </c>
      <c r="C900" s="89">
        <f>IFERROR(ROUND(G.9b!C900,2),0)</f>
        <v>0</v>
      </c>
      <c r="D900" s="89">
        <f>IFERROR(ROUND(G.9b!D900,2),0)</f>
        <v>0</v>
      </c>
      <c r="E900" s="89">
        <f>IFERROR(ROUND(G.9b!E900,2),0)</f>
        <v>0</v>
      </c>
      <c r="F900" s="89">
        <f>IFERROR(ROUND(G.9b!F900,2),0)</f>
        <v>0</v>
      </c>
      <c r="G900" s="89">
        <f>IFERROR(ROUND(G.9b!G900,2),0)</f>
        <v>0</v>
      </c>
      <c r="H900" s="91">
        <f t="shared" si="13"/>
        <v>0</v>
      </c>
      <c r="I900" s="89">
        <f>IFERROR(ROUND(G.9b!I900,2),0)</f>
        <v>0</v>
      </c>
      <c r="J900" s="96" t="str">
        <f>IF(OR(ISTEXT(G.9b!J900),ISNUMBER(G.9b!J900))=TRUE,G.9b!J900,"")</f>
        <v/>
      </c>
    </row>
    <row r="901" spans="1:10" ht="20.100000000000001" customHeight="1" thickBot="1" x14ac:dyDescent="0.3">
      <c r="A901" s="96" t="str">
        <f>IF(OR(ISTEXT(G.9b!A901),ISNUMBER(G.9b!A901))=TRUE,G.9b!A901,"")</f>
        <v/>
      </c>
      <c r="B901" s="96" t="str">
        <f>IF(OR(ISTEXT(G.9b!B901),ISNUMBER(G.9b!B901))=TRUE,G.9b!B901,"")</f>
        <v/>
      </c>
      <c r="C901" s="89">
        <f>IFERROR(ROUND(G.9b!C901,2),0)</f>
        <v>0</v>
      </c>
      <c r="D901" s="89">
        <f>IFERROR(ROUND(G.9b!D901,2),0)</f>
        <v>0</v>
      </c>
      <c r="E901" s="89">
        <f>IFERROR(ROUND(G.9b!E901,2),0)</f>
        <v>0</v>
      </c>
      <c r="F901" s="89">
        <f>IFERROR(ROUND(G.9b!F901,2),0)</f>
        <v>0</v>
      </c>
      <c r="G901" s="89">
        <f>IFERROR(ROUND(G.9b!G901,2),0)</f>
        <v>0</v>
      </c>
      <c r="H901" s="91">
        <f t="shared" si="13"/>
        <v>0</v>
      </c>
      <c r="I901" s="89">
        <f>IFERROR(ROUND(G.9b!I901,2),0)</f>
        <v>0</v>
      </c>
      <c r="J901" s="96" t="str">
        <f>IF(OR(ISTEXT(G.9b!J901),ISNUMBER(G.9b!J901))=TRUE,G.9b!J901,"")</f>
        <v/>
      </c>
    </row>
    <row r="902" spans="1:10" ht="20.100000000000001" customHeight="1" thickBot="1" x14ac:dyDescent="0.3">
      <c r="A902" s="96" t="str">
        <f>IF(OR(ISTEXT(G.9b!A902),ISNUMBER(G.9b!A902))=TRUE,G.9b!A902,"")</f>
        <v/>
      </c>
      <c r="B902" s="96" t="str">
        <f>IF(OR(ISTEXT(G.9b!B902),ISNUMBER(G.9b!B902))=TRUE,G.9b!B902,"")</f>
        <v/>
      </c>
      <c r="C902" s="89">
        <f>IFERROR(ROUND(G.9b!C902,2),0)</f>
        <v>0</v>
      </c>
      <c r="D902" s="89">
        <f>IFERROR(ROUND(G.9b!D902,2),0)</f>
        <v>0</v>
      </c>
      <c r="E902" s="89">
        <f>IFERROR(ROUND(G.9b!E902,2),0)</f>
        <v>0</v>
      </c>
      <c r="F902" s="89">
        <f>IFERROR(ROUND(G.9b!F902,2),0)</f>
        <v>0</v>
      </c>
      <c r="G902" s="89">
        <f>IFERROR(ROUND(G.9b!G902,2),0)</f>
        <v>0</v>
      </c>
      <c r="H902" s="91">
        <f t="shared" si="13"/>
        <v>0</v>
      </c>
      <c r="I902" s="89">
        <f>IFERROR(ROUND(G.9b!I902,2),0)</f>
        <v>0</v>
      </c>
      <c r="J902" s="96" t="str">
        <f>IF(OR(ISTEXT(G.9b!J902),ISNUMBER(G.9b!J902))=TRUE,G.9b!J902,"")</f>
        <v/>
      </c>
    </row>
    <row r="903" spans="1:10" ht="20.100000000000001" customHeight="1" thickBot="1" x14ac:dyDescent="0.3">
      <c r="A903" s="96" t="str">
        <f>IF(OR(ISTEXT(G.9b!A903),ISNUMBER(G.9b!A903))=TRUE,G.9b!A903,"")</f>
        <v/>
      </c>
      <c r="B903" s="96" t="str">
        <f>IF(OR(ISTEXT(G.9b!B903),ISNUMBER(G.9b!B903))=TRUE,G.9b!B903,"")</f>
        <v/>
      </c>
      <c r="C903" s="89">
        <f>IFERROR(ROUND(G.9b!C903,2),0)</f>
        <v>0</v>
      </c>
      <c r="D903" s="89">
        <f>IFERROR(ROUND(G.9b!D903,2),0)</f>
        <v>0</v>
      </c>
      <c r="E903" s="89">
        <f>IFERROR(ROUND(G.9b!E903,2),0)</f>
        <v>0</v>
      </c>
      <c r="F903" s="89">
        <f>IFERROR(ROUND(G.9b!F903,2),0)</f>
        <v>0</v>
      </c>
      <c r="G903" s="89">
        <f>IFERROR(ROUND(G.9b!G903,2),0)</f>
        <v>0</v>
      </c>
      <c r="H903" s="91">
        <f t="shared" ref="H903:H966" si="14">ROUND(SUM(C903,(-D903),(-E903),F903,(-G903)),2)</f>
        <v>0</v>
      </c>
      <c r="I903" s="89">
        <f>IFERROR(ROUND(G.9b!I903,2),0)</f>
        <v>0</v>
      </c>
      <c r="J903" s="96" t="str">
        <f>IF(OR(ISTEXT(G.9b!J903),ISNUMBER(G.9b!J903))=TRUE,G.9b!J903,"")</f>
        <v/>
      </c>
    </row>
    <row r="904" spans="1:10" ht="20.100000000000001" customHeight="1" thickBot="1" x14ac:dyDescent="0.3">
      <c r="A904" s="96" t="str">
        <f>IF(OR(ISTEXT(G.9b!A904),ISNUMBER(G.9b!A904))=TRUE,G.9b!A904,"")</f>
        <v/>
      </c>
      <c r="B904" s="96" t="str">
        <f>IF(OR(ISTEXT(G.9b!B904),ISNUMBER(G.9b!B904))=TRUE,G.9b!B904,"")</f>
        <v/>
      </c>
      <c r="C904" s="89">
        <f>IFERROR(ROUND(G.9b!C904,2),0)</f>
        <v>0</v>
      </c>
      <c r="D904" s="89">
        <f>IFERROR(ROUND(G.9b!D904,2),0)</f>
        <v>0</v>
      </c>
      <c r="E904" s="89">
        <f>IFERROR(ROUND(G.9b!E904,2),0)</f>
        <v>0</v>
      </c>
      <c r="F904" s="89">
        <f>IFERROR(ROUND(G.9b!F904,2),0)</f>
        <v>0</v>
      </c>
      <c r="G904" s="89">
        <f>IFERROR(ROUND(G.9b!G904,2),0)</f>
        <v>0</v>
      </c>
      <c r="H904" s="91">
        <f t="shared" si="14"/>
        <v>0</v>
      </c>
      <c r="I904" s="89">
        <f>IFERROR(ROUND(G.9b!I904,2),0)</f>
        <v>0</v>
      </c>
      <c r="J904" s="96" t="str">
        <f>IF(OR(ISTEXT(G.9b!J904),ISNUMBER(G.9b!J904))=TRUE,G.9b!J904,"")</f>
        <v/>
      </c>
    </row>
    <row r="905" spans="1:10" ht="20.100000000000001" customHeight="1" thickBot="1" x14ac:dyDescent="0.3">
      <c r="A905" s="96" t="str">
        <f>IF(OR(ISTEXT(G.9b!A905),ISNUMBER(G.9b!A905))=TRUE,G.9b!A905,"")</f>
        <v/>
      </c>
      <c r="B905" s="96" t="str">
        <f>IF(OR(ISTEXT(G.9b!B905),ISNUMBER(G.9b!B905))=TRUE,G.9b!B905,"")</f>
        <v/>
      </c>
      <c r="C905" s="89">
        <f>IFERROR(ROUND(G.9b!C905,2),0)</f>
        <v>0</v>
      </c>
      <c r="D905" s="89">
        <f>IFERROR(ROUND(G.9b!D905,2),0)</f>
        <v>0</v>
      </c>
      <c r="E905" s="89">
        <f>IFERROR(ROUND(G.9b!E905,2),0)</f>
        <v>0</v>
      </c>
      <c r="F905" s="89">
        <f>IFERROR(ROUND(G.9b!F905,2),0)</f>
        <v>0</v>
      </c>
      <c r="G905" s="89">
        <f>IFERROR(ROUND(G.9b!G905,2),0)</f>
        <v>0</v>
      </c>
      <c r="H905" s="91">
        <f t="shared" si="14"/>
        <v>0</v>
      </c>
      <c r="I905" s="89">
        <f>IFERROR(ROUND(G.9b!I905,2),0)</f>
        <v>0</v>
      </c>
      <c r="J905" s="96" t="str">
        <f>IF(OR(ISTEXT(G.9b!J905),ISNUMBER(G.9b!J905))=TRUE,G.9b!J905,"")</f>
        <v/>
      </c>
    </row>
    <row r="906" spans="1:10" ht="20.100000000000001" customHeight="1" thickBot="1" x14ac:dyDescent="0.3">
      <c r="A906" s="96" t="str">
        <f>IF(OR(ISTEXT(G.9b!A906),ISNUMBER(G.9b!A906))=TRUE,G.9b!A906,"")</f>
        <v/>
      </c>
      <c r="B906" s="96" t="str">
        <f>IF(OR(ISTEXT(G.9b!B906),ISNUMBER(G.9b!B906))=TRUE,G.9b!B906,"")</f>
        <v/>
      </c>
      <c r="C906" s="89">
        <f>IFERROR(ROUND(G.9b!C906,2),0)</f>
        <v>0</v>
      </c>
      <c r="D906" s="89">
        <f>IFERROR(ROUND(G.9b!D906,2),0)</f>
        <v>0</v>
      </c>
      <c r="E906" s="89">
        <f>IFERROR(ROUND(G.9b!E906,2),0)</f>
        <v>0</v>
      </c>
      <c r="F906" s="89">
        <f>IFERROR(ROUND(G.9b!F906,2),0)</f>
        <v>0</v>
      </c>
      <c r="G906" s="89">
        <f>IFERROR(ROUND(G.9b!G906,2),0)</f>
        <v>0</v>
      </c>
      <c r="H906" s="91">
        <f t="shared" si="14"/>
        <v>0</v>
      </c>
      <c r="I906" s="89">
        <f>IFERROR(ROUND(G.9b!I906,2),0)</f>
        <v>0</v>
      </c>
      <c r="J906" s="96" t="str">
        <f>IF(OR(ISTEXT(G.9b!J906),ISNUMBER(G.9b!J906))=TRUE,G.9b!J906,"")</f>
        <v/>
      </c>
    </row>
    <row r="907" spans="1:10" ht="20.100000000000001" customHeight="1" thickBot="1" x14ac:dyDescent="0.3">
      <c r="A907" s="96" t="str">
        <f>IF(OR(ISTEXT(G.9b!A907),ISNUMBER(G.9b!A907))=TRUE,G.9b!A907,"")</f>
        <v/>
      </c>
      <c r="B907" s="96" t="str">
        <f>IF(OR(ISTEXT(G.9b!B907),ISNUMBER(G.9b!B907))=TRUE,G.9b!B907,"")</f>
        <v/>
      </c>
      <c r="C907" s="89">
        <f>IFERROR(ROUND(G.9b!C907,2),0)</f>
        <v>0</v>
      </c>
      <c r="D907" s="89">
        <f>IFERROR(ROUND(G.9b!D907,2),0)</f>
        <v>0</v>
      </c>
      <c r="E907" s="89">
        <f>IFERROR(ROUND(G.9b!E907,2),0)</f>
        <v>0</v>
      </c>
      <c r="F907" s="89">
        <f>IFERROR(ROUND(G.9b!F907,2),0)</f>
        <v>0</v>
      </c>
      <c r="G907" s="89">
        <f>IFERROR(ROUND(G.9b!G907,2),0)</f>
        <v>0</v>
      </c>
      <c r="H907" s="91">
        <f t="shared" si="14"/>
        <v>0</v>
      </c>
      <c r="I907" s="89">
        <f>IFERROR(ROUND(G.9b!I907,2),0)</f>
        <v>0</v>
      </c>
      <c r="J907" s="96" t="str">
        <f>IF(OR(ISTEXT(G.9b!J907),ISNUMBER(G.9b!J907))=TRUE,G.9b!J907,"")</f>
        <v/>
      </c>
    </row>
    <row r="908" spans="1:10" ht="20.100000000000001" customHeight="1" thickBot="1" x14ac:dyDescent="0.3">
      <c r="A908" s="96" t="str">
        <f>IF(OR(ISTEXT(G.9b!A908),ISNUMBER(G.9b!A908))=TRUE,G.9b!A908,"")</f>
        <v/>
      </c>
      <c r="B908" s="96" t="str">
        <f>IF(OR(ISTEXT(G.9b!B908),ISNUMBER(G.9b!B908))=TRUE,G.9b!B908,"")</f>
        <v/>
      </c>
      <c r="C908" s="89">
        <f>IFERROR(ROUND(G.9b!C908,2),0)</f>
        <v>0</v>
      </c>
      <c r="D908" s="89">
        <f>IFERROR(ROUND(G.9b!D908,2),0)</f>
        <v>0</v>
      </c>
      <c r="E908" s="89">
        <f>IFERROR(ROUND(G.9b!E908,2),0)</f>
        <v>0</v>
      </c>
      <c r="F908" s="89">
        <f>IFERROR(ROUND(G.9b!F908,2),0)</f>
        <v>0</v>
      </c>
      <c r="G908" s="89">
        <f>IFERROR(ROUND(G.9b!G908,2),0)</f>
        <v>0</v>
      </c>
      <c r="H908" s="91">
        <f t="shared" si="14"/>
        <v>0</v>
      </c>
      <c r="I908" s="89">
        <f>IFERROR(ROUND(G.9b!I908,2),0)</f>
        <v>0</v>
      </c>
      <c r="J908" s="96" t="str">
        <f>IF(OR(ISTEXT(G.9b!J908),ISNUMBER(G.9b!J908))=TRUE,G.9b!J908,"")</f>
        <v/>
      </c>
    </row>
    <row r="909" spans="1:10" ht="20.100000000000001" customHeight="1" thickBot="1" x14ac:dyDescent="0.3">
      <c r="A909" s="96" t="str">
        <f>IF(OR(ISTEXT(G.9b!A909),ISNUMBER(G.9b!A909))=TRUE,G.9b!A909,"")</f>
        <v/>
      </c>
      <c r="B909" s="96" t="str">
        <f>IF(OR(ISTEXT(G.9b!B909),ISNUMBER(G.9b!B909))=TRUE,G.9b!B909,"")</f>
        <v/>
      </c>
      <c r="C909" s="89">
        <f>IFERROR(ROUND(G.9b!C909,2),0)</f>
        <v>0</v>
      </c>
      <c r="D909" s="89">
        <f>IFERROR(ROUND(G.9b!D909,2),0)</f>
        <v>0</v>
      </c>
      <c r="E909" s="89">
        <f>IFERROR(ROUND(G.9b!E909,2),0)</f>
        <v>0</v>
      </c>
      <c r="F909" s="89">
        <f>IFERROR(ROUND(G.9b!F909,2),0)</f>
        <v>0</v>
      </c>
      <c r="G909" s="89">
        <f>IFERROR(ROUND(G.9b!G909,2),0)</f>
        <v>0</v>
      </c>
      <c r="H909" s="91">
        <f t="shared" si="14"/>
        <v>0</v>
      </c>
      <c r="I909" s="89">
        <f>IFERROR(ROUND(G.9b!I909,2),0)</f>
        <v>0</v>
      </c>
      <c r="J909" s="96" t="str">
        <f>IF(OR(ISTEXT(G.9b!J909),ISNUMBER(G.9b!J909))=TRUE,G.9b!J909,"")</f>
        <v/>
      </c>
    </row>
    <row r="910" spans="1:10" ht="20.100000000000001" customHeight="1" thickBot="1" x14ac:dyDescent="0.3">
      <c r="A910" s="96" t="str">
        <f>IF(OR(ISTEXT(G.9b!A910),ISNUMBER(G.9b!A910))=TRUE,G.9b!A910,"")</f>
        <v/>
      </c>
      <c r="B910" s="96" t="str">
        <f>IF(OR(ISTEXT(G.9b!B910),ISNUMBER(G.9b!B910))=TRUE,G.9b!B910,"")</f>
        <v/>
      </c>
      <c r="C910" s="89">
        <f>IFERROR(ROUND(G.9b!C910,2),0)</f>
        <v>0</v>
      </c>
      <c r="D910" s="89">
        <f>IFERROR(ROUND(G.9b!D910,2),0)</f>
        <v>0</v>
      </c>
      <c r="E910" s="89">
        <f>IFERROR(ROUND(G.9b!E910,2),0)</f>
        <v>0</v>
      </c>
      <c r="F910" s="89">
        <f>IFERROR(ROUND(G.9b!F910,2),0)</f>
        <v>0</v>
      </c>
      <c r="G910" s="89">
        <f>IFERROR(ROUND(G.9b!G910,2),0)</f>
        <v>0</v>
      </c>
      <c r="H910" s="91">
        <f t="shared" si="14"/>
        <v>0</v>
      </c>
      <c r="I910" s="89">
        <f>IFERROR(ROUND(G.9b!I910,2),0)</f>
        <v>0</v>
      </c>
      <c r="J910" s="96" t="str">
        <f>IF(OR(ISTEXT(G.9b!J910),ISNUMBER(G.9b!J910))=TRUE,G.9b!J910,"")</f>
        <v/>
      </c>
    </row>
    <row r="911" spans="1:10" ht="20.100000000000001" customHeight="1" thickBot="1" x14ac:dyDescent="0.3">
      <c r="A911" s="96" t="str">
        <f>IF(OR(ISTEXT(G.9b!A911),ISNUMBER(G.9b!A911))=TRUE,G.9b!A911,"")</f>
        <v/>
      </c>
      <c r="B911" s="96" t="str">
        <f>IF(OR(ISTEXT(G.9b!B911),ISNUMBER(G.9b!B911))=TRUE,G.9b!B911,"")</f>
        <v/>
      </c>
      <c r="C911" s="89">
        <f>IFERROR(ROUND(G.9b!C911,2),0)</f>
        <v>0</v>
      </c>
      <c r="D911" s="89">
        <f>IFERROR(ROUND(G.9b!D911,2),0)</f>
        <v>0</v>
      </c>
      <c r="E911" s="89">
        <f>IFERROR(ROUND(G.9b!E911,2),0)</f>
        <v>0</v>
      </c>
      <c r="F911" s="89">
        <f>IFERROR(ROUND(G.9b!F911,2),0)</f>
        <v>0</v>
      </c>
      <c r="G911" s="89">
        <f>IFERROR(ROUND(G.9b!G911,2),0)</f>
        <v>0</v>
      </c>
      <c r="H911" s="91">
        <f t="shared" si="14"/>
        <v>0</v>
      </c>
      <c r="I911" s="89">
        <f>IFERROR(ROUND(G.9b!I911,2),0)</f>
        <v>0</v>
      </c>
      <c r="J911" s="96" t="str">
        <f>IF(OR(ISTEXT(G.9b!J911),ISNUMBER(G.9b!J911))=TRUE,G.9b!J911,"")</f>
        <v/>
      </c>
    </row>
    <row r="912" spans="1:10" ht="20.100000000000001" customHeight="1" thickBot="1" x14ac:dyDescent="0.3">
      <c r="A912" s="96" t="str">
        <f>IF(OR(ISTEXT(G.9b!A912),ISNUMBER(G.9b!A912))=TRUE,G.9b!A912,"")</f>
        <v/>
      </c>
      <c r="B912" s="96" t="str">
        <f>IF(OR(ISTEXT(G.9b!B912),ISNUMBER(G.9b!B912))=TRUE,G.9b!B912,"")</f>
        <v/>
      </c>
      <c r="C912" s="89">
        <f>IFERROR(ROUND(G.9b!C912,2),0)</f>
        <v>0</v>
      </c>
      <c r="D912" s="89">
        <f>IFERROR(ROUND(G.9b!D912,2),0)</f>
        <v>0</v>
      </c>
      <c r="E912" s="89">
        <f>IFERROR(ROUND(G.9b!E912,2),0)</f>
        <v>0</v>
      </c>
      <c r="F912" s="89">
        <f>IFERROR(ROUND(G.9b!F912,2),0)</f>
        <v>0</v>
      </c>
      <c r="G912" s="89">
        <f>IFERROR(ROUND(G.9b!G912,2),0)</f>
        <v>0</v>
      </c>
      <c r="H912" s="91">
        <f t="shared" si="14"/>
        <v>0</v>
      </c>
      <c r="I912" s="89">
        <f>IFERROR(ROUND(G.9b!I912,2),0)</f>
        <v>0</v>
      </c>
      <c r="J912" s="96" t="str">
        <f>IF(OR(ISTEXT(G.9b!J912),ISNUMBER(G.9b!J912))=TRUE,G.9b!J912,"")</f>
        <v/>
      </c>
    </row>
    <row r="913" spans="1:10" ht="20.100000000000001" customHeight="1" thickBot="1" x14ac:dyDescent="0.3">
      <c r="A913" s="96" t="str">
        <f>IF(OR(ISTEXT(G.9b!A913),ISNUMBER(G.9b!A913))=TRUE,G.9b!A913,"")</f>
        <v/>
      </c>
      <c r="B913" s="96" t="str">
        <f>IF(OR(ISTEXT(G.9b!B913),ISNUMBER(G.9b!B913))=TRUE,G.9b!B913,"")</f>
        <v/>
      </c>
      <c r="C913" s="89">
        <f>IFERROR(ROUND(G.9b!C913,2),0)</f>
        <v>0</v>
      </c>
      <c r="D913" s="89">
        <f>IFERROR(ROUND(G.9b!D913,2),0)</f>
        <v>0</v>
      </c>
      <c r="E913" s="89">
        <f>IFERROR(ROUND(G.9b!E913,2),0)</f>
        <v>0</v>
      </c>
      <c r="F913" s="89">
        <f>IFERROR(ROUND(G.9b!F913,2),0)</f>
        <v>0</v>
      </c>
      <c r="G913" s="89">
        <f>IFERROR(ROUND(G.9b!G913,2),0)</f>
        <v>0</v>
      </c>
      <c r="H913" s="91">
        <f t="shared" si="14"/>
        <v>0</v>
      </c>
      <c r="I913" s="89">
        <f>IFERROR(ROUND(G.9b!I913,2),0)</f>
        <v>0</v>
      </c>
      <c r="J913" s="96" t="str">
        <f>IF(OR(ISTEXT(G.9b!J913),ISNUMBER(G.9b!J913))=TRUE,G.9b!J913,"")</f>
        <v/>
      </c>
    </row>
    <row r="914" spans="1:10" ht="20.100000000000001" customHeight="1" thickBot="1" x14ac:dyDescent="0.3">
      <c r="A914" s="96" t="str">
        <f>IF(OR(ISTEXT(G.9b!A914),ISNUMBER(G.9b!A914))=TRUE,G.9b!A914,"")</f>
        <v/>
      </c>
      <c r="B914" s="96" t="str">
        <f>IF(OR(ISTEXT(G.9b!B914),ISNUMBER(G.9b!B914))=TRUE,G.9b!B914,"")</f>
        <v/>
      </c>
      <c r="C914" s="89">
        <f>IFERROR(ROUND(G.9b!C914,2),0)</f>
        <v>0</v>
      </c>
      <c r="D914" s="89">
        <f>IFERROR(ROUND(G.9b!D914,2),0)</f>
        <v>0</v>
      </c>
      <c r="E914" s="89">
        <f>IFERROR(ROUND(G.9b!E914,2),0)</f>
        <v>0</v>
      </c>
      <c r="F914" s="89">
        <f>IFERROR(ROUND(G.9b!F914,2),0)</f>
        <v>0</v>
      </c>
      <c r="G914" s="89">
        <f>IFERROR(ROUND(G.9b!G914,2),0)</f>
        <v>0</v>
      </c>
      <c r="H914" s="91">
        <f t="shared" si="14"/>
        <v>0</v>
      </c>
      <c r="I914" s="89">
        <f>IFERROR(ROUND(G.9b!I914,2),0)</f>
        <v>0</v>
      </c>
      <c r="J914" s="96" t="str">
        <f>IF(OR(ISTEXT(G.9b!J914),ISNUMBER(G.9b!J914))=TRUE,G.9b!J914,"")</f>
        <v/>
      </c>
    </row>
    <row r="915" spans="1:10" ht="20.100000000000001" customHeight="1" thickBot="1" x14ac:dyDescent="0.3">
      <c r="A915" s="96" t="str">
        <f>IF(OR(ISTEXT(G.9b!A915),ISNUMBER(G.9b!A915))=TRUE,G.9b!A915,"")</f>
        <v/>
      </c>
      <c r="B915" s="96" t="str">
        <f>IF(OR(ISTEXT(G.9b!B915),ISNUMBER(G.9b!B915))=TRUE,G.9b!B915,"")</f>
        <v/>
      </c>
      <c r="C915" s="89">
        <f>IFERROR(ROUND(G.9b!C915,2),0)</f>
        <v>0</v>
      </c>
      <c r="D915" s="89">
        <f>IFERROR(ROUND(G.9b!D915,2),0)</f>
        <v>0</v>
      </c>
      <c r="E915" s="89">
        <f>IFERROR(ROUND(G.9b!E915,2),0)</f>
        <v>0</v>
      </c>
      <c r="F915" s="89">
        <f>IFERROR(ROUND(G.9b!F915,2),0)</f>
        <v>0</v>
      </c>
      <c r="G915" s="89">
        <f>IFERROR(ROUND(G.9b!G915,2),0)</f>
        <v>0</v>
      </c>
      <c r="H915" s="91">
        <f t="shared" si="14"/>
        <v>0</v>
      </c>
      <c r="I915" s="89">
        <f>IFERROR(ROUND(G.9b!I915,2),0)</f>
        <v>0</v>
      </c>
      <c r="J915" s="96" t="str">
        <f>IF(OR(ISTEXT(G.9b!J915),ISNUMBER(G.9b!J915))=TRUE,G.9b!J915,"")</f>
        <v/>
      </c>
    </row>
    <row r="916" spans="1:10" ht="20.100000000000001" customHeight="1" thickBot="1" x14ac:dyDescent="0.3">
      <c r="A916" s="96" t="str">
        <f>IF(OR(ISTEXT(G.9b!A916),ISNUMBER(G.9b!A916))=TRUE,G.9b!A916,"")</f>
        <v/>
      </c>
      <c r="B916" s="96" t="str">
        <f>IF(OR(ISTEXT(G.9b!B916),ISNUMBER(G.9b!B916))=TRUE,G.9b!B916,"")</f>
        <v/>
      </c>
      <c r="C916" s="89">
        <f>IFERROR(ROUND(G.9b!C916,2),0)</f>
        <v>0</v>
      </c>
      <c r="D916" s="89">
        <f>IFERROR(ROUND(G.9b!D916,2),0)</f>
        <v>0</v>
      </c>
      <c r="E916" s="89">
        <f>IFERROR(ROUND(G.9b!E916,2),0)</f>
        <v>0</v>
      </c>
      <c r="F916" s="89">
        <f>IFERROR(ROUND(G.9b!F916,2),0)</f>
        <v>0</v>
      </c>
      <c r="G916" s="89">
        <f>IFERROR(ROUND(G.9b!G916,2),0)</f>
        <v>0</v>
      </c>
      <c r="H916" s="91">
        <f t="shared" si="14"/>
        <v>0</v>
      </c>
      <c r="I916" s="89">
        <f>IFERROR(ROUND(G.9b!I916,2),0)</f>
        <v>0</v>
      </c>
      <c r="J916" s="96" t="str">
        <f>IF(OR(ISTEXT(G.9b!J916),ISNUMBER(G.9b!J916))=TRUE,G.9b!J916,"")</f>
        <v/>
      </c>
    </row>
    <row r="917" spans="1:10" ht="20.100000000000001" customHeight="1" thickBot="1" x14ac:dyDescent="0.3">
      <c r="A917" s="96" t="str">
        <f>IF(OR(ISTEXT(G.9b!A917),ISNUMBER(G.9b!A917))=TRUE,G.9b!A917,"")</f>
        <v/>
      </c>
      <c r="B917" s="96" t="str">
        <f>IF(OR(ISTEXT(G.9b!B917),ISNUMBER(G.9b!B917))=TRUE,G.9b!B917,"")</f>
        <v/>
      </c>
      <c r="C917" s="89">
        <f>IFERROR(ROUND(G.9b!C917,2),0)</f>
        <v>0</v>
      </c>
      <c r="D917" s="89">
        <f>IFERROR(ROUND(G.9b!D917,2),0)</f>
        <v>0</v>
      </c>
      <c r="E917" s="89">
        <f>IFERROR(ROUND(G.9b!E917,2),0)</f>
        <v>0</v>
      </c>
      <c r="F917" s="89">
        <f>IFERROR(ROUND(G.9b!F917,2),0)</f>
        <v>0</v>
      </c>
      <c r="G917" s="89">
        <f>IFERROR(ROUND(G.9b!G917,2),0)</f>
        <v>0</v>
      </c>
      <c r="H917" s="91">
        <f t="shared" si="14"/>
        <v>0</v>
      </c>
      <c r="I917" s="89">
        <f>IFERROR(ROUND(G.9b!I917,2),0)</f>
        <v>0</v>
      </c>
      <c r="J917" s="96" t="str">
        <f>IF(OR(ISTEXT(G.9b!J917),ISNUMBER(G.9b!J917))=TRUE,G.9b!J917,"")</f>
        <v/>
      </c>
    </row>
    <row r="918" spans="1:10" ht="20.100000000000001" customHeight="1" thickBot="1" x14ac:dyDescent="0.3">
      <c r="A918" s="96" t="str">
        <f>IF(OR(ISTEXT(G.9b!A918),ISNUMBER(G.9b!A918))=TRUE,G.9b!A918,"")</f>
        <v/>
      </c>
      <c r="B918" s="96" t="str">
        <f>IF(OR(ISTEXT(G.9b!B918),ISNUMBER(G.9b!B918))=TRUE,G.9b!B918,"")</f>
        <v/>
      </c>
      <c r="C918" s="89">
        <f>IFERROR(ROUND(G.9b!C918,2),0)</f>
        <v>0</v>
      </c>
      <c r="D918" s="89">
        <f>IFERROR(ROUND(G.9b!D918,2),0)</f>
        <v>0</v>
      </c>
      <c r="E918" s="89">
        <f>IFERROR(ROUND(G.9b!E918,2),0)</f>
        <v>0</v>
      </c>
      <c r="F918" s="89">
        <f>IFERROR(ROUND(G.9b!F918,2),0)</f>
        <v>0</v>
      </c>
      <c r="G918" s="89">
        <f>IFERROR(ROUND(G.9b!G918,2),0)</f>
        <v>0</v>
      </c>
      <c r="H918" s="91">
        <f t="shared" si="14"/>
        <v>0</v>
      </c>
      <c r="I918" s="89">
        <f>IFERROR(ROUND(G.9b!I918,2),0)</f>
        <v>0</v>
      </c>
      <c r="J918" s="96" t="str">
        <f>IF(OR(ISTEXT(G.9b!J918),ISNUMBER(G.9b!J918))=TRUE,G.9b!J918,"")</f>
        <v/>
      </c>
    </row>
    <row r="919" spans="1:10" ht="20.100000000000001" customHeight="1" thickBot="1" x14ac:dyDescent="0.3">
      <c r="A919" s="96" t="str">
        <f>IF(OR(ISTEXT(G.9b!A919),ISNUMBER(G.9b!A919))=TRUE,G.9b!A919,"")</f>
        <v/>
      </c>
      <c r="B919" s="96" t="str">
        <f>IF(OR(ISTEXT(G.9b!B919),ISNUMBER(G.9b!B919))=TRUE,G.9b!B919,"")</f>
        <v/>
      </c>
      <c r="C919" s="89">
        <f>IFERROR(ROUND(G.9b!C919,2),0)</f>
        <v>0</v>
      </c>
      <c r="D919" s="89">
        <f>IFERROR(ROUND(G.9b!D919,2),0)</f>
        <v>0</v>
      </c>
      <c r="E919" s="89">
        <f>IFERROR(ROUND(G.9b!E919,2),0)</f>
        <v>0</v>
      </c>
      <c r="F919" s="89">
        <f>IFERROR(ROUND(G.9b!F919,2),0)</f>
        <v>0</v>
      </c>
      <c r="G919" s="89">
        <f>IFERROR(ROUND(G.9b!G919,2),0)</f>
        <v>0</v>
      </c>
      <c r="H919" s="91">
        <f t="shared" si="14"/>
        <v>0</v>
      </c>
      <c r="I919" s="89">
        <f>IFERROR(ROUND(G.9b!I919,2),0)</f>
        <v>0</v>
      </c>
      <c r="J919" s="96" t="str">
        <f>IF(OR(ISTEXT(G.9b!J919),ISNUMBER(G.9b!J919))=TRUE,G.9b!J919,"")</f>
        <v/>
      </c>
    </row>
    <row r="920" spans="1:10" ht="20.100000000000001" customHeight="1" thickBot="1" x14ac:dyDescent="0.3">
      <c r="A920" s="96" t="str">
        <f>IF(OR(ISTEXT(G.9b!A920),ISNUMBER(G.9b!A920))=TRUE,G.9b!A920,"")</f>
        <v/>
      </c>
      <c r="B920" s="96" t="str">
        <f>IF(OR(ISTEXT(G.9b!B920),ISNUMBER(G.9b!B920))=TRUE,G.9b!B920,"")</f>
        <v/>
      </c>
      <c r="C920" s="89">
        <f>IFERROR(ROUND(G.9b!C920,2),0)</f>
        <v>0</v>
      </c>
      <c r="D920" s="89">
        <f>IFERROR(ROUND(G.9b!D920,2),0)</f>
        <v>0</v>
      </c>
      <c r="E920" s="89">
        <f>IFERROR(ROUND(G.9b!E920,2),0)</f>
        <v>0</v>
      </c>
      <c r="F920" s="89">
        <f>IFERROR(ROUND(G.9b!F920,2),0)</f>
        <v>0</v>
      </c>
      <c r="G920" s="89">
        <f>IFERROR(ROUND(G.9b!G920,2),0)</f>
        <v>0</v>
      </c>
      <c r="H920" s="91">
        <f t="shared" si="14"/>
        <v>0</v>
      </c>
      <c r="I920" s="89">
        <f>IFERROR(ROUND(G.9b!I920,2),0)</f>
        <v>0</v>
      </c>
      <c r="J920" s="96" t="str">
        <f>IF(OR(ISTEXT(G.9b!J920),ISNUMBER(G.9b!J920))=TRUE,G.9b!J920,"")</f>
        <v/>
      </c>
    </row>
    <row r="921" spans="1:10" ht="20.100000000000001" customHeight="1" thickBot="1" x14ac:dyDescent="0.3">
      <c r="A921" s="96" t="str">
        <f>IF(OR(ISTEXT(G.9b!A921),ISNUMBER(G.9b!A921))=TRUE,G.9b!A921,"")</f>
        <v/>
      </c>
      <c r="B921" s="96" t="str">
        <f>IF(OR(ISTEXT(G.9b!B921),ISNUMBER(G.9b!B921))=TRUE,G.9b!B921,"")</f>
        <v/>
      </c>
      <c r="C921" s="89">
        <f>IFERROR(ROUND(G.9b!C921,2),0)</f>
        <v>0</v>
      </c>
      <c r="D921" s="89">
        <f>IFERROR(ROUND(G.9b!D921,2),0)</f>
        <v>0</v>
      </c>
      <c r="E921" s="89">
        <f>IFERROR(ROUND(G.9b!E921,2),0)</f>
        <v>0</v>
      </c>
      <c r="F921" s="89">
        <f>IFERROR(ROUND(G.9b!F921,2),0)</f>
        <v>0</v>
      </c>
      <c r="G921" s="89">
        <f>IFERROR(ROUND(G.9b!G921,2),0)</f>
        <v>0</v>
      </c>
      <c r="H921" s="91">
        <f t="shared" si="14"/>
        <v>0</v>
      </c>
      <c r="I921" s="89">
        <f>IFERROR(ROUND(G.9b!I921,2),0)</f>
        <v>0</v>
      </c>
      <c r="J921" s="96" t="str">
        <f>IF(OR(ISTEXT(G.9b!J921),ISNUMBER(G.9b!J921))=TRUE,G.9b!J921,"")</f>
        <v/>
      </c>
    </row>
    <row r="922" spans="1:10" ht="20.100000000000001" customHeight="1" thickBot="1" x14ac:dyDescent="0.3">
      <c r="A922" s="96" t="str">
        <f>IF(OR(ISTEXT(G.9b!A922),ISNUMBER(G.9b!A922))=TRUE,G.9b!A922,"")</f>
        <v/>
      </c>
      <c r="B922" s="96" t="str">
        <f>IF(OR(ISTEXT(G.9b!B922),ISNUMBER(G.9b!B922))=TRUE,G.9b!B922,"")</f>
        <v/>
      </c>
      <c r="C922" s="89">
        <f>IFERROR(ROUND(G.9b!C922,2),0)</f>
        <v>0</v>
      </c>
      <c r="D922" s="89">
        <f>IFERROR(ROUND(G.9b!D922,2),0)</f>
        <v>0</v>
      </c>
      <c r="E922" s="89">
        <f>IFERROR(ROUND(G.9b!E922,2),0)</f>
        <v>0</v>
      </c>
      <c r="F922" s="89">
        <f>IFERROR(ROUND(G.9b!F922,2),0)</f>
        <v>0</v>
      </c>
      <c r="G922" s="89">
        <f>IFERROR(ROUND(G.9b!G922,2),0)</f>
        <v>0</v>
      </c>
      <c r="H922" s="91">
        <f t="shared" si="14"/>
        <v>0</v>
      </c>
      <c r="I922" s="89">
        <f>IFERROR(ROUND(G.9b!I922,2),0)</f>
        <v>0</v>
      </c>
      <c r="J922" s="96" t="str">
        <f>IF(OR(ISTEXT(G.9b!J922),ISNUMBER(G.9b!J922))=TRUE,G.9b!J922,"")</f>
        <v/>
      </c>
    </row>
    <row r="923" spans="1:10" ht="20.100000000000001" customHeight="1" thickBot="1" x14ac:dyDescent="0.3">
      <c r="A923" s="96" t="str">
        <f>IF(OR(ISTEXT(G.9b!A923),ISNUMBER(G.9b!A923))=TRUE,G.9b!A923,"")</f>
        <v/>
      </c>
      <c r="B923" s="96" t="str">
        <f>IF(OR(ISTEXT(G.9b!B923),ISNUMBER(G.9b!B923))=TRUE,G.9b!B923,"")</f>
        <v/>
      </c>
      <c r="C923" s="89">
        <f>IFERROR(ROUND(G.9b!C923,2),0)</f>
        <v>0</v>
      </c>
      <c r="D923" s="89">
        <f>IFERROR(ROUND(G.9b!D923,2),0)</f>
        <v>0</v>
      </c>
      <c r="E923" s="89">
        <f>IFERROR(ROUND(G.9b!E923,2),0)</f>
        <v>0</v>
      </c>
      <c r="F923" s="89">
        <f>IFERROR(ROUND(G.9b!F923,2),0)</f>
        <v>0</v>
      </c>
      <c r="G923" s="89">
        <f>IFERROR(ROUND(G.9b!G923,2),0)</f>
        <v>0</v>
      </c>
      <c r="H923" s="91">
        <f t="shared" si="14"/>
        <v>0</v>
      </c>
      <c r="I923" s="89">
        <f>IFERROR(ROUND(G.9b!I923,2),0)</f>
        <v>0</v>
      </c>
      <c r="J923" s="96" t="str">
        <f>IF(OR(ISTEXT(G.9b!J923),ISNUMBER(G.9b!J923))=TRUE,G.9b!J923,"")</f>
        <v/>
      </c>
    </row>
    <row r="924" spans="1:10" ht="20.100000000000001" customHeight="1" thickBot="1" x14ac:dyDescent="0.3">
      <c r="A924" s="96" t="str">
        <f>IF(OR(ISTEXT(G.9b!A924),ISNUMBER(G.9b!A924))=TRUE,G.9b!A924,"")</f>
        <v/>
      </c>
      <c r="B924" s="96" t="str">
        <f>IF(OR(ISTEXT(G.9b!B924),ISNUMBER(G.9b!B924))=TRUE,G.9b!B924,"")</f>
        <v/>
      </c>
      <c r="C924" s="89">
        <f>IFERROR(ROUND(G.9b!C924,2),0)</f>
        <v>0</v>
      </c>
      <c r="D924" s="89">
        <f>IFERROR(ROUND(G.9b!D924,2),0)</f>
        <v>0</v>
      </c>
      <c r="E924" s="89">
        <f>IFERROR(ROUND(G.9b!E924,2),0)</f>
        <v>0</v>
      </c>
      <c r="F924" s="89">
        <f>IFERROR(ROUND(G.9b!F924,2),0)</f>
        <v>0</v>
      </c>
      <c r="G924" s="89">
        <f>IFERROR(ROUND(G.9b!G924,2),0)</f>
        <v>0</v>
      </c>
      <c r="H924" s="91">
        <f t="shared" si="14"/>
        <v>0</v>
      </c>
      <c r="I924" s="89">
        <f>IFERROR(ROUND(G.9b!I924,2),0)</f>
        <v>0</v>
      </c>
      <c r="J924" s="96" t="str">
        <f>IF(OR(ISTEXT(G.9b!J924),ISNUMBER(G.9b!J924))=TRUE,G.9b!J924,"")</f>
        <v/>
      </c>
    </row>
    <row r="925" spans="1:10" ht="20.100000000000001" customHeight="1" thickBot="1" x14ac:dyDescent="0.3">
      <c r="A925" s="96" t="str">
        <f>IF(OR(ISTEXT(G.9b!A925),ISNUMBER(G.9b!A925))=TRUE,G.9b!A925,"")</f>
        <v/>
      </c>
      <c r="B925" s="96" t="str">
        <f>IF(OR(ISTEXT(G.9b!B925),ISNUMBER(G.9b!B925))=TRUE,G.9b!B925,"")</f>
        <v/>
      </c>
      <c r="C925" s="89">
        <f>IFERROR(ROUND(G.9b!C925,2),0)</f>
        <v>0</v>
      </c>
      <c r="D925" s="89">
        <f>IFERROR(ROUND(G.9b!D925,2),0)</f>
        <v>0</v>
      </c>
      <c r="E925" s="89">
        <f>IFERROR(ROUND(G.9b!E925,2),0)</f>
        <v>0</v>
      </c>
      <c r="F925" s="89">
        <f>IFERROR(ROUND(G.9b!F925,2),0)</f>
        <v>0</v>
      </c>
      <c r="G925" s="89">
        <f>IFERROR(ROUND(G.9b!G925,2),0)</f>
        <v>0</v>
      </c>
      <c r="H925" s="91">
        <f t="shared" si="14"/>
        <v>0</v>
      </c>
      <c r="I925" s="89">
        <f>IFERROR(ROUND(G.9b!I925,2),0)</f>
        <v>0</v>
      </c>
      <c r="J925" s="96" t="str">
        <f>IF(OR(ISTEXT(G.9b!J925),ISNUMBER(G.9b!J925))=TRUE,G.9b!J925,"")</f>
        <v/>
      </c>
    </row>
    <row r="926" spans="1:10" ht="20.100000000000001" customHeight="1" thickBot="1" x14ac:dyDescent="0.3">
      <c r="A926" s="96" t="str">
        <f>IF(OR(ISTEXT(G.9b!A926),ISNUMBER(G.9b!A926))=TRUE,G.9b!A926,"")</f>
        <v/>
      </c>
      <c r="B926" s="96" t="str">
        <f>IF(OR(ISTEXT(G.9b!B926),ISNUMBER(G.9b!B926))=TRUE,G.9b!B926,"")</f>
        <v/>
      </c>
      <c r="C926" s="89">
        <f>IFERROR(ROUND(G.9b!C926,2),0)</f>
        <v>0</v>
      </c>
      <c r="D926" s="89">
        <f>IFERROR(ROUND(G.9b!D926,2),0)</f>
        <v>0</v>
      </c>
      <c r="E926" s="89">
        <f>IFERROR(ROUND(G.9b!E926,2),0)</f>
        <v>0</v>
      </c>
      <c r="F926" s="89">
        <f>IFERROR(ROUND(G.9b!F926,2),0)</f>
        <v>0</v>
      </c>
      <c r="G926" s="89">
        <f>IFERROR(ROUND(G.9b!G926,2),0)</f>
        <v>0</v>
      </c>
      <c r="H926" s="91">
        <f t="shared" si="14"/>
        <v>0</v>
      </c>
      <c r="I926" s="89">
        <f>IFERROR(ROUND(G.9b!I926,2),0)</f>
        <v>0</v>
      </c>
      <c r="J926" s="96" t="str">
        <f>IF(OR(ISTEXT(G.9b!J926),ISNUMBER(G.9b!J926))=TRUE,G.9b!J926,"")</f>
        <v/>
      </c>
    </row>
    <row r="927" spans="1:10" ht="20.100000000000001" customHeight="1" thickBot="1" x14ac:dyDescent="0.3">
      <c r="A927" s="96" t="str">
        <f>IF(OR(ISTEXT(G.9b!A927),ISNUMBER(G.9b!A927))=TRUE,G.9b!A927,"")</f>
        <v/>
      </c>
      <c r="B927" s="96" t="str">
        <f>IF(OR(ISTEXT(G.9b!B927),ISNUMBER(G.9b!B927))=TRUE,G.9b!B927,"")</f>
        <v/>
      </c>
      <c r="C927" s="89">
        <f>IFERROR(ROUND(G.9b!C927,2),0)</f>
        <v>0</v>
      </c>
      <c r="D927" s="89">
        <f>IFERROR(ROUND(G.9b!D927,2),0)</f>
        <v>0</v>
      </c>
      <c r="E927" s="89">
        <f>IFERROR(ROUND(G.9b!E927,2),0)</f>
        <v>0</v>
      </c>
      <c r="F927" s="89">
        <f>IFERROR(ROUND(G.9b!F927,2),0)</f>
        <v>0</v>
      </c>
      <c r="G927" s="89">
        <f>IFERROR(ROUND(G.9b!G927,2),0)</f>
        <v>0</v>
      </c>
      <c r="H927" s="91">
        <f t="shared" si="14"/>
        <v>0</v>
      </c>
      <c r="I927" s="89">
        <f>IFERROR(ROUND(G.9b!I927,2),0)</f>
        <v>0</v>
      </c>
      <c r="J927" s="96" t="str">
        <f>IF(OR(ISTEXT(G.9b!J927),ISNUMBER(G.9b!J927))=TRUE,G.9b!J927,"")</f>
        <v/>
      </c>
    </row>
    <row r="928" spans="1:10" ht="20.100000000000001" customHeight="1" thickBot="1" x14ac:dyDescent="0.3">
      <c r="A928" s="96" t="str">
        <f>IF(OR(ISTEXT(G.9b!A928),ISNUMBER(G.9b!A928))=TRUE,G.9b!A928,"")</f>
        <v/>
      </c>
      <c r="B928" s="96" t="str">
        <f>IF(OR(ISTEXT(G.9b!B928),ISNUMBER(G.9b!B928))=TRUE,G.9b!B928,"")</f>
        <v/>
      </c>
      <c r="C928" s="89">
        <f>IFERROR(ROUND(G.9b!C928,2),0)</f>
        <v>0</v>
      </c>
      <c r="D928" s="89">
        <f>IFERROR(ROUND(G.9b!D928,2),0)</f>
        <v>0</v>
      </c>
      <c r="E928" s="89">
        <f>IFERROR(ROUND(G.9b!E928,2),0)</f>
        <v>0</v>
      </c>
      <c r="F928" s="89">
        <f>IFERROR(ROUND(G.9b!F928,2),0)</f>
        <v>0</v>
      </c>
      <c r="G928" s="89">
        <f>IFERROR(ROUND(G.9b!G928,2),0)</f>
        <v>0</v>
      </c>
      <c r="H928" s="91">
        <f t="shared" si="14"/>
        <v>0</v>
      </c>
      <c r="I928" s="89">
        <f>IFERROR(ROUND(G.9b!I928,2),0)</f>
        <v>0</v>
      </c>
      <c r="J928" s="96" t="str">
        <f>IF(OR(ISTEXT(G.9b!J928),ISNUMBER(G.9b!J928))=TRUE,G.9b!J928,"")</f>
        <v/>
      </c>
    </row>
    <row r="929" spans="1:10" ht="20.100000000000001" customHeight="1" thickBot="1" x14ac:dyDescent="0.3">
      <c r="A929" s="96" t="str">
        <f>IF(OR(ISTEXT(G.9b!A929),ISNUMBER(G.9b!A929))=TRUE,G.9b!A929,"")</f>
        <v/>
      </c>
      <c r="B929" s="96" t="str">
        <f>IF(OR(ISTEXT(G.9b!B929),ISNUMBER(G.9b!B929))=TRUE,G.9b!B929,"")</f>
        <v/>
      </c>
      <c r="C929" s="89">
        <f>IFERROR(ROUND(G.9b!C929,2),0)</f>
        <v>0</v>
      </c>
      <c r="D929" s="89">
        <f>IFERROR(ROUND(G.9b!D929,2),0)</f>
        <v>0</v>
      </c>
      <c r="E929" s="89">
        <f>IFERROR(ROUND(G.9b!E929,2),0)</f>
        <v>0</v>
      </c>
      <c r="F929" s="89">
        <f>IFERROR(ROUND(G.9b!F929,2),0)</f>
        <v>0</v>
      </c>
      <c r="G929" s="89">
        <f>IFERROR(ROUND(G.9b!G929,2),0)</f>
        <v>0</v>
      </c>
      <c r="H929" s="91">
        <f t="shared" si="14"/>
        <v>0</v>
      </c>
      <c r="I929" s="89">
        <f>IFERROR(ROUND(G.9b!I929,2),0)</f>
        <v>0</v>
      </c>
      <c r="J929" s="96" t="str">
        <f>IF(OR(ISTEXT(G.9b!J929),ISNUMBER(G.9b!J929))=TRUE,G.9b!J929,"")</f>
        <v/>
      </c>
    </row>
    <row r="930" spans="1:10" ht="20.100000000000001" customHeight="1" thickBot="1" x14ac:dyDescent="0.3">
      <c r="A930" s="96" t="str">
        <f>IF(OR(ISTEXT(G.9b!A930),ISNUMBER(G.9b!A930))=TRUE,G.9b!A930,"")</f>
        <v/>
      </c>
      <c r="B930" s="96" t="str">
        <f>IF(OR(ISTEXT(G.9b!B930),ISNUMBER(G.9b!B930))=TRUE,G.9b!B930,"")</f>
        <v/>
      </c>
      <c r="C930" s="89">
        <f>IFERROR(ROUND(G.9b!C930,2),0)</f>
        <v>0</v>
      </c>
      <c r="D930" s="89">
        <f>IFERROR(ROUND(G.9b!D930,2),0)</f>
        <v>0</v>
      </c>
      <c r="E930" s="89">
        <f>IFERROR(ROUND(G.9b!E930,2),0)</f>
        <v>0</v>
      </c>
      <c r="F930" s="89">
        <f>IFERROR(ROUND(G.9b!F930,2),0)</f>
        <v>0</v>
      </c>
      <c r="G930" s="89">
        <f>IFERROR(ROUND(G.9b!G930,2),0)</f>
        <v>0</v>
      </c>
      <c r="H930" s="91">
        <f t="shared" si="14"/>
        <v>0</v>
      </c>
      <c r="I930" s="89">
        <f>IFERROR(ROUND(G.9b!I930,2),0)</f>
        <v>0</v>
      </c>
      <c r="J930" s="96" t="str">
        <f>IF(OR(ISTEXT(G.9b!J930),ISNUMBER(G.9b!J930))=TRUE,G.9b!J930,"")</f>
        <v/>
      </c>
    </row>
    <row r="931" spans="1:10" ht="20.100000000000001" customHeight="1" thickBot="1" x14ac:dyDescent="0.3">
      <c r="A931" s="96" t="str">
        <f>IF(OR(ISTEXT(G.9b!A931),ISNUMBER(G.9b!A931))=TRUE,G.9b!A931,"")</f>
        <v/>
      </c>
      <c r="B931" s="96" t="str">
        <f>IF(OR(ISTEXT(G.9b!B931),ISNUMBER(G.9b!B931))=TRUE,G.9b!B931,"")</f>
        <v/>
      </c>
      <c r="C931" s="89">
        <f>IFERROR(ROUND(G.9b!C931,2),0)</f>
        <v>0</v>
      </c>
      <c r="D931" s="89">
        <f>IFERROR(ROUND(G.9b!D931,2),0)</f>
        <v>0</v>
      </c>
      <c r="E931" s="89">
        <f>IFERROR(ROUND(G.9b!E931,2),0)</f>
        <v>0</v>
      </c>
      <c r="F931" s="89">
        <f>IFERROR(ROUND(G.9b!F931,2),0)</f>
        <v>0</v>
      </c>
      <c r="G931" s="89">
        <f>IFERROR(ROUND(G.9b!G931,2),0)</f>
        <v>0</v>
      </c>
      <c r="H931" s="91">
        <f t="shared" si="14"/>
        <v>0</v>
      </c>
      <c r="I931" s="89">
        <f>IFERROR(ROUND(G.9b!I931,2),0)</f>
        <v>0</v>
      </c>
      <c r="J931" s="96" t="str">
        <f>IF(OR(ISTEXT(G.9b!J931),ISNUMBER(G.9b!J931))=TRUE,G.9b!J931,"")</f>
        <v/>
      </c>
    </row>
    <row r="932" spans="1:10" ht="20.100000000000001" customHeight="1" thickBot="1" x14ac:dyDescent="0.3">
      <c r="A932" s="96" t="str">
        <f>IF(OR(ISTEXT(G.9b!A932),ISNUMBER(G.9b!A932))=TRUE,G.9b!A932,"")</f>
        <v/>
      </c>
      <c r="B932" s="96" t="str">
        <f>IF(OR(ISTEXT(G.9b!B932),ISNUMBER(G.9b!B932))=TRUE,G.9b!B932,"")</f>
        <v/>
      </c>
      <c r="C932" s="89">
        <f>IFERROR(ROUND(G.9b!C932,2),0)</f>
        <v>0</v>
      </c>
      <c r="D932" s="89">
        <f>IFERROR(ROUND(G.9b!D932,2),0)</f>
        <v>0</v>
      </c>
      <c r="E932" s="89">
        <f>IFERROR(ROUND(G.9b!E932,2),0)</f>
        <v>0</v>
      </c>
      <c r="F932" s="89">
        <f>IFERROR(ROUND(G.9b!F932,2),0)</f>
        <v>0</v>
      </c>
      <c r="G932" s="89">
        <f>IFERROR(ROUND(G.9b!G932,2),0)</f>
        <v>0</v>
      </c>
      <c r="H932" s="91">
        <f t="shared" si="14"/>
        <v>0</v>
      </c>
      <c r="I932" s="89">
        <f>IFERROR(ROUND(G.9b!I932,2),0)</f>
        <v>0</v>
      </c>
      <c r="J932" s="96" t="str">
        <f>IF(OR(ISTEXT(G.9b!J932),ISNUMBER(G.9b!J932))=TRUE,G.9b!J932,"")</f>
        <v/>
      </c>
    </row>
    <row r="933" spans="1:10" ht="20.100000000000001" customHeight="1" thickBot="1" x14ac:dyDescent="0.3">
      <c r="A933" s="96" t="str">
        <f>IF(OR(ISTEXT(G.9b!A933),ISNUMBER(G.9b!A933))=TRUE,G.9b!A933,"")</f>
        <v/>
      </c>
      <c r="B933" s="96" t="str">
        <f>IF(OR(ISTEXT(G.9b!B933),ISNUMBER(G.9b!B933))=TRUE,G.9b!B933,"")</f>
        <v/>
      </c>
      <c r="C933" s="89">
        <f>IFERROR(ROUND(G.9b!C933,2),0)</f>
        <v>0</v>
      </c>
      <c r="D933" s="89">
        <f>IFERROR(ROUND(G.9b!D933,2),0)</f>
        <v>0</v>
      </c>
      <c r="E933" s="89">
        <f>IFERROR(ROUND(G.9b!E933,2),0)</f>
        <v>0</v>
      </c>
      <c r="F933" s="89">
        <f>IFERROR(ROUND(G.9b!F933,2),0)</f>
        <v>0</v>
      </c>
      <c r="G933" s="89">
        <f>IFERROR(ROUND(G.9b!G933,2),0)</f>
        <v>0</v>
      </c>
      <c r="H933" s="91">
        <f t="shared" si="14"/>
        <v>0</v>
      </c>
      <c r="I933" s="89">
        <f>IFERROR(ROUND(G.9b!I933,2),0)</f>
        <v>0</v>
      </c>
      <c r="J933" s="96" t="str">
        <f>IF(OR(ISTEXT(G.9b!J933),ISNUMBER(G.9b!J933))=TRUE,G.9b!J933,"")</f>
        <v/>
      </c>
    </row>
    <row r="934" spans="1:10" ht="20.100000000000001" customHeight="1" thickBot="1" x14ac:dyDescent="0.3">
      <c r="A934" s="96" t="str">
        <f>IF(OR(ISTEXT(G.9b!A934),ISNUMBER(G.9b!A934))=TRUE,G.9b!A934,"")</f>
        <v/>
      </c>
      <c r="B934" s="96" t="str">
        <f>IF(OR(ISTEXT(G.9b!B934),ISNUMBER(G.9b!B934))=TRUE,G.9b!B934,"")</f>
        <v/>
      </c>
      <c r="C934" s="89">
        <f>IFERROR(ROUND(G.9b!C934,2),0)</f>
        <v>0</v>
      </c>
      <c r="D934" s="89">
        <f>IFERROR(ROUND(G.9b!D934,2),0)</f>
        <v>0</v>
      </c>
      <c r="E934" s="89">
        <f>IFERROR(ROUND(G.9b!E934,2),0)</f>
        <v>0</v>
      </c>
      <c r="F934" s="89">
        <f>IFERROR(ROUND(G.9b!F934,2),0)</f>
        <v>0</v>
      </c>
      <c r="G934" s="89">
        <f>IFERROR(ROUND(G.9b!G934,2),0)</f>
        <v>0</v>
      </c>
      <c r="H934" s="91">
        <f t="shared" si="14"/>
        <v>0</v>
      </c>
      <c r="I934" s="89">
        <f>IFERROR(ROUND(G.9b!I934,2),0)</f>
        <v>0</v>
      </c>
      <c r="J934" s="96" t="str">
        <f>IF(OR(ISTEXT(G.9b!J934),ISNUMBER(G.9b!J934))=TRUE,G.9b!J934,"")</f>
        <v/>
      </c>
    </row>
    <row r="935" spans="1:10" ht="20.100000000000001" customHeight="1" thickBot="1" x14ac:dyDescent="0.3">
      <c r="A935" s="96" t="str">
        <f>IF(OR(ISTEXT(G.9b!A935),ISNUMBER(G.9b!A935))=TRUE,G.9b!A935,"")</f>
        <v/>
      </c>
      <c r="B935" s="96" t="str">
        <f>IF(OR(ISTEXT(G.9b!B935),ISNUMBER(G.9b!B935))=TRUE,G.9b!B935,"")</f>
        <v/>
      </c>
      <c r="C935" s="89">
        <f>IFERROR(ROUND(G.9b!C935,2),0)</f>
        <v>0</v>
      </c>
      <c r="D935" s="89">
        <f>IFERROR(ROUND(G.9b!D935,2),0)</f>
        <v>0</v>
      </c>
      <c r="E935" s="89">
        <f>IFERROR(ROUND(G.9b!E935,2),0)</f>
        <v>0</v>
      </c>
      <c r="F935" s="89">
        <f>IFERROR(ROUND(G.9b!F935,2),0)</f>
        <v>0</v>
      </c>
      <c r="G935" s="89">
        <f>IFERROR(ROUND(G.9b!G935,2),0)</f>
        <v>0</v>
      </c>
      <c r="H935" s="91">
        <f t="shared" si="14"/>
        <v>0</v>
      </c>
      <c r="I935" s="89">
        <f>IFERROR(ROUND(G.9b!I935,2),0)</f>
        <v>0</v>
      </c>
      <c r="J935" s="96" t="str">
        <f>IF(OR(ISTEXT(G.9b!J935),ISNUMBER(G.9b!J935))=TRUE,G.9b!J935,"")</f>
        <v/>
      </c>
    </row>
    <row r="936" spans="1:10" ht="20.100000000000001" customHeight="1" thickBot="1" x14ac:dyDescent="0.3">
      <c r="A936" s="96" t="str">
        <f>IF(OR(ISTEXT(G.9b!A936),ISNUMBER(G.9b!A936))=TRUE,G.9b!A936,"")</f>
        <v/>
      </c>
      <c r="B936" s="96" t="str">
        <f>IF(OR(ISTEXT(G.9b!B936),ISNUMBER(G.9b!B936))=TRUE,G.9b!B936,"")</f>
        <v/>
      </c>
      <c r="C936" s="89">
        <f>IFERROR(ROUND(G.9b!C936,2),0)</f>
        <v>0</v>
      </c>
      <c r="D936" s="89">
        <f>IFERROR(ROUND(G.9b!D936,2),0)</f>
        <v>0</v>
      </c>
      <c r="E936" s="89">
        <f>IFERROR(ROUND(G.9b!E936,2),0)</f>
        <v>0</v>
      </c>
      <c r="F936" s="89">
        <f>IFERROR(ROUND(G.9b!F936,2),0)</f>
        <v>0</v>
      </c>
      <c r="G936" s="89">
        <f>IFERROR(ROUND(G.9b!G936,2),0)</f>
        <v>0</v>
      </c>
      <c r="H936" s="91">
        <f t="shared" si="14"/>
        <v>0</v>
      </c>
      <c r="I936" s="89">
        <f>IFERROR(ROUND(G.9b!I936,2),0)</f>
        <v>0</v>
      </c>
      <c r="J936" s="96" t="str">
        <f>IF(OR(ISTEXT(G.9b!J936),ISNUMBER(G.9b!J936))=TRUE,G.9b!J936,"")</f>
        <v/>
      </c>
    </row>
    <row r="937" spans="1:10" ht="20.100000000000001" customHeight="1" thickBot="1" x14ac:dyDescent="0.3">
      <c r="A937" s="96" t="str">
        <f>IF(OR(ISTEXT(G.9b!A937),ISNUMBER(G.9b!A937))=TRUE,G.9b!A937,"")</f>
        <v/>
      </c>
      <c r="B937" s="96" t="str">
        <f>IF(OR(ISTEXT(G.9b!B937),ISNUMBER(G.9b!B937))=TRUE,G.9b!B937,"")</f>
        <v/>
      </c>
      <c r="C937" s="89">
        <f>IFERROR(ROUND(G.9b!C937,2),0)</f>
        <v>0</v>
      </c>
      <c r="D937" s="89">
        <f>IFERROR(ROUND(G.9b!D937,2),0)</f>
        <v>0</v>
      </c>
      <c r="E937" s="89">
        <f>IFERROR(ROUND(G.9b!E937,2),0)</f>
        <v>0</v>
      </c>
      <c r="F937" s="89">
        <f>IFERROR(ROUND(G.9b!F937,2),0)</f>
        <v>0</v>
      </c>
      <c r="G937" s="89">
        <f>IFERROR(ROUND(G.9b!G937,2),0)</f>
        <v>0</v>
      </c>
      <c r="H937" s="91">
        <f t="shared" si="14"/>
        <v>0</v>
      </c>
      <c r="I937" s="89">
        <f>IFERROR(ROUND(G.9b!I937,2),0)</f>
        <v>0</v>
      </c>
      <c r="J937" s="96" t="str">
        <f>IF(OR(ISTEXT(G.9b!J937),ISNUMBER(G.9b!J937))=TRUE,G.9b!J937,"")</f>
        <v/>
      </c>
    </row>
    <row r="938" spans="1:10" ht="20.100000000000001" customHeight="1" thickBot="1" x14ac:dyDescent="0.3">
      <c r="A938" s="96" t="str">
        <f>IF(OR(ISTEXT(G.9b!A938),ISNUMBER(G.9b!A938))=TRUE,G.9b!A938,"")</f>
        <v/>
      </c>
      <c r="B938" s="96" t="str">
        <f>IF(OR(ISTEXT(G.9b!B938),ISNUMBER(G.9b!B938))=TRUE,G.9b!B938,"")</f>
        <v/>
      </c>
      <c r="C938" s="89">
        <f>IFERROR(ROUND(G.9b!C938,2),0)</f>
        <v>0</v>
      </c>
      <c r="D938" s="89">
        <f>IFERROR(ROUND(G.9b!D938,2),0)</f>
        <v>0</v>
      </c>
      <c r="E938" s="89">
        <f>IFERROR(ROUND(G.9b!E938,2),0)</f>
        <v>0</v>
      </c>
      <c r="F938" s="89">
        <f>IFERROR(ROUND(G.9b!F938,2),0)</f>
        <v>0</v>
      </c>
      <c r="G938" s="89">
        <f>IFERROR(ROUND(G.9b!G938,2),0)</f>
        <v>0</v>
      </c>
      <c r="H938" s="91">
        <f t="shared" si="14"/>
        <v>0</v>
      </c>
      <c r="I938" s="89">
        <f>IFERROR(ROUND(G.9b!I938,2),0)</f>
        <v>0</v>
      </c>
      <c r="J938" s="96" t="str">
        <f>IF(OR(ISTEXT(G.9b!J938),ISNUMBER(G.9b!J938))=TRUE,G.9b!J938,"")</f>
        <v/>
      </c>
    </row>
    <row r="939" spans="1:10" ht="20.100000000000001" customHeight="1" thickBot="1" x14ac:dyDescent="0.3">
      <c r="A939" s="96" t="str">
        <f>IF(OR(ISTEXT(G.9b!A939),ISNUMBER(G.9b!A939))=TRUE,G.9b!A939,"")</f>
        <v/>
      </c>
      <c r="B939" s="96" t="str">
        <f>IF(OR(ISTEXT(G.9b!B939),ISNUMBER(G.9b!B939))=TRUE,G.9b!B939,"")</f>
        <v/>
      </c>
      <c r="C939" s="89">
        <f>IFERROR(ROUND(G.9b!C939,2),0)</f>
        <v>0</v>
      </c>
      <c r="D939" s="89">
        <f>IFERROR(ROUND(G.9b!D939,2),0)</f>
        <v>0</v>
      </c>
      <c r="E939" s="89">
        <f>IFERROR(ROUND(G.9b!E939,2),0)</f>
        <v>0</v>
      </c>
      <c r="F939" s="89">
        <f>IFERROR(ROUND(G.9b!F939,2),0)</f>
        <v>0</v>
      </c>
      <c r="G939" s="89">
        <f>IFERROR(ROUND(G.9b!G939,2),0)</f>
        <v>0</v>
      </c>
      <c r="H939" s="91">
        <f t="shared" si="14"/>
        <v>0</v>
      </c>
      <c r="I939" s="89">
        <f>IFERROR(ROUND(G.9b!I939,2),0)</f>
        <v>0</v>
      </c>
      <c r="J939" s="96" t="str">
        <f>IF(OR(ISTEXT(G.9b!J939),ISNUMBER(G.9b!J939))=TRUE,G.9b!J939,"")</f>
        <v/>
      </c>
    </row>
    <row r="940" spans="1:10" ht="20.100000000000001" customHeight="1" thickBot="1" x14ac:dyDescent="0.3">
      <c r="A940" s="96" t="str">
        <f>IF(OR(ISTEXT(G.9b!A940),ISNUMBER(G.9b!A940))=TRUE,G.9b!A940,"")</f>
        <v/>
      </c>
      <c r="B940" s="96" t="str">
        <f>IF(OR(ISTEXT(G.9b!B940),ISNUMBER(G.9b!B940))=TRUE,G.9b!B940,"")</f>
        <v/>
      </c>
      <c r="C940" s="89">
        <f>IFERROR(ROUND(G.9b!C940,2),0)</f>
        <v>0</v>
      </c>
      <c r="D940" s="89">
        <f>IFERROR(ROUND(G.9b!D940,2),0)</f>
        <v>0</v>
      </c>
      <c r="E940" s="89">
        <f>IFERROR(ROUND(G.9b!E940,2),0)</f>
        <v>0</v>
      </c>
      <c r="F940" s="89">
        <f>IFERROR(ROUND(G.9b!F940,2),0)</f>
        <v>0</v>
      </c>
      <c r="G940" s="89">
        <f>IFERROR(ROUND(G.9b!G940,2),0)</f>
        <v>0</v>
      </c>
      <c r="H940" s="91">
        <f t="shared" si="14"/>
        <v>0</v>
      </c>
      <c r="I940" s="89">
        <f>IFERROR(ROUND(G.9b!I940,2),0)</f>
        <v>0</v>
      </c>
      <c r="J940" s="96" t="str">
        <f>IF(OR(ISTEXT(G.9b!J940),ISNUMBER(G.9b!J940))=TRUE,G.9b!J940,"")</f>
        <v/>
      </c>
    </row>
    <row r="941" spans="1:10" ht="20.100000000000001" customHeight="1" thickBot="1" x14ac:dyDescent="0.3">
      <c r="A941" s="96" t="str">
        <f>IF(OR(ISTEXT(G.9b!A941),ISNUMBER(G.9b!A941))=TRUE,G.9b!A941,"")</f>
        <v/>
      </c>
      <c r="B941" s="96" t="str">
        <f>IF(OR(ISTEXT(G.9b!B941),ISNUMBER(G.9b!B941))=TRUE,G.9b!B941,"")</f>
        <v/>
      </c>
      <c r="C941" s="89">
        <f>IFERROR(ROUND(G.9b!C941,2),0)</f>
        <v>0</v>
      </c>
      <c r="D941" s="89">
        <f>IFERROR(ROUND(G.9b!D941,2),0)</f>
        <v>0</v>
      </c>
      <c r="E941" s="89">
        <f>IFERROR(ROUND(G.9b!E941,2),0)</f>
        <v>0</v>
      </c>
      <c r="F941" s="89">
        <f>IFERROR(ROUND(G.9b!F941,2),0)</f>
        <v>0</v>
      </c>
      <c r="G941" s="89">
        <f>IFERROR(ROUND(G.9b!G941,2),0)</f>
        <v>0</v>
      </c>
      <c r="H941" s="91">
        <f t="shared" si="14"/>
        <v>0</v>
      </c>
      <c r="I941" s="89">
        <f>IFERROR(ROUND(G.9b!I941,2),0)</f>
        <v>0</v>
      </c>
      <c r="J941" s="96" t="str">
        <f>IF(OR(ISTEXT(G.9b!J941),ISNUMBER(G.9b!J941))=TRUE,G.9b!J941,"")</f>
        <v/>
      </c>
    </row>
    <row r="942" spans="1:10" ht="20.100000000000001" customHeight="1" thickBot="1" x14ac:dyDescent="0.3">
      <c r="A942" s="96" t="str">
        <f>IF(OR(ISTEXT(G.9b!A942),ISNUMBER(G.9b!A942))=TRUE,G.9b!A942,"")</f>
        <v/>
      </c>
      <c r="B942" s="96" t="str">
        <f>IF(OR(ISTEXT(G.9b!B942),ISNUMBER(G.9b!B942))=TRUE,G.9b!B942,"")</f>
        <v/>
      </c>
      <c r="C942" s="89">
        <f>IFERROR(ROUND(G.9b!C942,2),0)</f>
        <v>0</v>
      </c>
      <c r="D942" s="89">
        <f>IFERROR(ROUND(G.9b!D942,2),0)</f>
        <v>0</v>
      </c>
      <c r="E942" s="89">
        <f>IFERROR(ROUND(G.9b!E942,2),0)</f>
        <v>0</v>
      </c>
      <c r="F942" s="89">
        <f>IFERROR(ROUND(G.9b!F942,2),0)</f>
        <v>0</v>
      </c>
      <c r="G942" s="89">
        <f>IFERROR(ROUND(G.9b!G942,2),0)</f>
        <v>0</v>
      </c>
      <c r="H942" s="91">
        <f t="shared" si="14"/>
        <v>0</v>
      </c>
      <c r="I942" s="89">
        <f>IFERROR(ROUND(G.9b!I942,2),0)</f>
        <v>0</v>
      </c>
      <c r="J942" s="96" t="str">
        <f>IF(OR(ISTEXT(G.9b!J942),ISNUMBER(G.9b!J942))=TRUE,G.9b!J942,"")</f>
        <v/>
      </c>
    </row>
    <row r="943" spans="1:10" ht="20.100000000000001" customHeight="1" thickBot="1" x14ac:dyDescent="0.3">
      <c r="A943" s="96" t="str">
        <f>IF(OR(ISTEXT(G.9b!A943),ISNUMBER(G.9b!A943))=TRUE,G.9b!A943,"")</f>
        <v/>
      </c>
      <c r="B943" s="96" t="str">
        <f>IF(OR(ISTEXT(G.9b!B943),ISNUMBER(G.9b!B943))=TRUE,G.9b!B943,"")</f>
        <v/>
      </c>
      <c r="C943" s="89">
        <f>IFERROR(ROUND(G.9b!C943,2),0)</f>
        <v>0</v>
      </c>
      <c r="D943" s="89">
        <f>IFERROR(ROUND(G.9b!D943,2),0)</f>
        <v>0</v>
      </c>
      <c r="E943" s="89">
        <f>IFERROR(ROUND(G.9b!E943,2),0)</f>
        <v>0</v>
      </c>
      <c r="F943" s="89">
        <f>IFERROR(ROUND(G.9b!F943,2),0)</f>
        <v>0</v>
      </c>
      <c r="G943" s="89">
        <f>IFERROR(ROUND(G.9b!G943,2),0)</f>
        <v>0</v>
      </c>
      <c r="H943" s="91">
        <f t="shared" si="14"/>
        <v>0</v>
      </c>
      <c r="I943" s="89">
        <f>IFERROR(ROUND(G.9b!I943,2),0)</f>
        <v>0</v>
      </c>
      <c r="J943" s="96" t="str">
        <f>IF(OR(ISTEXT(G.9b!J943),ISNUMBER(G.9b!J943))=TRUE,G.9b!J943,"")</f>
        <v/>
      </c>
    </row>
    <row r="944" spans="1:10" ht="20.100000000000001" customHeight="1" thickBot="1" x14ac:dyDescent="0.3">
      <c r="A944" s="96" t="str">
        <f>IF(OR(ISTEXT(G.9b!A944),ISNUMBER(G.9b!A944))=TRUE,G.9b!A944,"")</f>
        <v/>
      </c>
      <c r="B944" s="96" t="str">
        <f>IF(OR(ISTEXT(G.9b!B944),ISNUMBER(G.9b!B944))=TRUE,G.9b!B944,"")</f>
        <v/>
      </c>
      <c r="C944" s="89">
        <f>IFERROR(ROUND(G.9b!C944,2),0)</f>
        <v>0</v>
      </c>
      <c r="D944" s="89">
        <f>IFERROR(ROUND(G.9b!D944,2),0)</f>
        <v>0</v>
      </c>
      <c r="E944" s="89">
        <f>IFERROR(ROUND(G.9b!E944,2),0)</f>
        <v>0</v>
      </c>
      <c r="F944" s="89">
        <f>IFERROR(ROUND(G.9b!F944,2),0)</f>
        <v>0</v>
      </c>
      <c r="G944" s="89">
        <f>IFERROR(ROUND(G.9b!G944,2),0)</f>
        <v>0</v>
      </c>
      <c r="H944" s="91">
        <f t="shared" si="14"/>
        <v>0</v>
      </c>
      <c r="I944" s="89">
        <f>IFERROR(ROUND(G.9b!I944,2),0)</f>
        <v>0</v>
      </c>
      <c r="J944" s="96" t="str">
        <f>IF(OR(ISTEXT(G.9b!J944),ISNUMBER(G.9b!J944))=TRUE,G.9b!J944,"")</f>
        <v/>
      </c>
    </row>
    <row r="945" spans="1:10" ht="20.100000000000001" customHeight="1" thickBot="1" x14ac:dyDescent="0.3">
      <c r="A945" s="96" t="str">
        <f>IF(OR(ISTEXT(G.9b!A945),ISNUMBER(G.9b!A945))=TRUE,G.9b!A945,"")</f>
        <v/>
      </c>
      <c r="B945" s="96" t="str">
        <f>IF(OR(ISTEXT(G.9b!B945),ISNUMBER(G.9b!B945))=TRUE,G.9b!B945,"")</f>
        <v/>
      </c>
      <c r="C945" s="89">
        <f>IFERROR(ROUND(G.9b!C945,2),0)</f>
        <v>0</v>
      </c>
      <c r="D945" s="89">
        <f>IFERROR(ROUND(G.9b!D945,2),0)</f>
        <v>0</v>
      </c>
      <c r="E945" s="89">
        <f>IFERROR(ROUND(G.9b!E945,2),0)</f>
        <v>0</v>
      </c>
      <c r="F945" s="89">
        <f>IFERROR(ROUND(G.9b!F945,2),0)</f>
        <v>0</v>
      </c>
      <c r="G945" s="89">
        <f>IFERROR(ROUND(G.9b!G945,2),0)</f>
        <v>0</v>
      </c>
      <c r="H945" s="91">
        <f t="shared" si="14"/>
        <v>0</v>
      </c>
      <c r="I945" s="89">
        <f>IFERROR(ROUND(G.9b!I945,2),0)</f>
        <v>0</v>
      </c>
      <c r="J945" s="96" t="str">
        <f>IF(OR(ISTEXT(G.9b!J945),ISNUMBER(G.9b!J945))=TRUE,G.9b!J945,"")</f>
        <v/>
      </c>
    </row>
    <row r="946" spans="1:10" ht="20.100000000000001" customHeight="1" thickBot="1" x14ac:dyDescent="0.3">
      <c r="A946" s="96" t="str">
        <f>IF(OR(ISTEXT(G.9b!A946),ISNUMBER(G.9b!A946))=TRUE,G.9b!A946,"")</f>
        <v/>
      </c>
      <c r="B946" s="96" t="str">
        <f>IF(OR(ISTEXT(G.9b!B946),ISNUMBER(G.9b!B946))=TRUE,G.9b!B946,"")</f>
        <v/>
      </c>
      <c r="C946" s="89">
        <f>IFERROR(ROUND(G.9b!C946,2),0)</f>
        <v>0</v>
      </c>
      <c r="D946" s="89">
        <f>IFERROR(ROUND(G.9b!D946,2),0)</f>
        <v>0</v>
      </c>
      <c r="E946" s="89">
        <f>IFERROR(ROUND(G.9b!E946,2),0)</f>
        <v>0</v>
      </c>
      <c r="F946" s="89">
        <f>IFERROR(ROUND(G.9b!F946,2),0)</f>
        <v>0</v>
      </c>
      <c r="G946" s="89">
        <f>IFERROR(ROUND(G.9b!G946,2),0)</f>
        <v>0</v>
      </c>
      <c r="H946" s="91">
        <f t="shared" si="14"/>
        <v>0</v>
      </c>
      <c r="I946" s="89">
        <f>IFERROR(ROUND(G.9b!I946,2),0)</f>
        <v>0</v>
      </c>
      <c r="J946" s="96" t="str">
        <f>IF(OR(ISTEXT(G.9b!J946),ISNUMBER(G.9b!J946))=TRUE,G.9b!J946,"")</f>
        <v/>
      </c>
    </row>
    <row r="947" spans="1:10" ht="20.100000000000001" customHeight="1" thickBot="1" x14ac:dyDescent="0.3">
      <c r="A947" s="96" t="str">
        <f>IF(OR(ISTEXT(G.9b!A947),ISNUMBER(G.9b!A947))=TRUE,G.9b!A947,"")</f>
        <v/>
      </c>
      <c r="B947" s="96" t="str">
        <f>IF(OR(ISTEXT(G.9b!B947),ISNUMBER(G.9b!B947))=TRUE,G.9b!B947,"")</f>
        <v/>
      </c>
      <c r="C947" s="89">
        <f>IFERROR(ROUND(G.9b!C947,2),0)</f>
        <v>0</v>
      </c>
      <c r="D947" s="89">
        <f>IFERROR(ROUND(G.9b!D947,2),0)</f>
        <v>0</v>
      </c>
      <c r="E947" s="89">
        <f>IFERROR(ROUND(G.9b!E947,2),0)</f>
        <v>0</v>
      </c>
      <c r="F947" s="89">
        <f>IFERROR(ROUND(G.9b!F947,2),0)</f>
        <v>0</v>
      </c>
      <c r="G947" s="89">
        <f>IFERROR(ROUND(G.9b!G947,2),0)</f>
        <v>0</v>
      </c>
      <c r="H947" s="91">
        <f t="shared" si="14"/>
        <v>0</v>
      </c>
      <c r="I947" s="89">
        <f>IFERROR(ROUND(G.9b!I947,2),0)</f>
        <v>0</v>
      </c>
      <c r="J947" s="96" t="str">
        <f>IF(OR(ISTEXT(G.9b!J947),ISNUMBER(G.9b!J947))=TRUE,G.9b!J947,"")</f>
        <v/>
      </c>
    </row>
    <row r="948" spans="1:10" ht="20.100000000000001" customHeight="1" thickBot="1" x14ac:dyDescent="0.3">
      <c r="A948" s="96" t="str">
        <f>IF(OR(ISTEXT(G.9b!A948),ISNUMBER(G.9b!A948))=TRUE,G.9b!A948,"")</f>
        <v/>
      </c>
      <c r="B948" s="96" t="str">
        <f>IF(OR(ISTEXT(G.9b!B948),ISNUMBER(G.9b!B948))=TRUE,G.9b!B948,"")</f>
        <v/>
      </c>
      <c r="C948" s="89">
        <f>IFERROR(ROUND(G.9b!C948,2),0)</f>
        <v>0</v>
      </c>
      <c r="D948" s="89">
        <f>IFERROR(ROUND(G.9b!D948,2),0)</f>
        <v>0</v>
      </c>
      <c r="E948" s="89">
        <f>IFERROR(ROUND(G.9b!E948,2),0)</f>
        <v>0</v>
      </c>
      <c r="F948" s="89">
        <f>IFERROR(ROUND(G.9b!F948,2),0)</f>
        <v>0</v>
      </c>
      <c r="G948" s="89">
        <f>IFERROR(ROUND(G.9b!G948,2),0)</f>
        <v>0</v>
      </c>
      <c r="H948" s="91">
        <f t="shared" si="14"/>
        <v>0</v>
      </c>
      <c r="I948" s="89">
        <f>IFERROR(ROUND(G.9b!I948,2),0)</f>
        <v>0</v>
      </c>
      <c r="J948" s="96" t="str">
        <f>IF(OR(ISTEXT(G.9b!J948),ISNUMBER(G.9b!J948))=TRUE,G.9b!J948,"")</f>
        <v/>
      </c>
    </row>
    <row r="949" spans="1:10" ht="20.100000000000001" customHeight="1" thickBot="1" x14ac:dyDescent="0.3">
      <c r="A949" s="96" t="str">
        <f>IF(OR(ISTEXT(G.9b!A949),ISNUMBER(G.9b!A949))=TRUE,G.9b!A949,"")</f>
        <v/>
      </c>
      <c r="B949" s="96" t="str">
        <f>IF(OR(ISTEXT(G.9b!B949),ISNUMBER(G.9b!B949))=TRUE,G.9b!B949,"")</f>
        <v/>
      </c>
      <c r="C949" s="89">
        <f>IFERROR(ROUND(G.9b!C949,2),0)</f>
        <v>0</v>
      </c>
      <c r="D949" s="89">
        <f>IFERROR(ROUND(G.9b!D949,2),0)</f>
        <v>0</v>
      </c>
      <c r="E949" s="89">
        <f>IFERROR(ROUND(G.9b!E949,2),0)</f>
        <v>0</v>
      </c>
      <c r="F949" s="89">
        <f>IFERROR(ROUND(G.9b!F949,2),0)</f>
        <v>0</v>
      </c>
      <c r="G949" s="89">
        <f>IFERROR(ROUND(G.9b!G949,2),0)</f>
        <v>0</v>
      </c>
      <c r="H949" s="91">
        <f t="shared" si="14"/>
        <v>0</v>
      </c>
      <c r="I949" s="89">
        <f>IFERROR(ROUND(G.9b!I949,2),0)</f>
        <v>0</v>
      </c>
      <c r="J949" s="96" t="str">
        <f>IF(OR(ISTEXT(G.9b!J949),ISNUMBER(G.9b!J949))=TRUE,G.9b!J949,"")</f>
        <v/>
      </c>
    </row>
    <row r="950" spans="1:10" ht="20.100000000000001" customHeight="1" thickBot="1" x14ac:dyDescent="0.3">
      <c r="A950" s="96" t="str">
        <f>IF(OR(ISTEXT(G.9b!A950),ISNUMBER(G.9b!A950))=TRUE,G.9b!A950,"")</f>
        <v/>
      </c>
      <c r="B950" s="96" t="str">
        <f>IF(OR(ISTEXT(G.9b!B950),ISNUMBER(G.9b!B950))=TRUE,G.9b!B950,"")</f>
        <v/>
      </c>
      <c r="C950" s="89">
        <f>IFERROR(ROUND(G.9b!C950,2),0)</f>
        <v>0</v>
      </c>
      <c r="D950" s="89">
        <f>IFERROR(ROUND(G.9b!D950,2),0)</f>
        <v>0</v>
      </c>
      <c r="E950" s="89">
        <f>IFERROR(ROUND(G.9b!E950,2),0)</f>
        <v>0</v>
      </c>
      <c r="F950" s="89">
        <f>IFERROR(ROUND(G.9b!F950,2),0)</f>
        <v>0</v>
      </c>
      <c r="G950" s="89">
        <f>IFERROR(ROUND(G.9b!G950,2),0)</f>
        <v>0</v>
      </c>
      <c r="H950" s="91">
        <f t="shared" si="14"/>
        <v>0</v>
      </c>
      <c r="I950" s="89">
        <f>IFERROR(ROUND(G.9b!I950,2),0)</f>
        <v>0</v>
      </c>
      <c r="J950" s="96" t="str">
        <f>IF(OR(ISTEXT(G.9b!J950),ISNUMBER(G.9b!J950))=TRUE,G.9b!J950,"")</f>
        <v/>
      </c>
    </row>
    <row r="951" spans="1:10" ht="20.100000000000001" customHeight="1" thickBot="1" x14ac:dyDescent="0.3">
      <c r="A951" s="96" t="str">
        <f>IF(OR(ISTEXT(G.9b!A951),ISNUMBER(G.9b!A951))=TRUE,G.9b!A951,"")</f>
        <v/>
      </c>
      <c r="B951" s="96" t="str">
        <f>IF(OR(ISTEXT(G.9b!B951),ISNUMBER(G.9b!B951))=TRUE,G.9b!B951,"")</f>
        <v/>
      </c>
      <c r="C951" s="89">
        <f>IFERROR(ROUND(G.9b!C951,2),0)</f>
        <v>0</v>
      </c>
      <c r="D951" s="89">
        <f>IFERROR(ROUND(G.9b!D951,2),0)</f>
        <v>0</v>
      </c>
      <c r="E951" s="89">
        <f>IFERROR(ROUND(G.9b!E951,2),0)</f>
        <v>0</v>
      </c>
      <c r="F951" s="89">
        <f>IFERROR(ROUND(G.9b!F951,2),0)</f>
        <v>0</v>
      </c>
      <c r="G951" s="89">
        <f>IFERROR(ROUND(G.9b!G951,2),0)</f>
        <v>0</v>
      </c>
      <c r="H951" s="91">
        <f t="shared" si="14"/>
        <v>0</v>
      </c>
      <c r="I951" s="89">
        <f>IFERROR(ROUND(G.9b!I951,2),0)</f>
        <v>0</v>
      </c>
      <c r="J951" s="96" t="str">
        <f>IF(OR(ISTEXT(G.9b!J951),ISNUMBER(G.9b!J951))=TRUE,G.9b!J951,"")</f>
        <v/>
      </c>
    </row>
    <row r="952" spans="1:10" ht="20.100000000000001" customHeight="1" thickBot="1" x14ac:dyDescent="0.3">
      <c r="A952" s="96" t="str">
        <f>IF(OR(ISTEXT(G.9b!A952),ISNUMBER(G.9b!A952))=TRUE,G.9b!A952,"")</f>
        <v/>
      </c>
      <c r="B952" s="96" t="str">
        <f>IF(OR(ISTEXT(G.9b!B952),ISNUMBER(G.9b!B952))=TRUE,G.9b!B952,"")</f>
        <v/>
      </c>
      <c r="C952" s="89">
        <f>IFERROR(ROUND(G.9b!C952,2),0)</f>
        <v>0</v>
      </c>
      <c r="D952" s="89">
        <f>IFERROR(ROUND(G.9b!D952,2),0)</f>
        <v>0</v>
      </c>
      <c r="E952" s="89">
        <f>IFERROR(ROUND(G.9b!E952,2),0)</f>
        <v>0</v>
      </c>
      <c r="F952" s="89">
        <f>IFERROR(ROUND(G.9b!F952,2),0)</f>
        <v>0</v>
      </c>
      <c r="G952" s="89">
        <f>IFERROR(ROUND(G.9b!G952,2),0)</f>
        <v>0</v>
      </c>
      <c r="H952" s="91">
        <f t="shared" si="14"/>
        <v>0</v>
      </c>
      <c r="I952" s="89">
        <f>IFERROR(ROUND(G.9b!I952,2),0)</f>
        <v>0</v>
      </c>
      <c r="J952" s="96" t="str">
        <f>IF(OR(ISTEXT(G.9b!J952),ISNUMBER(G.9b!J952))=TRUE,G.9b!J952,"")</f>
        <v/>
      </c>
    </row>
    <row r="953" spans="1:10" ht="20.100000000000001" customHeight="1" thickBot="1" x14ac:dyDescent="0.3">
      <c r="A953" s="96" t="str">
        <f>IF(OR(ISTEXT(G.9b!A953),ISNUMBER(G.9b!A953))=TRUE,G.9b!A953,"")</f>
        <v/>
      </c>
      <c r="B953" s="96" t="str">
        <f>IF(OR(ISTEXT(G.9b!B953),ISNUMBER(G.9b!B953))=TRUE,G.9b!B953,"")</f>
        <v/>
      </c>
      <c r="C953" s="89">
        <f>IFERROR(ROUND(G.9b!C953,2),0)</f>
        <v>0</v>
      </c>
      <c r="D953" s="89">
        <f>IFERROR(ROUND(G.9b!D953,2),0)</f>
        <v>0</v>
      </c>
      <c r="E953" s="89">
        <f>IFERROR(ROUND(G.9b!E953,2),0)</f>
        <v>0</v>
      </c>
      <c r="F953" s="89">
        <f>IFERROR(ROUND(G.9b!F953,2),0)</f>
        <v>0</v>
      </c>
      <c r="G953" s="89">
        <f>IFERROR(ROUND(G.9b!G953,2),0)</f>
        <v>0</v>
      </c>
      <c r="H953" s="91">
        <f t="shared" si="14"/>
        <v>0</v>
      </c>
      <c r="I953" s="89">
        <f>IFERROR(ROUND(G.9b!I953,2),0)</f>
        <v>0</v>
      </c>
      <c r="J953" s="96" t="str">
        <f>IF(OR(ISTEXT(G.9b!J953),ISNUMBER(G.9b!J953))=TRUE,G.9b!J953,"")</f>
        <v/>
      </c>
    </row>
    <row r="954" spans="1:10" ht="20.100000000000001" customHeight="1" thickBot="1" x14ac:dyDescent="0.3">
      <c r="A954" s="96" t="str">
        <f>IF(OR(ISTEXT(G.9b!A954),ISNUMBER(G.9b!A954))=TRUE,G.9b!A954,"")</f>
        <v/>
      </c>
      <c r="B954" s="96" t="str">
        <f>IF(OR(ISTEXT(G.9b!B954),ISNUMBER(G.9b!B954))=TRUE,G.9b!B954,"")</f>
        <v/>
      </c>
      <c r="C954" s="89">
        <f>IFERROR(ROUND(G.9b!C954,2),0)</f>
        <v>0</v>
      </c>
      <c r="D954" s="89">
        <f>IFERROR(ROUND(G.9b!D954,2),0)</f>
        <v>0</v>
      </c>
      <c r="E954" s="89">
        <f>IFERROR(ROUND(G.9b!E954,2),0)</f>
        <v>0</v>
      </c>
      <c r="F954" s="89">
        <f>IFERROR(ROUND(G.9b!F954,2),0)</f>
        <v>0</v>
      </c>
      <c r="G954" s="89">
        <f>IFERROR(ROUND(G.9b!G954,2),0)</f>
        <v>0</v>
      </c>
      <c r="H954" s="91">
        <f t="shared" si="14"/>
        <v>0</v>
      </c>
      <c r="I954" s="89">
        <f>IFERROR(ROUND(G.9b!I954,2),0)</f>
        <v>0</v>
      </c>
      <c r="J954" s="96" t="str">
        <f>IF(OR(ISTEXT(G.9b!J954),ISNUMBER(G.9b!J954))=TRUE,G.9b!J954,"")</f>
        <v/>
      </c>
    </row>
    <row r="955" spans="1:10" ht="20.100000000000001" customHeight="1" thickBot="1" x14ac:dyDescent="0.3">
      <c r="A955" s="96" t="str">
        <f>IF(OR(ISTEXT(G.9b!A955),ISNUMBER(G.9b!A955))=TRUE,G.9b!A955,"")</f>
        <v/>
      </c>
      <c r="B955" s="96" t="str">
        <f>IF(OR(ISTEXT(G.9b!B955),ISNUMBER(G.9b!B955))=TRUE,G.9b!B955,"")</f>
        <v/>
      </c>
      <c r="C955" s="89">
        <f>IFERROR(ROUND(G.9b!C955,2),0)</f>
        <v>0</v>
      </c>
      <c r="D955" s="89">
        <f>IFERROR(ROUND(G.9b!D955,2),0)</f>
        <v>0</v>
      </c>
      <c r="E955" s="89">
        <f>IFERROR(ROUND(G.9b!E955,2),0)</f>
        <v>0</v>
      </c>
      <c r="F955" s="89">
        <f>IFERROR(ROUND(G.9b!F955,2),0)</f>
        <v>0</v>
      </c>
      <c r="G955" s="89">
        <f>IFERROR(ROUND(G.9b!G955,2),0)</f>
        <v>0</v>
      </c>
      <c r="H955" s="91">
        <f t="shared" si="14"/>
        <v>0</v>
      </c>
      <c r="I955" s="89">
        <f>IFERROR(ROUND(G.9b!I955,2),0)</f>
        <v>0</v>
      </c>
      <c r="J955" s="96" t="str">
        <f>IF(OR(ISTEXT(G.9b!J955),ISNUMBER(G.9b!J955))=TRUE,G.9b!J955,"")</f>
        <v/>
      </c>
    </row>
    <row r="956" spans="1:10" ht="20.100000000000001" customHeight="1" thickBot="1" x14ac:dyDescent="0.3">
      <c r="A956" s="96" t="str">
        <f>IF(OR(ISTEXT(G.9b!A956),ISNUMBER(G.9b!A956))=TRUE,G.9b!A956,"")</f>
        <v/>
      </c>
      <c r="B956" s="96" t="str">
        <f>IF(OR(ISTEXT(G.9b!B956),ISNUMBER(G.9b!B956))=TRUE,G.9b!B956,"")</f>
        <v/>
      </c>
      <c r="C956" s="89">
        <f>IFERROR(ROUND(G.9b!C956,2),0)</f>
        <v>0</v>
      </c>
      <c r="D956" s="89">
        <f>IFERROR(ROUND(G.9b!D956,2),0)</f>
        <v>0</v>
      </c>
      <c r="E956" s="89">
        <f>IFERROR(ROUND(G.9b!E956,2),0)</f>
        <v>0</v>
      </c>
      <c r="F956" s="89">
        <f>IFERROR(ROUND(G.9b!F956,2),0)</f>
        <v>0</v>
      </c>
      <c r="G956" s="89">
        <f>IFERROR(ROUND(G.9b!G956,2),0)</f>
        <v>0</v>
      </c>
      <c r="H956" s="91">
        <f t="shared" si="14"/>
        <v>0</v>
      </c>
      <c r="I956" s="89">
        <f>IFERROR(ROUND(G.9b!I956,2),0)</f>
        <v>0</v>
      </c>
      <c r="J956" s="96" t="str">
        <f>IF(OR(ISTEXT(G.9b!J956),ISNUMBER(G.9b!J956))=TRUE,G.9b!J956,"")</f>
        <v/>
      </c>
    </row>
    <row r="957" spans="1:10" ht="20.100000000000001" customHeight="1" thickBot="1" x14ac:dyDescent="0.3">
      <c r="A957" s="96" t="str">
        <f>IF(OR(ISTEXT(G.9b!A957),ISNUMBER(G.9b!A957))=TRUE,G.9b!A957,"")</f>
        <v/>
      </c>
      <c r="B957" s="96" t="str">
        <f>IF(OR(ISTEXT(G.9b!B957),ISNUMBER(G.9b!B957))=TRUE,G.9b!B957,"")</f>
        <v/>
      </c>
      <c r="C957" s="89">
        <f>IFERROR(ROUND(G.9b!C957,2),0)</f>
        <v>0</v>
      </c>
      <c r="D957" s="89">
        <f>IFERROR(ROUND(G.9b!D957,2),0)</f>
        <v>0</v>
      </c>
      <c r="E957" s="89">
        <f>IFERROR(ROUND(G.9b!E957,2),0)</f>
        <v>0</v>
      </c>
      <c r="F957" s="89">
        <f>IFERROR(ROUND(G.9b!F957,2),0)</f>
        <v>0</v>
      </c>
      <c r="G957" s="89">
        <f>IFERROR(ROUND(G.9b!G957,2),0)</f>
        <v>0</v>
      </c>
      <c r="H957" s="91">
        <f t="shared" si="14"/>
        <v>0</v>
      </c>
      <c r="I957" s="89">
        <f>IFERROR(ROUND(G.9b!I957,2),0)</f>
        <v>0</v>
      </c>
      <c r="J957" s="96" t="str">
        <f>IF(OR(ISTEXT(G.9b!J957),ISNUMBER(G.9b!J957))=TRUE,G.9b!J957,"")</f>
        <v/>
      </c>
    </row>
    <row r="958" spans="1:10" ht="20.100000000000001" customHeight="1" thickBot="1" x14ac:dyDescent="0.3">
      <c r="A958" s="96" t="str">
        <f>IF(OR(ISTEXT(G.9b!A958),ISNUMBER(G.9b!A958))=TRUE,G.9b!A958,"")</f>
        <v/>
      </c>
      <c r="B958" s="96" t="str">
        <f>IF(OR(ISTEXT(G.9b!B958),ISNUMBER(G.9b!B958))=TRUE,G.9b!B958,"")</f>
        <v/>
      </c>
      <c r="C958" s="89">
        <f>IFERROR(ROUND(G.9b!C958,2),0)</f>
        <v>0</v>
      </c>
      <c r="D958" s="89">
        <f>IFERROR(ROUND(G.9b!D958,2),0)</f>
        <v>0</v>
      </c>
      <c r="E958" s="89">
        <f>IFERROR(ROUND(G.9b!E958,2),0)</f>
        <v>0</v>
      </c>
      <c r="F958" s="89">
        <f>IFERROR(ROUND(G.9b!F958,2),0)</f>
        <v>0</v>
      </c>
      <c r="G958" s="89">
        <f>IFERROR(ROUND(G.9b!G958,2),0)</f>
        <v>0</v>
      </c>
      <c r="H958" s="91">
        <f t="shared" si="14"/>
        <v>0</v>
      </c>
      <c r="I958" s="89">
        <f>IFERROR(ROUND(G.9b!I958,2),0)</f>
        <v>0</v>
      </c>
      <c r="J958" s="96" t="str">
        <f>IF(OR(ISTEXT(G.9b!J958),ISNUMBER(G.9b!J958))=TRUE,G.9b!J958,"")</f>
        <v/>
      </c>
    </row>
    <row r="959" spans="1:10" ht="20.100000000000001" customHeight="1" thickBot="1" x14ac:dyDescent="0.3">
      <c r="A959" s="96" t="str">
        <f>IF(OR(ISTEXT(G.9b!A959),ISNUMBER(G.9b!A959))=TRUE,G.9b!A959,"")</f>
        <v/>
      </c>
      <c r="B959" s="96" t="str">
        <f>IF(OR(ISTEXT(G.9b!B959),ISNUMBER(G.9b!B959))=TRUE,G.9b!B959,"")</f>
        <v/>
      </c>
      <c r="C959" s="89">
        <f>IFERROR(ROUND(G.9b!C959,2),0)</f>
        <v>0</v>
      </c>
      <c r="D959" s="89">
        <f>IFERROR(ROUND(G.9b!D959,2),0)</f>
        <v>0</v>
      </c>
      <c r="E959" s="89">
        <f>IFERROR(ROUND(G.9b!E959,2),0)</f>
        <v>0</v>
      </c>
      <c r="F959" s="89">
        <f>IFERROR(ROUND(G.9b!F959,2),0)</f>
        <v>0</v>
      </c>
      <c r="G959" s="89">
        <f>IFERROR(ROUND(G.9b!G959,2),0)</f>
        <v>0</v>
      </c>
      <c r="H959" s="91">
        <f t="shared" si="14"/>
        <v>0</v>
      </c>
      <c r="I959" s="89">
        <f>IFERROR(ROUND(G.9b!I959,2),0)</f>
        <v>0</v>
      </c>
      <c r="J959" s="96" t="str">
        <f>IF(OR(ISTEXT(G.9b!J959),ISNUMBER(G.9b!J959))=TRUE,G.9b!J959,"")</f>
        <v/>
      </c>
    </row>
    <row r="960" spans="1:10" ht="20.100000000000001" customHeight="1" thickBot="1" x14ac:dyDescent="0.3">
      <c r="A960" s="96" t="str">
        <f>IF(OR(ISTEXT(G.9b!A960),ISNUMBER(G.9b!A960))=TRUE,G.9b!A960,"")</f>
        <v/>
      </c>
      <c r="B960" s="96" t="str">
        <f>IF(OR(ISTEXT(G.9b!B960),ISNUMBER(G.9b!B960))=TRUE,G.9b!B960,"")</f>
        <v/>
      </c>
      <c r="C960" s="89">
        <f>IFERROR(ROUND(G.9b!C960,2),0)</f>
        <v>0</v>
      </c>
      <c r="D960" s="89">
        <f>IFERROR(ROUND(G.9b!D960,2),0)</f>
        <v>0</v>
      </c>
      <c r="E960" s="89">
        <f>IFERROR(ROUND(G.9b!E960,2),0)</f>
        <v>0</v>
      </c>
      <c r="F960" s="89">
        <f>IFERROR(ROUND(G.9b!F960,2),0)</f>
        <v>0</v>
      </c>
      <c r="G960" s="89">
        <f>IFERROR(ROUND(G.9b!G960,2),0)</f>
        <v>0</v>
      </c>
      <c r="H960" s="91">
        <f t="shared" si="14"/>
        <v>0</v>
      </c>
      <c r="I960" s="89">
        <f>IFERROR(ROUND(G.9b!I960,2),0)</f>
        <v>0</v>
      </c>
      <c r="J960" s="96" t="str">
        <f>IF(OR(ISTEXT(G.9b!J960),ISNUMBER(G.9b!J960))=TRUE,G.9b!J960,"")</f>
        <v/>
      </c>
    </row>
    <row r="961" spans="1:10" ht="20.100000000000001" customHeight="1" thickBot="1" x14ac:dyDescent="0.3">
      <c r="A961" s="96" t="str">
        <f>IF(OR(ISTEXT(G.9b!A961),ISNUMBER(G.9b!A961))=TRUE,G.9b!A961,"")</f>
        <v/>
      </c>
      <c r="B961" s="96" t="str">
        <f>IF(OR(ISTEXT(G.9b!B961),ISNUMBER(G.9b!B961))=TRUE,G.9b!B961,"")</f>
        <v/>
      </c>
      <c r="C961" s="89">
        <f>IFERROR(ROUND(G.9b!C961,2),0)</f>
        <v>0</v>
      </c>
      <c r="D961" s="89">
        <f>IFERROR(ROUND(G.9b!D961,2),0)</f>
        <v>0</v>
      </c>
      <c r="E961" s="89">
        <f>IFERROR(ROUND(G.9b!E961,2),0)</f>
        <v>0</v>
      </c>
      <c r="F961" s="89">
        <f>IFERROR(ROUND(G.9b!F961,2),0)</f>
        <v>0</v>
      </c>
      <c r="G961" s="89">
        <f>IFERROR(ROUND(G.9b!G961,2),0)</f>
        <v>0</v>
      </c>
      <c r="H961" s="91">
        <f t="shared" si="14"/>
        <v>0</v>
      </c>
      <c r="I961" s="89">
        <f>IFERROR(ROUND(G.9b!I961,2),0)</f>
        <v>0</v>
      </c>
      <c r="J961" s="96" t="str">
        <f>IF(OR(ISTEXT(G.9b!J961),ISNUMBER(G.9b!J961))=TRUE,G.9b!J961,"")</f>
        <v/>
      </c>
    </row>
    <row r="962" spans="1:10" ht="20.100000000000001" customHeight="1" thickBot="1" x14ac:dyDescent="0.3">
      <c r="A962" s="96" t="str">
        <f>IF(OR(ISTEXT(G.9b!A962),ISNUMBER(G.9b!A962))=TRUE,G.9b!A962,"")</f>
        <v/>
      </c>
      <c r="B962" s="96" t="str">
        <f>IF(OR(ISTEXT(G.9b!B962),ISNUMBER(G.9b!B962))=TRUE,G.9b!B962,"")</f>
        <v/>
      </c>
      <c r="C962" s="89">
        <f>IFERROR(ROUND(G.9b!C962,2),0)</f>
        <v>0</v>
      </c>
      <c r="D962" s="89">
        <f>IFERROR(ROUND(G.9b!D962,2),0)</f>
        <v>0</v>
      </c>
      <c r="E962" s="89">
        <f>IFERROR(ROUND(G.9b!E962,2),0)</f>
        <v>0</v>
      </c>
      <c r="F962" s="89">
        <f>IFERROR(ROUND(G.9b!F962,2),0)</f>
        <v>0</v>
      </c>
      <c r="G962" s="89">
        <f>IFERROR(ROUND(G.9b!G962,2),0)</f>
        <v>0</v>
      </c>
      <c r="H962" s="91">
        <f t="shared" si="14"/>
        <v>0</v>
      </c>
      <c r="I962" s="89">
        <f>IFERROR(ROUND(G.9b!I962,2),0)</f>
        <v>0</v>
      </c>
      <c r="J962" s="96" t="str">
        <f>IF(OR(ISTEXT(G.9b!J962),ISNUMBER(G.9b!J962))=TRUE,G.9b!J962,"")</f>
        <v/>
      </c>
    </row>
    <row r="963" spans="1:10" ht="20.100000000000001" customHeight="1" thickBot="1" x14ac:dyDescent="0.3">
      <c r="A963" s="96" t="str">
        <f>IF(OR(ISTEXT(G.9b!A963),ISNUMBER(G.9b!A963))=TRUE,G.9b!A963,"")</f>
        <v/>
      </c>
      <c r="B963" s="96" t="str">
        <f>IF(OR(ISTEXT(G.9b!B963),ISNUMBER(G.9b!B963))=TRUE,G.9b!B963,"")</f>
        <v/>
      </c>
      <c r="C963" s="89">
        <f>IFERROR(ROUND(G.9b!C963,2),0)</f>
        <v>0</v>
      </c>
      <c r="D963" s="89">
        <f>IFERROR(ROUND(G.9b!D963,2),0)</f>
        <v>0</v>
      </c>
      <c r="E963" s="89">
        <f>IFERROR(ROUND(G.9b!E963,2),0)</f>
        <v>0</v>
      </c>
      <c r="F963" s="89">
        <f>IFERROR(ROUND(G.9b!F963,2),0)</f>
        <v>0</v>
      </c>
      <c r="G963" s="89">
        <f>IFERROR(ROUND(G.9b!G963,2),0)</f>
        <v>0</v>
      </c>
      <c r="H963" s="91">
        <f t="shared" si="14"/>
        <v>0</v>
      </c>
      <c r="I963" s="89">
        <f>IFERROR(ROUND(G.9b!I963,2),0)</f>
        <v>0</v>
      </c>
      <c r="J963" s="96" t="str">
        <f>IF(OR(ISTEXT(G.9b!J963),ISNUMBER(G.9b!J963))=TRUE,G.9b!J963,"")</f>
        <v/>
      </c>
    </row>
    <row r="964" spans="1:10" ht="20.100000000000001" customHeight="1" thickBot="1" x14ac:dyDescent="0.3">
      <c r="A964" s="96" t="str">
        <f>IF(OR(ISTEXT(G.9b!A964),ISNUMBER(G.9b!A964))=TRUE,G.9b!A964,"")</f>
        <v/>
      </c>
      <c r="B964" s="96" t="str">
        <f>IF(OR(ISTEXT(G.9b!B964),ISNUMBER(G.9b!B964))=TRUE,G.9b!B964,"")</f>
        <v/>
      </c>
      <c r="C964" s="89">
        <f>IFERROR(ROUND(G.9b!C964,2),0)</f>
        <v>0</v>
      </c>
      <c r="D964" s="89">
        <f>IFERROR(ROUND(G.9b!D964,2),0)</f>
        <v>0</v>
      </c>
      <c r="E964" s="89">
        <f>IFERROR(ROUND(G.9b!E964,2),0)</f>
        <v>0</v>
      </c>
      <c r="F964" s="89">
        <f>IFERROR(ROUND(G.9b!F964,2),0)</f>
        <v>0</v>
      </c>
      <c r="G964" s="89">
        <f>IFERROR(ROUND(G.9b!G964,2),0)</f>
        <v>0</v>
      </c>
      <c r="H964" s="91">
        <f t="shared" si="14"/>
        <v>0</v>
      </c>
      <c r="I964" s="89">
        <f>IFERROR(ROUND(G.9b!I964,2),0)</f>
        <v>0</v>
      </c>
      <c r="J964" s="96" t="str">
        <f>IF(OR(ISTEXT(G.9b!J964),ISNUMBER(G.9b!J964))=TRUE,G.9b!J964,"")</f>
        <v/>
      </c>
    </row>
    <row r="965" spans="1:10" ht="20.100000000000001" customHeight="1" thickBot="1" x14ac:dyDescent="0.3">
      <c r="A965" s="96" t="str">
        <f>IF(OR(ISTEXT(G.9b!A965),ISNUMBER(G.9b!A965))=TRUE,G.9b!A965,"")</f>
        <v/>
      </c>
      <c r="B965" s="96" t="str">
        <f>IF(OR(ISTEXT(G.9b!B965),ISNUMBER(G.9b!B965))=TRUE,G.9b!B965,"")</f>
        <v/>
      </c>
      <c r="C965" s="89">
        <f>IFERROR(ROUND(G.9b!C965,2),0)</f>
        <v>0</v>
      </c>
      <c r="D965" s="89">
        <f>IFERROR(ROUND(G.9b!D965,2),0)</f>
        <v>0</v>
      </c>
      <c r="E965" s="89">
        <f>IFERROR(ROUND(G.9b!E965,2),0)</f>
        <v>0</v>
      </c>
      <c r="F965" s="89">
        <f>IFERROR(ROUND(G.9b!F965,2),0)</f>
        <v>0</v>
      </c>
      <c r="G965" s="89">
        <f>IFERROR(ROUND(G.9b!G965,2),0)</f>
        <v>0</v>
      </c>
      <c r="H965" s="91">
        <f t="shared" si="14"/>
        <v>0</v>
      </c>
      <c r="I965" s="89">
        <f>IFERROR(ROUND(G.9b!I965,2),0)</f>
        <v>0</v>
      </c>
      <c r="J965" s="96" t="str">
        <f>IF(OR(ISTEXT(G.9b!J965),ISNUMBER(G.9b!J965))=TRUE,G.9b!J965,"")</f>
        <v/>
      </c>
    </row>
    <row r="966" spans="1:10" ht="20.100000000000001" customHeight="1" thickBot="1" x14ac:dyDescent="0.3">
      <c r="A966" s="96" t="str">
        <f>IF(OR(ISTEXT(G.9b!A966),ISNUMBER(G.9b!A966))=TRUE,G.9b!A966,"")</f>
        <v/>
      </c>
      <c r="B966" s="96" t="str">
        <f>IF(OR(ISTEXT(G.9b!B966),ISNUMBER(G.9b!B966))=TRUE,G.9b!B966,"")</f>
        <v/>
      </c>
      <c r="C966" s="89">
        <f>IFERROR(ROUND(G.9b!C966,2),0)</f>
        <v>0</v>
      </c>
      <c r="D966" s="89">
        <f>IFERROR(ROUND(G.9b!D966,2),0)</f>
        <v>0</v>
      </c>
      <c r="E966" s="89">
        <f>IFERROR(ROUND(G.9b!E966,2),0)</f>
        <v>0</v>
      </c>
      <c r="F966" s="89">
        <f>IFERROR(ROUND(G.9b!F966,2),0)</f>
        <v>0</v>
      </c>
      <c r="G966" s="89">
        <f>IFERROR(ROUND(G.9b!G966,2),0)</f>
        <v>0</v>
      </c>
      <c r="H966" s="91">
        <f t="shared" si="14"/>
        <v>0</v>
      </c>
      <c r="I966" s="89">
        <f>IFERROR(ROUND(G.9b!I966,2),0)</f>
        <v>0</v>
      </c>
      <c r="J966" s="96" t="str">
        <f>IF(OR(ISTEXT(G.9b!J966),ISNUMBER(G.9b!J966))=TRUE,G.9b!J966,"")</f>
        <v/>
      </c>
    </row>
    <row r="967" spans="1:10" ht="20.100000000000001" customHeight="1" thickBot="1" x14ac:dyDescent="0.3">
      <c r="A967" s="96" t="str">
        <f>IF(OR(ISTEXT(G.9b!A967),ISNUMBER(G.9b!A967))=TRUE,G.9b!A967,"")</f>
        <v/>
      </c>
      <c r="B967" s="96" t="str">
        <f>IF(OR(ISTEXT(G.9b!B967),ISNUMBER(G.9b!B967))=TRUE,G.9b!B967,"")</f>
        <v/>
      </c>
      <c r="C967" s="89">
        <f>IFERROR(ROUND(G.9b!C967,2),0)</f>
        <v>0</v>
      </c>
      <c r="D967" s="89">
        <f>IFERROR(ROUND(G.9b!D967,2),0)</f>
        <v>0</v>
      </c>
      <c r="E967" s="89">
        <f>IFERROR(ROUND(G.9b!E967,2),0)</f>
        <v>0</v>
      </c>
      <c r="F967" s="89">
        <f>IFERROR(ROUND(G.9b!F967,2),0)</f>
        <v>0</v>
      </c>
      <c r="G967" s="89">
        <f>IFERROR(ROUND(G.9b!G967,2),0)</f>
        <v>0</v>
      </c>
      <c r="H967" s="91">
        <f t="shared" ref="H967:H1000" si="15">ROUND(SUM(C967,(-D967),(-E967),F967,(-G967)),2)</f>
        <v>0</v>
      </c>
      <c r="I967" s="89">
        <f>IFERROR(ROUND(G.9b!I967,2),0)</f>
        <v>0</v>
      </c>
      <c r="J967" s="96" t="str">
        <f>IF(OR(ISTEXT(G.9b!J967),ISNUMBER(G.9b!J967))=TRUE,G.9b!J967,"")</f>
        <v/>
      </c>
    </row>
    <row r="968" spans="1:10" ht="20.100000000000001" customHeight="1" thickBot="1" x14ac:dyDescent="0.3">
      <c r="A968" s="96" t="str">
        <f>IF(OR(ISTEXT(G.9b!A968),ISNUMBER(G.9b!A968))=TRUE,G.9b!A968,"")</f>
        <v/>
      </c>
      <c r="B968" s="96" t="str">
        <f>IF(OR(ISTEXT(G.9b!B968),ISNUMBER(G.9b!B968))=TRUE,G.9b!B968,"")</f>
        <v/>
      </c>
      <c r="C968" s="89">
        <f>IFERROR(ROUND(G.9b!C968,2),0)</f>
        <v>0</v>
      </c>
      <c r="D968" s="89">
        <f>IFERROR(ROUND(G.9b!D968,2),0)</f>
        <v>0</v>
      </c>
      <c r="E968" s="89">
        <f>IFERROR(ROUND(G.9b!E968,2),0)</f>
        <v>0</v>
      </c>
      <c r="F968" s="89">
        <f>IFERROR(ROUND(G.9b!F968,2),0)</f>
        <v>0</v>
      </c>
      <c r="G968" s="89">
        <f>IFERROR(ROUND(G.9b!G968,2),0)</f>
        <v>0</v>
      </c>
      <c r="H968" s="91">
        <f t="shared" si="15"/>
        <v>0</v>
      </c>
      <c r="I968" s="89">
        <f>IFERROR(ROUND(G.9b!I968,2),0)</f>
        <v>0</v>
      </c>
      <c r="J968" s="96" t="str">
        <f>IF(OR(ISTEXT(G.9b!J968),ISNUMBER(G.9b!J968))=TRUE,G.9b!J968,"")</f>
        <v/>
      </c>
    </row>
    <row r="969" spans="1:10" ht="20.100000000000001" customHeight="1" thickBot="1" x14ac:dyDescent="0.3">
      <c r="A969" s="96" t="str">
        <f>IF(OR(ISTEXT(G.9b!A969),ISNUMBER(G.9b!A969))=TRUE,G.9b!A969,"")</f>
        <v/>
      </c>
      <c r="B969" s="96" t="str">
        <f>IF(OR(ISTEXT(G.9b!B969),ISNUMBER(G.9b!B969))=TRUE,G.9b!B969,"")</f>
        <v/>
      </c>
      <c r="C969" s="89">
        <f>IFERROR(ROUND(G.9b!C969,2),0)</f>
        <v>0</v>
      </c>
      <c r="D969" s="89">
        <f>IFERROR(ROUND(G.9b!D969,2),0)</f>
        <v>0</v>
      </c>
      <c r="E969" s="89">
        <f>IFERROR(ROUND(G.9b!E969,2),0)</f>
        <v>0</v>
      </c>
      <c r="F969" s="89">
        <f>IFERROR(ROUND(G.9b!F969,2),0)</f>
        <v>0</v>
      </c>
      <c r="G969" s="89">
        <f>IFERROR(ROUND(G.9b!G969,2),0)</f>
        <v>0</v>
      </c>
      <c r="H969" s="91">
        <f t="shared" si="15"/>
        <v>0</v>
      </c>
      <c r="I969" s="89">
        <f>IFERROR(ROUND(G.9b!I969,2),0)</f>
        <v>0</v>
      </c>
      <c r="J969" s="96" t="str">
        <f>IF(OR(ISTEXT(G.9b!J969),ISNUMBER(G.9b!J969))=TRUE,G.9b!J969,"")</f>
        <v/>
      </c>
    </row>
    <row r="970" spans="1:10" ht="20.100000000000001" customHeight="1" thickBot="1" x14ac:dyDescent="0.3">
      <c r="A970" s="96" t="str">
        <f>IF(OR(ISTEXT(G.9b!A970),ISNUMBER(G.9b!A970))=TRUE,G.9b!A970,"")</f>
        <v/>
      </c>
      <c r="B970" s="96" t="str">
        <f>IF(OR(ISTEXT(G.9b!B970),ISNUMBER(G.9b!B970))=TRUE,G.9b!B970,"")</f>
        <v/>
      </c>
      <c r="C970" s="89">
        <f>IFERROR(ROUND(G.9b!C970,2),0)</f>
        <v>0</v>
      </c>
      <c r="D970" s="89">
        <f>IFERROR(ROUND(G.9b!D970,2),0)</f>
        <v>0</v>
      </c>
      <c r="E970" s="89">
        <f>IFERROR(ROUND(G.9b!E970,2),0)</f>
        <v>0</v>
      </c>
      <c r="F970" s="89">
        <f>IFERROR(ROUND(G.9b!F970,2),0)</f>
        <v>0</v>
      </c>
      <c r="G970" s="89">
        <f>IFERROR(ROUND(G.9b!G970,2),0)</f>
        <v>0</v>
      </c>
      <c r="H970" s="91">
        <f t="shared" si="15"/>
        <v>0</v>
      </c>
      <c r="I970" s="89">
        <f>IFERROR(ROUND(G.9b!I970,2),0)</f>
        <v>0</v>
      </c>
      <c r="J970" s="96" t="str">
        <f>IF(OR(ISTEXT(G.9b!J970),ISNUMBER(G.9b!J970))=TRUE,G.9b!J970,"")</f>
        <v/>
      </c>
    </row>
    <row r="971" spans="1:10" ht="20.100000000000001" customHeight="1" thickBot="1" x14ac:dyDescent="0.3">
      <c r="A971" s="96" t="str">
        <f>IF(OR(ISTEXT(G.9b!A971),ISNUMBER(G.9b!A971))=TRUE,G.9b!A971,"")</f>
        <v/>
      </c>
      <c r="B971" s="96" t="str">
        <f>IF(OR(ISTEXT(G.9b!B971),ISNUMBER(G.9b!B971))=TRUE,G.9b!B971,"")</f>
        <v/>
      </c>
      <c r="C971" s="89">
        <f>IFERROR(ROUND(G.9b!C971,2),0)</f>
        <v>0</v>
      </c>
      <c r="D971" s="89">
        <f>IFERROR(ROUND(G.9b!D971,2),0)</f>
        <v>0</v>
      </c>
      <c r="E971" s="89">
        <f>IFERROR(ROUND(G.9b!E971,2),0)</f>
        <v>0</v>
      </c>
      <c r="F971" s="89">
        <f>IFERROR(ROUND(G.9b!F971,2),0)</f>
        <v>0</v>
      </c>
      <c r="G971" s="89">
        <f>IFERROR(ROUND(G.9b!G971,2),0)</f>
        <v>0</v>
      </c>
      <c r="H971" s="91">
        <f t="shared" si="15"/>
        <v>0</v>
      </c>
      <c r="I971" s="89">
        <f>IFERROR(ROUND(G.9b!I971,2),0)</f>
        <v>0</v>
      </c>
      <c r="J971" s="96" t="str">
        <f>IF(OR(ISTEXT(G.9b!J971),ISNUMBER(G.9b!J971))=TRUE,G.9b!J971,"")</f>
        <v/>
      </c>
    </row>
    <row r="972" spans="1:10" ht="20.100000000000001" customHeight="1" thickBot="1" x14ac:dyDescent="0.3">
      <c r="A972" s="96" t="str">
        <f>IF(OR(ISTEXT(G.9b!A972),ISNUMBER(G.9b!A972))=TRUE,G.9b!A972,"")</f>
        <v/>
      </c>
      <c r="B972" s="96" t="str">
        <f>IF(OR(ISTEXT(G.9b!B972),ISNUMBER(G.9b!B972))=TRUE,G.9b!B972,"")</f>
        <v/>
      </c>
      <c r="C972" s="89">
        <f>IFERROR(ROUND(G.9b!C972,2),0)</f>
        <v>0</v>
      </c>
      <c r="D972" s="89">
        <f>IFERROR(ROUND(G.9b!D972,2),0)</f>
        <v>0</v>
      </c>
      <c r="E972" s="89">
        <f>IFERROR(ROUND(G.9b!E972,2),0)</f>
        <v>0</v>
      </c>
      <c r="F972" s="89">
        <f>IFERROR(ROUND(G.9b!F972,2),0)</f>
        <v>0</v>
      </c>
      <c r="G972" s="89">
        <f>IFERROR(ROUND(G.9b!G972,2),0)</f>
        <v>0</v>
      </c>
      <c r="H972" s="91">
        <f t="shared" si="15"/>
        <v>0</v>
      </c>
      <c r="I972" s="89">
        <f>IFERROR(ROUND(G.9b!I972,2),0)</f>
        <v>0</v>
      </c>
      <c r="J972" s="96" t="str">
        <f>IF(OR(ISTEXT(G.9b!J972),ISNUMBER(G.9b!J972))=TRUE,G.9b!J972,"")</f>
        <v/>
      </c>
    </row>
    <row r="973" spans="1:10" ht="20.100000000000001" customHeight="1" thickBot="1" x14ac:dyDescent="0.3">
      <c r="A973" s="96" t="str">
        <f>IF(OR(ISTEXT(G.9b!A973),ISNUMBER(G.9b!A973))=TRUE,G.9b!A973,"")</f>
        <v/>
      </c>
      <c r="B973" s="96" t="str">
        <f>IF(OR(ISTEXT(G.9b!B973),ISNUMBER(G.9b!B973))=TRUE,G.9b!B973,"")</f>
        <v/>
      </c>
      <c r="C973" s="89">
        <f>IFERROR(ROUND(G.9b!C973,2),0)</f>
        <v>0</v>
      </c>
      <c r="D973" s="89">
        <f>IFERROR(ROUND(G.9b!D973,2),0)</f>
        <v>0</v>
      </c>
      <c r="E973" s="89">
        <f>IFERROR(ROUND(G.9b!E973,2),0)</f>
        <v>0</v>
      </c>
      <c r="F973" s="89">
        <f>IFERROR(ROUND(G.9b!F973,2),0)</f>
        <v>0</v>
      </c>
      <c r="G973" s="89">
        <f>IFERROR(ROUND(G.9b!G973,2),0)</f>
        <v>0</v>
      </c>
      <c r="H973" s="91">
        <f t="shared" si="15"/>
        <v>0</v>
      </c>
      <c r="I973" s="89">
        <f>IFERROR(ROUND(G.9b!I973,2),0)</f>
        <v>0</v>
      </c>
      <c r="J973" s="96" t="str">
        <f>IF(OR(ISTEXT(G.9b!J973),ISNUMBER(G.9b!J973))=TRUE,G.9b!J973,"")</f>
        <v/>
      </c>
    </row>
    <row r="974" spans="1:10" ht="20.100000000000001" customHeight="1" thickBot="1" x14ac:dyDescent="0.3">
      <c r="A974" s="96" t="str">
        <f>IF(OR(ISTEXT(G.9b!A974),ISNUMBER(G.9b!A974))=TRUE,G.9b!A974,"")</f>
        <v/>
      </c>
      <c r="B974" s="96" t="str">
        <f>IF(OR(ISTEXT(G.9b!B974),ISNUMBER(G.9b!B974))=TRUE,G.9b!B974,"")</f>
        <v/>
      </c>
      <c r="C974" s="89">
        <f>IFERROR(ROUND(G.9b!C974,2),0)</f>
        <v>0</v>
      </c>
      <c r="D974" s="89">
        <f>IFERROR(ROUND(G.9b!D974,2),0)</f>
        <v>0</v>
      </c>
      <c r="E974" s="89">
        <f>IFERROR(ROUND(G.9b!E974,2),0)</f>
        <v>0</v>
      </c>
      <c r="F974" s="89">
        <f>IFERROR(ROUND(G.9b!F974,2),0)</f>
        <v>0</v>
      </c>
      <c r="G974" s="89">
        <f>IFERROR(ROUND(G.9b!G974,2),0)</f>
        <v>0</v>
      </c>
      <c r="H974" s="91">
        <f t="shared" si="15"/>
        <v>0</v>
      </c>
      <c r="I974" s="89">
        <f>IFERROR(ROUND(G.9b!I974,2),0)</f>
        <v>0</v>
      </c>
      <c r="J974" s="96" t="str">
        <f>IF(OR(ISTEXT(G.9b!J974),ISNUMBER(G.9b!J974))=TRUE,G.9b!J974,"")</f>
        <v/>
      </c>
    </row>
    <row r="975" spans="1:10" ht="20.100000000000001" customHeight="1" thickBot="1" x14ac:dyDescent="0.3">
      <c r="A975" s="96" t="str">
        <f>IF(OR(ISTEXT(G.9b!A975),ISNUMBER(G.9b!A975))=TRUE,G.9b!A975,"")</f>
        <v/>
      </c>
      <c r="B975" s="96" t="str">
        <f>IF(OR(ISTEXT(G.9b!B975),ISNUMBER(G.9b!B975))=TRUE,G.9b!B975,"")</f>
        <v/>
      </c>
      <c r="C975" s="89">
        <f>IFERROR(ROUND(G.9b!C975,2),0)</f>
        <v>0</v>
      </c>
      <c r="D975" s="89">
        <f>IFERROR(ROUND(G.9b!D975,2),0)</f>
        <v>0</v>
      </c>
      <c r="E975" s="89">
        <f>IFERROR(ROUND(G.9b!E975,2),0)</f>
        <v>0</v>
      </c>
      <c r="F975" s="89">
        <f>IFERROR(ROUND(G.9b!F975,2),0)</f>
        <v>0</v>
      </c>
      <c r="G975" s="89">
        <f>IFERROR(ROUND(G.9b!G975,2),0)</f>
        <v>0</v>
      </c>
      <c r="H975" s="91">
        <f t="shared" si="15"/>
        <v>0</v>
      </c>
      <c r="I975" s="89">
        <f>IFERROR(ROUND(G.9b!I975,2),0)</f>
        <v>0</v>
      </c>
      <c r="J975" s="96" t="str">
        <f>IF(OR(ISTEXT(G.9b!J975),ISNUMBER(G.9b!J975))=TRUE,G.9b!J975,"")</f>
        <v/>
      </c>
    </row>
    <row r="976" spans="1:10" ht="20.100000000000001" customHeight="1" thickBot="1" x14ac:dyDescent="0.3">
      <c r="A976" s="96" t="str">
        <f>IF(OR(ISTEXT(G.9b!A976),ISNUMBER(G.9b!A976))=TRUE,G.9b!A976,"")</f>
        <v/>
      </c>
      <c r="B976" s="96" t="str">
        <f>IF(OR(ISTEXT(G.9b!B976),ISNUMBER(G.9b!B976))=TRUE,G.9b!B976,"")</f>
        <v/>
      </c>
      <c r="C976" s="89">
        <f>IFERROR(ROUND(G.9b!C976,2),0)</f>
        <v>0</v>
      </c>
      <c r="D976" s="89">
        <f>IFERROR(ROUND(G.9b!D976,2),0)</f>
        <v>0</v>
      </c>
      <c r="E976" s="89">
        <f>IFERROR(ROUND(G.9b!E976,2),0)</f>
        <v>0</v>
      </c>
      <c r="F976" s="89">
        <f>IFERROR(ROUND(G.9b!F976,2),0)</f>
        <v>0</v>
      </c>
      <c r="G976" s="89">
        <f>IFERROR(ROUND(G.9b!G976,2),0)</f>
        <v>0</v>
      </c>
      <c r="H976" s="91">
        <f t="shared" si="15"/>
        <v>0</v>
      </c>
      <c r="I976" s="89">
        <f>IFERROR(ROUND(G.9b!I976,2),0)</f>
        <v>0</v>
      </c>
      <c r="J976" s="96" t="str">
        <f>IF(OR(ISTEXT(G.9b!J976),ISNUMBER(G.9b!J976))=TRUE,G.9b!J976,"")</f>
        <v/>
      </c>
    </row>
    <row r="977" spans="1:10" ht="20.100000000000001" customHeight="1" thickBot="1" x14ac:dyDescent="0.3">
      <c r="A977" s="96" t="str">
        <f>IF(OR(ISTEXT(G.9b!A977),ISNUMBER(G.9b!A977))=TRUE,G.9b!A977,"")</f>
        <v/>
      </c>
      <c r="B977" s="96" t="str">
        <f>IF(OR(ISTEXT(G.9b!B977),ISNUMBER(G.9b!B977))=TRUE,G.9b!B977,"")</f>
        <v/>
      </c>
      <c r="C977" s="89">
        <f>IFERROR(ROUND(G.9b!C977,2),0)</f>
        <v>0</v>
      </c>
      <c r="D977" s="89">
        <f>IFERROR(ROUND(G.9b!D977,2),0)</f>
        <v>0</v>
      </c>
      <c r="E977" s="89">
        <f>IFERROR(ROUND(G.9b!E977,2),0)</f>
        <v>0</v>
      </c>
      <c r="F977" s="89">
        <f>IFERROR(ROUND(G.9b!F977,2),0)</f>
        <v>0</v>
      </c>
      <c r="G977" s="89">
        <f>IFERROR(ROUND(G.9b!G977,2),0)</f>
        <v>0</v>
      </c>
      <c r="H977" s="91">
        <f t="shared" si="15"/>
        <v>0</v>
      </c>
      <c r="I977" s="89">
        <f>IFERROR(ROUND(G.9b!I977,2),0)</f>
        <v>0</v>
      </c>
      <c r="J977" s="96" t="str">
        <f>IF(OR(ISTEXT(G.9b!J977),ISNUMBER(G.9b!J977))=TRUE,G.9b!J977,"")</f>
        <v/>
      </c>
    </row>
    <row r="978" spans="1:10" ht="20.100000000000001" customHeight="1" thickBot="1" x14ac:dyDescent="0.3">
      <c r="A978" s="96" t="str">
        <f>IF(OR(ISTEXT(G.9b!A978),ISNUMBER(G.9b!A978))=TRUE,G.9b!A978,"")</f>
        <v/>
      </c>
      <c r="B978" s="96" t="str">
        <f>IF(OR(ISTEXT(G.9b!B978),ISNUMBER(G.9b!B978))=TRUE,G.9b!B978,"")</f>
        <v/>
      </c>
      <c r="C978" s="89">
        <f>IFERROR(ROUND(G.9b!C978,2),0)</f>
        <v>0</v>
      </c>
      <c r="D978" s="89">
        <f>IFERROR(ROUND(G.9b!D978,2),0)</f>
        <v>0</v>
      </c>
      <c r="E978" s="89">
        <f>IFERROR(ROUND(G.9b!E978,2),0)</f>
        <v>0</v>
      </c>
      <c r="F978" s="89">
        <f>IFERROR(ROUND(G.9b!F978,2),0)</f>
        <v>0</v>
      </c>
      <c r="G978" s="89">
        <f>IFERROR(ROUND(G.9b!G978,2),0)</f>
        <v>0</v>
      </c>
      <c r="H978" s="91">
        <f t="shared" si="15"/>
        <v>0</v>
      </c>
      <c r="I978" s="89">
        <f>IFERROR(ROUND(G.9b!I978,2),0)</f>
        <v>0</v>
      </c>
      <c r="J978" s="96" t="str">
        <f>IF(OR(ISTEXT(G.9b!J978),ISNUMBER(G.9b!J978))=TRUE,G.9b!J978,"")</f>
        <v/>
      </c>
    </row>
    <row r="979" spans="1:10" ht="20.100000000000001" customHeight="1" thickBot="1" x14ac:dyDescent="0.3">
      <c r="A979" s="96" t="str">
        <f>IF(OR(ISTEXT(G.9b!A979),ISNUMBER(G.9b!A979))=TRUE,G.9b!A979,"")</f>
        <v/>
      </c>
      <c r="B979" s="96" t="str">
        <f>IF(OR(ISTEXT(G.9b!B979),ISNUMBER(G.9b!B979))=TRUE,G.9b!B979,"")</f>
        <v/>
      </c>
      <c r="C979" s="89">
        <f>IFERROR(ROUND(G.9b!C979,2),0)</f>
        <v>0</v>
      </c>
      <c r="D979" s="89">
        <f>IFERROR(ROUND(G.9b!D979,2),0)</f>
        <v>0</v>
      </c>
      <c r="E979" s="89">
        <f>IFERROR(ROUND(G.9b!E979,2),0)</f>
        <v>0</v>
      </c>
      <c r="F979" s="89">
        <f>IFERROR(ROUND(G.9b!F979,2),0)</f>
        <v>0</v>
      </c>
      <c r="G979" s="89">
        <f>IFERROR(ROUND(G.9b!G979,2),0)</f>
        <v>0</v>
      </c>
      <c r="H979" s="91">
        <f t="shared" si="15"/>
        <v>0</v>
      </c>
      <c r="I979" s="89">
        <f>IFERROR(ROUND(G.9b!I979,2),0)</f>
        <v>0</v>
      </c>
      <c r="J979" s="96" t="str">
        <f>IF(OR(ISTEXT(G.9b!J979),ISNUMBER(G.9b!J979))=TRUE,G.9b!J979,"")</f>
        <v/>
      </c>
    </row>
    <row r="980" spans="1:10" ht="20.100000000000001" customHeight="1" thickBot="1" x14ac:dyDescent="0.3">
      <c r="A980" s="96" t="str">
        <f>IF(OR(ISTEXT(G.9b!A980),ISNUMBER(G.9b!A980))=TRUE,G.9b!A980,"")</f>
        <v/>
      </c>
      <c r="B980" s="96" t="str">
        <f>IF(OR(ISTEXT(G.9b!B980),ISNUMBER(G.9b!B980))=TRUE,G.9b!B980,"")</f>
        <v/>
      </c>
      <c r="C980" s="89">
        <f>IFERROR(ROUND(G.9b!C980,2),0)</f>
        <v>0</v>
      </c>
      <c r="D980" s="89">
        <f>IFERROR(ROUND(G.9b!D980,2),0)</f>
        <v>0</v>
      </c>
      <c r="E980" s="89">
        <f>IFERROR(ROUND(G.9b!E980,2),0)</f>
        <v>0</v>
      </c>
      <c r="F980" s="89">
        <f>IFERROR(ROUND(G.9b!F980,2),0)</f>
        <v>0</v>
      </c>
      <c r="G980" s="89">
        <f>IFERROR(ROUND(G.9b!G980,2),0)</f>
        <v>0</v>
      </c>
      <c r="H980" s="91">
        <f t="shared" si="15"/>
        <v>0</v>
      </c>
      <c r="I980" s="89">
        <f>IFERROR(ROUND(G.9b!I980,2),0)</f>
        <v>0</v>
      </c>
      <c r="J980" s="96" t="str">
        <f>IF(OR(ISTEXT(G.9b!J980),ISNUMBER(G.9b!J980))=TRUE,G.9b!J980,"")</f>
        <v/>
      </c>
    </row>
    <row r="981" spans="1:10" ht="20.100000000000001" customHeight="1" thickBot="1" x14ac:dyDescent="0.3">
      <c r="A981" s="96" t="str">
        <f>IF(OR(ISTEXT(G.9b!A981),ISNUMBER(G.9b!A981))=TRUE,G.9b!A981,"")</f>
        <v/>
      </c>
      <c r="B981" s="96" t="str">
        <f>IF(OR(ISTEXT(G.9b!B981),ISNUMBER(G.9b!B981))=TRUE,G.9b!B981,"")</f>
        <v/>
      </c>
      <c r="C981" s="89">
        <f>IFERROR(ROUND(G.9b!C981,2),0)</f>
        <v>0</v>
      </c>
      <c r="D981" s="89">
        <f>IFERROR(ROUND(G.9b!D981,2),0)</f>
        <v>0</v>
      </c>
      <c r="E981" s="89">
        <f>IFERROR(ROUND(G.9b!E981,2),0)</f>
        <v>0</v>
      </c>
      <c r="F981" s="89">
        <f>IFERROR(ROUND(G.9b!F981,2),0)</f>
        <v>0</v>
      </c>
      <c r="G981" s="89">
        <f>IFERROR(ROUND(G.9b!G981,2),0)</f>
        <v>0</v>
      </c>
      <c r="H981" s="91">
        <f t="shared" si="15"/>
        <v>0</v>
      </c>
      <c r="I981" s="89">
        <f>IFERROR(ROUND(G.9b!I981,2),0)</f>
        <v>0</v>
      </c>
      <c r="J981" s="96" t="str">
        <f>IF(OR(ISTEXT(G.9b!J981),ISNUMBER(G.9b!J981))=TRUE,G.9b!J981,"")</f>
        <v/>
      </c>
    </row>
    <row r="982" spans="1:10" ht="20.100000000000001" customHeight="1" thickBot="1" x14ac:dyDescent="0.3">
      <c r="A982" s="96" t="str">
        <f>IF(OR(ISTEXT(G.9b!A982),ISNUMBER(G.9b!A982))=TRUE,G.9b!A982,"")</f>
        <v/>
      </c>
      <c r="B982" s="96" t="str">
        <f>IF(OR(ISTEXT(G.9b!B982),ISNUMBER(G.9b!B982))=TRUE,G.9b!B982,"")</f>
        <v/>
      </c>
      <c r="C982" s="89">
        <f>IFERROR(ROUND(G.9b!C982,2),0)</f>
        <v>0</v>
      </c>
      <c r="D982" s="89">
        <f>IFERROR(ROUND(G.9b!D982,2),0)</f>
        <v>0</v>
      </c>
      <c r="E982" s="89">
        <f>IFERROR(ROUND(G.9b!E982,2),0)</f>
        <v>0</v>
      </c>
      <c r="F982" s="89">
        <f>IFERROR(ROUND(G.9b!F982,2),0)</f>
        <v>0</v>
      </c>
      <c r="G982" s="89">
        <f>IFERROR(ROUND(G.9b!G982,2),0)</f>
        <v>0</v>
      </c>
      <c r="H982" s="91">
        <f t="shared" si="15"/>
        <v>0</v>
      </c>
      <c r="I982" s="89">
        <f>IFERROR(ROUND(G.9b!I982,2),0)</f>
        <v>0</v>
      </c>
      <c r="J982" s="96" t="str">
        <f>IF(OR(ISTEXT(G.9b!J982),ISNUMBER(G.9b!J982))=TRUE,G.9b!J982,"")</f>
        <v/>
      </c>
    </row>
    <row r="983" spans="1:10" ht="20.100000000000001" customHeight="1" thickBot="1" x14ac:dyDescent="0.3">
      <c r="A983" s="96" t="str">
        <f>IF(OR(ISTEXT(G.9b!A983),ISNUMBER(G.9b!A983))=TRUE,G.9b!A983,"")</f>
        <v/>
      </c>
      <c r="B983" s="96" t="str">
        <f>IF(OR(ISTEXT(G.9b!B983),ISNUMBER(G.9b!B983))=TRUE,G.9b!B983,"")</f>
        <v/>
      </c>
      <c r="C983" s="89">
        <f>IFERROR(ROUND(G.9b!C983,2),0)</f>
        <v>0</v>
      </c>
      <c r="D983" s="89">
        <f>IFERROR(ROUND(G.9b!D983,2),0)</f>
        <v>0</v>
      </c>
      <c r="E983" s="89">
        <f>IFERROR(ROUND(G.9b!E983,2),0)</f>
        <v>0</v>
      </c>
      <c r="F983" s="89">
        <f>IFERROR(ROUND(G.9b!F983,2),0)</f>
        <v>0</v>
      </c>
      <c r="G983" s="89">
        <f>IFERROR(ROUND(G.9b!G983,2),0)</f>
        <v>0</v>
      </c>
      <c r="H983" s="91">
        <f t="shared" si="15"/>
        <v>0</v>
      </c>
      <c r="I983" s="89">
        <f>IFERROR(ROUND(G.9b!I983,2),0)</f>
        <v>0</v>
      </c>
      <c r="J983" s="96" t="str">
        <f>IF(OR(ISTEXT(G.9b!J983),ISNUMBER(G.9b!J983))=TRUE,G.9b!J983,"")</f>
        <v/>
      </c>
    </row>
    <row r="984" spans="1:10" ht="20.100000000000001" customHeight="1" thickBot="1" x14ac:dyDescent="0.3">
      <c r="A984" s="96" t="str">
        <f>IF(OR(ISTEXT(G.9b!A984),ISNUMBER(G.9b!A984))=TRUE,G.9b!A984,"")</f>
        <v/>
      </c>
      <c r="B984" s="96" t="str">
        <f>IF(OR(ISTEXT(G.9b!B984),ISNUMBER(G.9b!B984))=TRUE,G.9b!B984,"")</f>
        <v/>
      </c>
      <c r="C984" s="89">
        <f>IFERROR(ROUND(G.9b!C984,2),0)</f>
        <v>0</v>
      </c>
      <c r="D984" s="89">
        <f>IFERROR(ROUND(G.9b!D984,2),0)</f>
        <v>0</v>
      </c>
      <c r="E984" s="89">
        <f>IFERROR(ROUND(G.9b!E984,2),0)</f>
        <v>0</v>
      </c>
      <c r="F984" s="89">
        <f>IFERROR(ROUND(G.9b!F984,2),0)</f>
        <v>0</v>
      </c>
      <c r="G984" s="89">
        <f>IFERROR(ROUND(G.9b!G984,2),0)</f>
        <v>0</v>
      </c>
      <c r="H984" s="91">
        <f t="shared" si="15"/>
        <v>0</v>
      </c>
      <c r="I984" s="89">
        <f>IFERROR(ROUND(G.9b!I984,2),0)</f>
        <v>0</v>
      </c>
      <c r="J984" s="96" t="str">
        <f>IF(OR(ISTEXT(G.9b!J984),ISNUMBER(G.9b!J984))=TRUE,G.9b!J984,"")</f>
        <v/>
      </c>
    </row>
    <row r="985" spans="1:10" ht="20.100000000000001" customHeight="1" thickBot="1" x14ac:dyDescent="0.3">
      <c r="A985" s="96" t="str">
        <f>IF(OR(ISTEXT(G.9b!A985),ISNUMBER(G.9b!A985))=TRUE,G.9b!A985,"")</f>
        <v/>
      </c>
      <c r="B985" s="96" t="str">
        <f>IF(OR(ISTEXT(G.9b!B985),ISNUMBER(G.9b!B985))=TRUE,G.9b!B985,"")</f>
        <v/>
      </c>
      <c r="C985" s="89">
        <f>IFERROR(ROUND(G.9b!C985,2),0)</f>
        <v>0</v>
      </c>
      <c r="D985" s="89">
        <f>IFERROR(ROUND(G.9b!D985,2),0)</f>
        <v>0</v>
      </c>
      <c r="E985" s="89">
        <f>IFERROR(ROUND(G.9b!E985,2),0)</f>
        <v>0</v>
      </c>
      <c r="F985" s="89">
        <f>IFERROR(ROUND(G.9b!F985,2),0)</f>
        <v>0</v>
      </c>
      <c r="G985" s="89">
        <f>IFERROR(ROUND(G.9b!G985,2),0)</f>
        <v>0</v>
      </c>
      <c r="H985" s="91">
        <f t="shared" si="15"/>
        <v>0</v>
      </c>
      <c r="I985" s="89">
        <f>IFERROR(ROUND(G.9b!I985,2),0)</f>
        <v>0</v>
      </c>
      <c r="J985" s="96" t="str">
        <f>IF(OR(ISTEXT(G.9b!J985),ISNUMBER(G.9b!J985))=TRUE,G.9b!J985,"")</f>
        <v/>
      </c>
    </row>
    <row r="986" spans="1:10" ht="20.100000000000001" customHeight="1" thickBot="1" x14ac:dyDescent="0.3">
      <c r="A986" s="96" t="str">
        <f>IF(OR(ISTEXT(G.9b!A986),ISNUMBER(G.9b!A986))=TRUE,G.9b!A986,"")</f>
        <v/>
      </c>
      <c r="B986" s="96" t="str">
        <f>IF(OR(ISTEXT(G.9b!B986),ISNUMBER(G.9b!B986))=TRUE,G.9b!B986,"")</f>
        <v/>
      </c>
      <c r="C986" s="89">
        <f>IFERROR(ROUND(G.9b!C986,2),0)</f>
        <v>0</v>
      </c>
      <c r="D986" s="89">
        <f>IFERROR(ROUND(G.9b!D986,2),0)</f>
        <v>0</v>
      </c>
      <c r="E986" s="89">
        <f>IFERROR(ROUND(G.9b!E986,2),0)</f>
        <v>0</v>
      </c>
      <c r="F986" s="89">
        <f>IFERROR(ROUND(G.9b!F986,2),0)</f>
        <v>0</v>
      </c>
      <c r="G986" s="89">
        <f>IFERROR(ROUND(G.9b!G986,2),0)</f>
        <v>0</v>
      </c>
      <c r="H986" s="91">
        <f t="shared" si="15"/>
        <v>0</v>
      </c>
      <c r="I986" s="89">
        <f>IFERROR(ROUND(G.9b!I986,2),0)</f>
        <v>0</v>
      </c>
      <c r="J986" s="96" t="str">
        <f>IF(OR(ISTEXT(G.9b!J986),ISNUMBER(G.9b!J986))=TRUE,G.9b!J986,"")</f>
        <v/>
      </c>
    </row>
    <row r="987" spans="1:10" ht="20.100000000000001" customHeight="1" thickBot="1" x14ac:dyDescent="0.3">
      <c r="A987" s="96" t="str">
        <f>IF(OR(ISTEXT(G.9b!A987),ISNUMBER(G.9b!A987))=TRUE,G.9b!A987,"")</f>
        <v/>
      </c>
      <c r="B987" s="96" t="str">
        <f>IF(OR(ISTEXT(G.9b!B987),ISNUMBER(G.9b!B987))=TRUE,G.9b!B987,"")</f>
        <v/>
      </c>
      <c r="C987" s="89">
        <f>IFERROR(ROUND(G.9b!C987,2),0)</f>
        <v>0</v>
      </c>
      <c r="D987" s="89">
        <f>IFERROR(ROUND(G.9b!D987,2),0)</f>
        <v>0</v>
      </c>
      <c r="E987" s="89">
        <f>IFERROR(ROUND(G.9b!E987,2),0)</f>
        <v>0</v>
      </c>
      <c r="F987" s="89">
        <f>IFERROR(ROUND(G.9b!F987,2),0)</f>
        <v>0</v>
      </c>
      <c r="G987" s="89">
        <f>IFERROR(ROUND(G.9b!G987,2),0)</f>
        <v>0</v>
      </c>
      <c r="H987" s="91">
        <f t="shared" si="15"/>
        <v>0</v>
      </c>
      <c r="I987" s="89">
        <f>IFERROR(ROUND(G.9b!I987,2),0)</f>
        <v>0</v>
      </c>
      <c r="J987" s="96" t="str">
        <f>IF(OR(ISTEXT(G.9b!J987),ISNUMBER(G.9b!J987))=TRUE,G.9b!J987,"")</f>
        <v/>
      </c>
    </row>
    <row r="988" spans="1:10" ht="20.100000000000001" customHeight="1" thickBot="1" x14ac:dyDescent="0.3">
      <c r="A988" s="96" t="str">
        <f>IF(OR(ISTEXT(G.9b!A988),ISNUMBER(G.9b!A988))=TRUE,G.9b!A988,"")</f>
        <v/>
      </c>
      <c r="B988" s="96" t="str">
        <f>IF(OR(ISTEXT(G.9b!B988),ISNUMBER(G.9b!B988))=TRUE,G.9b!B988,"")</f>
        <v/>
      </c>
      <c r="C988" s="89">
        <f>IFERROR(ROUND(G.9b!C988,2),0)</f>
        <v>0</v>
      </c>
      <c r="D988" s="89">
        <f>IFERROR(ROUND(G.9b!D988,2),0)</f>
        <v>0</v>
      </c>
      <c r="E988" s="89">
        <f>IFERROR(ROUND(G.9b!E988,2),0)</f>
        <v>0</v>
      </c>
      <c r="F988" s="89">
        <f>IFERROR(ROUND(G.9b!F988,2),0)</f>
        <v>0</v>
      </c>
      <c r="G988" s="89">
        <f>IFERROR(ROUND(G.9b!G988,2),0)</f>
        <v>0</v>
      </c>
      <c r="H988" s="91">
        <f t="shared" si="15"/>
        <v>0</v>
      </c>
      <c r="I988" s="89">
        <f>IFERROR(ROUND(G.9b!I988,2),0)</f>
        <v>0</v>
      </c>
      <c r="J988" s="96" t="str">
        <f>IF(OR(ISTEXT(G.9b!J988),ISNUMBER(G.9b!J988))=TRUE,G.9b!J988,"")</f>
        <v/>
      </c>
    </row>
    <row r="989" spans="1:10" ht="20.100000000000001" customHeight="1" thickBot="1" x14ac:dyDescent="0.3">
      <c r="A989" s="96" t="str">
        <f>IF(OR(ISTEXT(G.9b!A989),ISNUMBER(G.9b!A989))=TRUE,G.9b!A989,"")</f>
        <v/>
      </c>
      <c r="B989" s="96" t="str">
        <f>IF(OR(ISTEXT(G.9b!B989),ISNUMBER(G.9b!B989))=TRUE,G.9b!B989,"")</f>
        <v/>
      </c>
      <c r="C989" s="89">
        <f>IFERROR(ROUND(G.9b!C989,2),0)</f>
        <v>0</v>
      </c>
      <c r="D989" s="89">
        <f>IFERROR(ROUND(G.9b!D989,2),0)</f>
        <v>0</v>
      </c>
      <c r="E989" s="89">
        <f>IFERROR(ROUND(G.9b!E989,2),0)</f>
        <v>0</v>
      </c>
      <c r="F989" s="89">
        <f>IFERROR(ROUND(G.9b!F989,2),0)</f>
        <v>0</v>
      </c>
      <c r="G989" s="89">
        <f>IFERROR(ROUND(G.9b!G989,2),0)</f>
        <v>0</v>
      </c>
      <c r="H989" s="91">
        <f t="shared" si="15"/>
        <v>0</v>
      </c>
      <c r="I989" s="89">
        <f>IFERROR(ROUND(G.9b!I989,2),0)</f>
        <v>0</v>
      </c>
      <c r="J989" s="96" t="str">
        <f>IF(OR(ISTEXT(G.9b!J989),ISNUMBER(G.9b!J989))=TRUE,G.9b!J989,"")</f>
        <v/>
      </c>
    </row>
    <row r="990" spans="1:10" ht="20.100000000000001" customHeight="1" thickBot="1" x14ac:dyDescent="0.3">
      <c r="A990" s="96" t="str">
        <f>IF(OR(ISTEXT(G.9b!A990),ISNUMBER(G.9b!A990))=TRUE,G.9b!A990,"")</f>
        <v/>
      </c>
      <c r="B990" s="96" t="str">
        <f>IF(OR(ISTEXT(G.9b!B990),ISNUMBER(G.9b!B990))=TRUE,G.9b!B990,"")</f>
        <v/>
      </c>
      <c r="C990" s="89">
        <f>IFERROR(ROUND(G.9b!C990,2),0)</f>
        <v>0</v>
      </c>
      <c r="D990" s="89">
        <f>IFERROR(ROUND(G.9b!D990,2),0)</f>
        <v>0</v>
      </c>
      <c r="E990" s="89">
        <f>IFERROR(ROUND(G.9b!E990,2),0)</f>
        <v>0</v>
      </c>
      <c r="F990" s="89">
        <f>IFERROR(ROUND(G.9b!F990,2),0)</f>
        <v>0</v>
      </c>
      <c r="G990" s="89">
        <f>IFERROR(ROUND(G.9b!G990,2),0)</f>
        <v>0</v>
      </c>
      <c r="H990" s="91">
        <f t="shared" si="15"/>
        <v>0</v>
      </c>
      <c r="I990" s="89">
        <f>IFERROR(ROUND(G.9b!I990,2),0)</f>
        <v>0</v>
      </c>
      <c r="J990" s="96" t="str">
        <f>IF(OR(ISTEXT(G.9b!J990),ISNUMBER(G.9b!J990))=TRUE,G.9b!J990,"")</f>
        <v/>
      </c>
    </row>
    <row r="991" spans="1:10" ht="20.100000000000001" customHeight="1" thickBot="1" x14ac:dyDescent="0.3">
      <c r="A991" s="96" t="str">
        <f>IF(OR(ISTEXT(G.9b!A991),ISNUMBER(G.9b!A991))=TRUE,G.9b!A991,"")</f>
        <v/>
      </c>
      <c r="B991" s="96" t="str">
        <f>IF(OR(ISTEXT(G.9b!B991),ISNUMBER(G.9b!B991))=TRUE,G.9b!B991,"")</f>
        <v/>
      </c>
      <c r="C991" s="89">
        <f>IFERROR(ROUND(G.9b!C991,2),0)</f>
        <v>0</v>
      </c>
      <c r="D991" s="89">
        <f>IFERROR(ROUND(G.9b!D991,2),0)</f>
        <v>0</v>
      </c>
      <c r="E991" s="89">
        <f>IFERROR(ROUND(G.9b!E991,2),0)</f>
        <v>0</v>
      </c>
      <c r="F991" s="89">
        <f>IFERROR(ROUND(G.9b!F991,2),0)</f>
        <v>0</v>
      </c>
      <c r="G991" s="89">
        <f>IFERROR(ROUND(G.9b!G991,2),0)</f>
        <v>0</v>
      </c>
      <c r="H991" s="91">
        <f t="shared" si="15"/>
        <v>0</v>
      </c>
      <c r="I991" s="89">
        <f>IFERROR(ROUND(G.9b!I991,2),0)</f>
        <v>0</v>
      </c>
      <c r="J991" s="96" t="str">
        <f>IF(OR(ISTEXT(G.9b!J991),ISNUMBER(G.9b!J991))=TRUE,G.9b!J991,"")</f>
        <v/>
      </c>
    </row>
    <row r="992" spans="1:10" ht="20.100000000000001" customHeight="1" thickBot="1" x14ac:dyDescent="0.3">
      <c r="A992" s="96" t="str">
        <f>IF(OR(ISTEXT(G.9b!A992),ISNUMBER(G.9b!A992))=TRUE,G.9b!A992,"")</f>
        <v/>
      </c>
      <c r="B992" s="96" t="str">
        <f>IF(OR(ISTEXT(G.9b!B992),ISNUMBER(G.9b!B992))=TRUE,G.9b!B992,"")</f>
        <v/>
      </c>
      <c r="C992" s="89">
        <f>IFERROR(ROUND(G.9b!C992,2),0)</f>
        <v>0</v>
      </c>
      <c r="D992" s="89">
        <f>IFERROR(ROUND(G.9b!D992,2),0)</f>
        <v>0</v>
      </c>
      <c r="E992" s="89">
        <f>IFERROR(ROUND(G.9b!E992,2),0)</f>
        <v>0</v>
      </c>
      <c r="F992" s="89">
        <f>IFERROR(ROUND(G.9b!F992,2),0)</f>
        <v>0</v>
      </c>
      <c r="G992" s="89">
        <f>IFERROR(ROUND(G.9b!G992,2),0)</f>
        <v>0</v>
      </c>
      <c r="H992" s="91">
        <f t="shared" si="15"/>
        <v>0</v>
      </c>
      <c r="I992" s="89">
        <f>IFERROR(ROUND(G.9b!I992,2),0)</f>
        <v>0</v>
      </c>
      <c r="J992" s="96" t="str">
        <f>IF(OR(ISTEXT(G.9b!J992),ISNUMBER(G.9b!J992))=TRUE,G.9b!J992,"")</f>
        <v/>
      </c>
    </row>
    <row r="993" spans="1:10" ht="20.100000000000001" customHeight="1" thickBot="1" x14ac:dyDescent="0.3">
      <c r="A993" s="96" t="str">
        <f>IF(OR(ISTEXT(G.9b!A993),ISNUMBER(G.9b!A993))=TRUE,G.9b!A993,"")</f>
        <v/>
      </c>
      <c r="B993" s="96" t="str">
        <f>IF(OR(ISTEXT(G.9b!B993),ISNUMBER(G.9b!B993))=TRUE,G.9b!B993,"")</f>
        <v/>
      </c>
      <c r="C993" s="89">
        <f>IFERROR(ROUND(G.9b!C993,2),0)</f>
        <v>0</v>
      </c>
      <c r="D993" s="89">
        <f>IFERROR(ROUND(G.9b!D993,2),0)</f>
        <v>0</v>
      </c>
      <c r="E993" s="89">
        <f>IFERROR(ROUND(G.9b!E993,2),0)</f>
        <v>0</v>
      </c>
      <c r="F993" s="89">
        <f>IFERROR(ROUND(G.9b!F993,2),0)</f>
        <v>0</v>
      </c>
      <c r="G993" s="89">
        <f>IFERROR(ROUND(G.9b!G993,2),0)</f>
        <v>0</v>
      </c>
      <c r="H993" s="91">
        <f t="shared" si="15"/>
        <v>0</v>
      </c>
      <c r="I993" s="89">
        <f>IFERROR(ROUND(G.9b!I993,2),0)</f>
        <v>0</v>
      </c>
      <c r="J993" s="96" t="str">
        <f>IF(OR(ISTEXT(G.9b!J993),ISNUMBER(G.9b!J993))=TRUE,G.9b!J993,"")</f>
        <v/>
      </c>
    </row>
    <row r="994" spans="1:10" ht="20.100000000000001" customHeight="1" thickBot="1" x14ac:dyDescent="0.3">
      <c r="A994" s="96" t="str">
        <f>IF(OR(ISTEXT(G.9b!A994),ISNUMBER(G.9b!A994))=TRUE,G.9b!A994,"")</f>
        <v/>
      </c>
      <c r="B994" s="96" t="str">
        <f>IF(OR(ISTEXT(G.9b!B994),ISNUMBER(G.9b!B994))=TRUE,G.9b!B994,"")</f>
        <v/>
      </c>
      <c r="C994" s="89">
        <f>IFERROR(ROUND(G.9b!C994,2),0)</f>
        <v>0</v>
      </c>
      <c r="D994" s="89">
        <f>IFERROR(ROUND(G.9b!D994,2),0)</f>
        <v>0</v>
      </c>
      <c r="E994" s="89">
        <f>IFERROR(ROUND(G.9b!E994,2),0)</f>
        <v>0</v>
      </c>
      <c r="F994" s="89">
        <f>IFERROR(ROUND(G.9b!F994,2),0)</f>
        <v>0</v>
      </c>
      <c r="G994" s="89">
        <f>IFERROR(ROUND(G.9b!G994,2),0)</f>
        <v>0</v>
      </c>
      <c r="H994" s="91">
        <f t="shared" si="15"/>
        <v>0</v>
      </c>
      <c r="I994" s="89">
        <f>IFERROR(ROUND(G.9b!I994,2),0)</f>
        <v>0</v>
      </c>
      <c r="J994" s="96" t="str">
        <f>IF(OR(ISTEXT(G.9b!J994),ISNUMBER(G.9b!J994))=TRUE,G.9b!J994,"")</f>
        <v/>
      </c>
    </row>
    <row r="995" spans="1:10" ht="20.100000000000001" customHeight="1" thickBot="1" x14ac:dyDescent="0.3">
      <c r="A995" s="96" t="str">
        <f>IF(OR(ISTEXT(G.9b!A995),ISNUMBER(G.9b!A995))=TRUE,G.9b!A995,"")</f>
        <v/>
      </c>
      <c r="B995" s="96" t="str">
        <f>IF(OR(ISTEXT(G.9b!B995),ISNUMBER(G.9b!B995))=TRUE,G.9b!B995,"")</f>
        <v/>
      </c>
      <c r="C995" s="89">
        <f>IFERROR(ROUND(G.9b!C995,2),0)</f>
        <v>0</v>
      </c>
      <c r="D995" s="89">
        <f>IFERROR(ROUND(G.9b!D995,2),0)</f>
        <v>0</v>
      </c>
      <c r="E995" s="89">
        <f>IFERROR(ROUND(G.9b!E995,2),0)</f>
        <v>0</v>
      </c>
      <c r="F995" s="89">
        <f>IFERROR(ROUND(G.9b!F995,2),0)</f>
        <v>0</v>
      </c>
      <c r="G995" s="89">
        <f>IFERROR(ROUND(G.9b!G995,2),0)</f>
        <v>0</v>
      </c>
      <c r="H995" s="91">
        <f t="shared" si="15"/>
        <v>0</v>
      </c>
      <c r="I995" s="89">
        <f>IFERROR(ROUND(G.9b!I995,2),0)</f>
        <v>0</v>
      </c>
      <c r="J995" s="96" t="str">
        <f>IF(OR(ISTEXT(G.9b!J995),ISNUMBER(G.9b!J995))=TRUE,G.9b!J995,"")</f>
        <v/>
      </c>
    </row>
    <row r="996" spans="1:10" ht="20.100000000000001" customHeight="1" thickBot="1" x14ac:dyDescent="0.3">
      <c r="A996" s="96" t="str">
        <f>IF(OR(ISTEXT(G.9b!A996),ISNUMBER(G.9b!A996))=TRUE,G.9b!A996,"")</f>
        <v/>
      </c>
      <c r="B996" s="96" t="str">
        <f>IF(OR(ISTEXT(G.9b!B996),ISNUMBER(G.9b!B996))=TRUE,G.9b!B996,"")</f>
        <v/>
      </c>
      <c r="C996" s="89">
        <f>IFERROR(ROUND(G.9b!C996,2),0)</f>
        <v>0</v>
      </c>
      <c r="D996" s="89">
        <f>IFERROR(ROUND(G.9b!D996,2),0)</f>
        <v>0</v>
      </c>
      <c r="E996" s="89">
        <f>IFERROR(ROUND(G.9b!E996,2),0)</f>
        <v>0</v>
      </c>
      <c r="F996" s="89">
        <f>IFERROR(ROUND(G.9b!F996,2),0)</f>
        <v>0</v>
      </c>
      <c r="G996" s="89">
        <f>IFERROR(ROUND(G.9b!G996,2),0)</f>
        <v>0</v>
      </c>
      <c r="H996" s="91">
        <f t="shared" si="15"/>
        <v>0</v>
      </c>
      <c r="I996" s="89">
        <f>IFERROR(ROUND(G.9b!I996,2),0)</f>
        <v>0</v>
      </c>
      <c r="J996" s="96" t="str">
        <f>IF(OR(ISTEXT(G.9b!J996),ISNUMBER(G.9b!J996))=TRUE,G.9b!J996,"")</f>
        <v/>
      </c>
    </row>
    <row r="997" spans="1:10" ht="20.100000000000001" customHeight="1" thickBot="1" x14ac:dyDescent="0.3">
      <c r="A997" s="96" t="str">
        <f>IF(OR(ISTEXT(G.9b!A997),ISNUMBER(G.9b!A997))=TRUE,G.9b!A997,"")</f>
        <v/>
      </c>
      <c r="B997" s="96" t="str">
        <f>IF(OR(ISTEXT(G.9b!B997),ISNUMBER(G.9b!B997))=TRUE,G.9b!B997,"")</f>
        <v/>
      </c>
      <c r="C997" s="89">
        <f>IFERROR(ROUND(G.9b!C997,2),0)</f>
        <v>0</v>
      </c>
      <c r="D997" s="89">
        <f>IFERROR(ROUND(G.9b!D997,2),0)</f>
        <v>0</v>
      </c>
      <c r="E997" s="89">
        <f>IFERROR(ROUND(G.9b!E997,2),0)</f>
        <v>0</v>
      </c>
      <c r="F997" s="89">
        <f>IFERROR(ROUND(G.9b!F997,2),0)</f>
        <v>0</v>
      </c>
      <c r="G997" s="89">
        <f>IFERROR(ROUND(G.9b!G997,2),0)</f>
        <v>0</v>
      </c>
      <c r="H997" s="91">
        <f t="shared" si="15"/>
        <v>0</v>
      </c>
      <c r="I997" s="89">
        <f>IFERROR(ROUND(G.9b!I997,2),0)</f>
        <v>0</v>
      </c>
      <c r="J997" s="96" t="str">
        <f>IF(OR(ISTEXT(G.9b!J997),ISNUMBER(G.9b!J997))=TRUE,G.9b!J997,"")</f>
        <v/>
      </c>
    </row>
    <row r="998" spans="1:10" ht="20.100000000000001" customHeight="1" thickBot="1" x14ac:dyDescent="0.3">
      <c r="A998" s="96" t="str">
        <f>IF(OR(ISTEXT(G.9b!A998),ISNUMBER(G.9b!A998))=TRUE,G.9b!A998,"")</f>
        <v/>
      </c>
      <c r="B998" s="96" t="str">
        <f>IF(OR(ISTEXT(G.9b!B998),ISNUMBER(G.9b!B998))=TRUE,G.9b!B998,"")</f>
        <v/>
      </c>
      <c r="C998" s="89">
        <f>IFERROR(ROUND(G.9b!C998,2),0)</f>
        <v>0</v>
      </c>
      <c r="D998" s="89">
        <f>IFERROR(ROUND(G.9b!D998,2),0)</f>
        <v>0</v>
      </c>
      <c r="E998" s="89">
        <f>IFERROR(ROUND(G.9b!E998,2),0)</f>
        <v>0</v>
      </c>
      <c r="F998" s="89">
        <f>IFERROR(ROUND(G.9b!F998,2),0)</f>
        <v>0</v>
      </c>
      <c r="G998" s="89">
        <f>IFERROR(ROUND(G.9b!G998,2),0)</f>
        <v>0</v>
      </c>
      <c r="H998" s="91">
        <f t="shared" si="15"/>
        <v>0</v>
      </c>
      <c r="I998" s="89">
        <f>IFERROR(ROUND(G.9b!I998,2),0)</f>
        <v>0</v>
      </c>
      <c r="J998" s="96" t="str">
        <f>IF(OR(ISTEXT(G.9b!J998),ISNUMBER(G.9b!J998))=TRUE,G.9b!J998,"")</f>
        <v/>
      </c>
    </row>
    <row r="999" spans="1:10" ht="20.100000000000001" customHeight="1" thickBot="1" x14ac:dyDescent="0.3">
      <c r="A999" s="96" t="str">
        <f>IF(OR(ISTEXT(G.9b!A999),ISNUMBER(G.9b!A999))=TRUE,G.9b!A999,"")</f>
        <v/>
      </c>
      <c r="B999" s="96" t="str">
        <f>IF(OR(ISTEXT(G.9b!B999),ISNUMBER(G.9b!B999))=TRUE,G.9b!B999,"")</f>
        <v/>
      </c>
      <c r="C999" s="89">
        <f>IFERROR(ROUND(G.9b!C999,2),0)</f>
        <v>0</v>
      </c>
      <c r="D999" s="89">
        <f>IFERROR(ROUND(G.9b!D999,2),0)</f>
        <v>0</v>
      </c>
      <c r="E999" s="89">
        <f>IFERROR(ROUND(G.9b!E999,2),0)</f>
        <v>0</v>
      </c>
      <c r="F999" s="89">
        <f>IFERROR(ROUND(G.9b!F999,2),0)</f>
        <v>0</v>
      </c>
      <c r="G999" s="89">
        <f>IFERROR(ROUND(G.9b!G999,2),0)</f>
        <v>0</v>
      </c>
      <c r="H999" s="91">
        <f t="shared" si="15"/>
        <v>0</v>
      </c>
      <c r="I999" s="89">
        <f>IFERROR(ROUND(G.9b!I999,2),0)</f>
        <v>0</v>
      </c>
      <c r="J999" s="96" t="str">
        <f>IF(OR(ISTEXT(G.9b!J999),ISNUMBER(G.9b!J999))=TRUE,G.9b!J999,"")</f>
        <v/>
      </c>
    </row>
    <row r="1000" spans="1:10" ht="20.100000000000001" customHeight="1" thickBot="1" x14ac:dyDescent="0.3">
      <c r="A1000" s="96" t="str">
        <f>IF(OR(ISTEXT(G.9b!A1000),ISNUMBER(G.9b!A1000))=TRUE,G.9b!A1000,"")</f>
        <v/>
      </c>
      <c r="B1000" s="96" t="str">
        <f>IF(OR(ISTEXT(G.9b!B1000),ISNUMBER(G.9b!B1000))=TRUE,G.9b!B1000,"")</f>
        <v/>
      </c>
      <c r="C1000" s="89">
        <f>IFERROR(ROUND(G.9b!C1000,2),0)</f>
        <v>0</v>
      </c>
      <c r="D1000" s="89">
        <f>IFERROR(ROUND(G.9b!D1000,2),0)</f>
        <v>0</v>
      </c>
      <c r="E1000" s="89">
        <f>IFERROR(ROUND(G.9b!E1000,2),0)</f>
        <v>0</v>
      </c>
      <c r="F1000" s="89">
        <f>IFERROR(ROUND(G.9b!F1000,2),0)</f>
        <v>0</v>
      </c>
      <c r="G1000" s="89">
        <f>IFERROR(ROUND(G.9b!G1000,2),0)</f>
        <v>0</v>
      </c>
      <c r="H1000" s="91">
        <f t="shared" si="15"/>
        <v>0</v>
      </c>
      <c r="I1000" s="89">
        <f>IFERROR(ROUND(G.9b!I1000,2),0)</f>
        <v>0</v>
      </c>
      <c r="J1000" s="96" t="str">
        <f>IF(OR(ISTEXT(G.9b!J1000),ISNUMBER(G.9b!J1000))=TRUE,G.9b!J1000,"")</f>
        <v/>
      </c>
    </row>
  </sheetData>
  <mergeCells count="12">
    <mergeCell ref="G5:G6"/>
    <mergeCell ref="H5:H6"/>
    <mergeCell ref="I5:I6"/>
    <mergeCell ref="J5:J6"/>
    <mergeCell ref="A1:J1"/>
    <mergeCell ref="A2:J2"/>
    <mergeCell ref="A3:J3"/>
    <mergeCell ref="A4:J4"/>
    <mergeCell ref="A5:B5"/>
    <mergeCell ref="C5:C6"/>
    <mergeCell ref="D5:E5"/>
    <mergeCell ref="F5: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1000"/>
  <sheetViews>
    <sheetView topLeftCell="B1" zoomScaleNormal="100" workbookViewId="0">
      <selection activeCell="A2" sqref="A2:J2"/>
    </sheetView>
  </sheetViews>
  <sheetFormatPr baseColWidth="10" defaultRowHeight="15" x14ac:dyDescent="0.25"/>
  <cols>
    <col min="1" max="1" width="47.5703125" bestFit="1" customWidth="1"/>
    <col min="2" max="5" width="19" bestFit="1" customWidth="1"/>
    <col min="6" max="6" width="24.85546875" customWidth="1"/>
    <col min="7" max="7" width="25.7109375" customWidth="1"/>
    <col min="8" max="8" width="27" customWidth="1"/>
    <col min="9" max="9" width="19" bestFit="1" customWidth="1"/>
    <col min="10" max="10" width="38.140625" bestFit="1" customWidth="1"/>
  </cols>
  <sheetData>
    <row r="1" spans="1:12" ht="39.950000000000003" customHeight="1" thickBot="1" x14ac:dyDescent="0.3">
      <c r="A1" s="139" t="s">
        <v>570</v>
      </c>
      <c r="B1" s="140"/>
      <c r="C1" s="140"/>
      <c r="D1" s="140"/>
      <c r="E1" s="140"/>
      <c r="F1" s="140"/>
      <c r="G1" s="140"/>
      <c r="H1" s="140"/>
      <c r="I1" s="140"/>
      <c r="J1" s="157"/>
    </row>
    <row r="2" spans="1:12" ht="20.100000000000001" customHeight="1" thickBot="1" x14ac:dyDescent="0.3">
      <c r="A2" s="158" t="str">
        <f>IF(CONTROL!D4=0,"",CONTROL!D4)</f>
        <v>Septiembre</v>
      </c>
      <c r="B2" s="159"/>
      <c r="C2" s="159"/>
      <c r="D2" s="159"/>
      <c r="E2" s="159"/>
      <c r="F2" s="159"/>
      <c r="G2" s="159"/>
      <c r="H2" s="159"/>
      <c r="I2" s="159"/>
      <c r="J2" s="160"/>
    </row>
    <row r="3" spans="1:12"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60"/>
    </row>
    <row r="4" spans="1:12" ht="20.100000000000001" customHeight="1" thickBot="1" x14ac:dyDescent="0.3">
      <c r="A4" s="161" t="s">
        <v>312</v>
      </c>
      <c r="B4" s="161"/>
      <c r="C4" s="161"/>
      <c r="D4" s="161"/>
      <c r="E4" s="161"/>
      <c r="F4" s="161"/>
      <c r="G4" s="161"/>
      <c r="H4" s="161"/>
      <c r="I4" s="161"/>
      <c r="J4" s="161"/>
    </row>
    <row r="5" spans="1:12" ht="15.75" thickBot="1" x14ac:dyDescent="0.3">
      <c r="A5" s="162" t="s">
        <v>569</v>
      </c>
      <c r="B5" s="163"/>
      <c r="C5" s="164" t="s">
        <v>568</v>
      </c>
      <c r="D5" s="162" t="s">
        <v>567</v>
      </c>
      <c r="E5" s="163"/>
      <c r="F5" s="164" t="s">
        <v>566</v>
      </c>
      <c r="G5" s="164" t="s">
        <v>565</v>
      </c>
      <c r="H5" s="164" t="s">
        <v>564</v>
      </c>
      <c r="I5" s="164" t="s">
        <v>563</v>
      </c>
      <c r="J5" s="164" t="s">
        <v>562</v>
      </c>
    </row>
    <row r="6" spans="1:12" ht="26.25" thickBot="1" x14ac:dyDescent="0.3">
      <c r="A6" s="94" t="s">
        <v>561</v>
      </c>
      <c r="B6" s="94" t="s">
        <v>560</v>
      </c>
      <c r="C6" s="165"/>
      <c r="D6" s="94" t="s">
        <v>559</v>
      </c>
      <c r="E6" s="94" t="s">
        <v>558</v>
      </c>
      <c r="F6" s="165"/>
      <c r="G6" s="165"/>
      <c r="H6" s="165"/>
      <c r="I6" s="165"/>
      <c r="J6" s="165"/>
    </row>
    <row r="7" spans="1:12" ht="20.100000000000001" customHeight="1" thickBot="1" x14ac:dyDescent="0.3">
      <c r="A7" s="96" t="s">
        <v>26</v>
      </c>
      <c r="B7" s="96" t="s">
        <v>26</v>
      </c>
      <c r="C7" s="89"/>
      <c r="D7" s="89"/>
      <c r="E7" s="89"/>
      <c r="F7" s="89"/>
      <c r="G7" s="89"/>
      <c r="H7" s="91">
        <f t="shared" ref="H7:H70" si="0">ROUND(SUM(C7,(-D7),(-E7),F7,(-G7)),2)</f>
        <v>0</v>
      </c>
      <c r="I7" s="89"/>
      <c r="J7" s="96" t="s">
        <v>26</v>
      </c>
      <c r="K7" s="89" t="s">
        <v>557</v>
      </c>
      <c r="L7" s="89" t="s">
        <v>556</v>
      </c>
    </row>
    <row r="8" spans="1:12" ht="20.100000000000001" customHeight="1" thickBot="1" x14ac:dyDescent="0.3">
      <c r="A8" s="96" t="s">
        <v>26</v>
      </c>
      <c r="B8" s="96"/>
      <c r="C8" s="89"/>
      <c r="D8" s="89"/>
      <c r="E8" s="89"/>
      <c r="F8" s="89"/>
      <c r="G8" s="89"/>
      <c r="H8" s="91">
        <f t="shared" si="0"/>
        <v>0</v>
      </c>
      <c r="I8" s="89"/>
      <c r="J8" s="96" t="s">
        <v>26</v>
      </c>
    </row>
    <row r="9" spans="1:12" ht="20.100000000000001" customHeight="1" thickBot="1" x14ac:dyDescent="0.3">
      <c r="A9" s="96" t="s">
        <v>26</v>
      </c>
      <c r="B9" s="96"/>
      <c r="C9" s="89"/>
      <c r="D9" s="89"/>
      <c r="E9" s="89"/>
      <c r="F9" s="89"/>
      <c r="G9" s="89"/>
      <c r="H9" s="91">
        <f t="shared" si="0"/>
        <v>0</v>
      </c>
      <c r="I9" s="89"/>
      <c r="J9" s="96" t="s">
        <v>26</v>
      </c>
    </row>
    <row r="10" spans="1:12" ht="20.100000000000001" customHeight="1" thickBot="1" x14ac:dyDescent="0.3">
      <c r="A10" s="96" t="s">
        <v>26</v>
      </c>
      <c r="B10" s="96"/>
      <c r="C10" s="89"/>
      <c r="D10" s="89"/>
      <c r="E10" s="89"/>
      <c r="F10" s="89"/>
      <c r="G10" s="89"/>
      <c r="H10" s="91">
        <f t="shared" si="0"/>
        <v>0</v>
      </c>
      <c r="I10" s="89"/>
      <c r="J10" s="96" t="s">
        <v>26</v>
      </c>
    </row>
    <row r="11" spans="1:12" ht="20.100000000000001" customHeight="1" thickBot="1" x14ac:dyDescent="0.3">
      <c r="A11" s="96" t="s">
        <v>26</v>
      </c>
      <c r="B11" s="96" t="s">
        <v>26</v>
      </c>
      <c r="C11" s="89"/>
      <c r="D11" s="89"/>
      <c r="E11" s="89"/>
      <c r="F11" s="89"/>
      <c r="G11" s="89"/>
      <c r="H11" s="91">
        <f t="shared" si="0"/>
        <v>0</v>
      </c>
      <c r="I11" s="89"/>
      <c r="J11" s="96" t="s">
        <v>26</v>
      </c>
    </row>
    <row r="12" spans="1:12" ht="20.100000000000001" customHeight="1" thickBot="1" x14ac:dyDescent="0.3">
      <c r="A12" s="96"/>
      <c r="B12" s="96" t="s">
        <v>26</v>
      </c>
      <c r="C12" s="89"/>
      <c r="D12" s="89"/>
      <c r="E12" s="89"/>
      <c r="F12" s="89"/>
      <c r="G12" s="89"/>
      <c r="H12" s="91">
        <f t="shared" si="0"/>
        <v>0</v>
      </c>
      <c r="I12" s="89"/>
      <c r="J12" s="96" t="s">
        <v>26</v>
      </c>
    </row>
    <row r="13" spans="1:12" ht="20.100000000000001" customHeight="1" thickBot="1" x14ac:dyDescent="0.3">
      <c r="A13" s="96"/>
      <c r="B13" s="96" t="s">
        <v>26</v>
      </c>
      <c r="C13" s="89"/>
      <c r="D13" s="89"/>
      <c r="E13" s="89"/>
      <c r="F13" s="89"/>
      <c r="G13" s="89"/>
      <c r="H13" s="91">
        <f t="shared" si="0"/>
        <v>0</v>
      </c>
      <c r="I13" s="89"/>
      <c r="J13" s="96" t="s">
        <v>26</v>
      </c>
    </row>
    <row r="14" spans="1:12" ht="20.100000000000001" customHeight="1" thickBot="1" x14ac:dyDescent="0.3">
      <c r="A14" s="96"/>
      <c r="B14" s="96" t="s">
        <v>26</v>
      </c>
      <c r="C14" s="89"/>
      <c r="D14" s="89"/>
      <c r="E14" s="89"/>
      <c r="F14" s="89"/>
      <c r="G14" s="89"/>
      <c r="H14" s="91">
        <f t="shared" si="0"/>
        <v>0</v>
      </c>
      <c r="I14" s="89"/>
      <c r="J14" s="96" t="s">
        <v>26</v>
      </c>
    </row>
    <row r="15" spans="1:12" ht="20.100000000000001" customHeight="1" thickBot="1" x14ac:dyDescent="0.3">
      <c r="A15" s="96"/>
      <c r="B15" s="96" t="s">
        <v>26</v>
      </c>
      <c r="C15" s="89"/>
      <c r="D15" s="89"/>
      <c r="E15" s="89"/>
      <c r="F15" s="89"/>
      <c r="G15" s="89"/>
      <c r="H15" s="91">
        <f t="shared" si="0"/>
        <v>0</v>
      </c>
      <c r="I15" s="89"/>
      <c r="J15" s="96" t="s">
        <v>26</v>
      </c>
    </row>
    <row r="16" spans="1:12" ht="20.100000000000001" customHeight="1" thickBot="1" x14ac:dyDescent="0.3">
      <c r="A16" s="96" t="s">
        <v>26</v>
      </c>
      <c r="B16" s="96" t="s">
        <v>26</v>
      </c>
      <c r="C16" s="89"/>
      <c r="D16" s="89"/>
      <c r="E16" s="89"/>
      <c r="F16" s="89"/>
      <c r="G16" s="89"/>
      <c r="H16" s="91">
        <f t="shared" si="0"/>
        <v>0</v>
      </c>
      <c r="I16" s="89"/>
      <c r="J16" s="96" t="s">
        <v>26</v>
      </c>
    </row>
    <row r="17" spans="1:10" ht="20.100000000000001" customHeight="1" thickBot="1" x14ac:dyDescent="0.3">
      <c r="A17" s="96" t="s">
        <v>26</v>
      </c>
      <c r="B17" s="96" t="s">
        <v>26</v>
      </c>
      <c r="C17" s="89"/>
      <c r="D17" s="89"/>
      <c r="E17" s="89"/>
      <c r="F17" s="89"/>
      <c r="G17" s="89"/>
      <c r="H17" s="91">
        <f t="shared" si="0"/>
        <v>0</v>
      </c>
      <c r="I17" s="89"/>
      <c r="J17" s="96" t="s">
        <v>26</v>
      </c>
    </row>
    <row r="18" spans="1:10" ht="20.100000000000001" customHeight="1" thickBot="1" x14ac:dyDescent="0.3">
      <c r="A18" s="96" t="s">
        <v>26</v>
      </c>
      <c r="B18" s="96" t="s">
        <v>26</v>
      </c>
      <c r="C18" s="89"/>
      <c r="D18" s="89"/>
      <c r="E18" s="89"/>
      <c r="F18" s="89"/>
      <c r="G18" s="89"/>
      <c r="H18" s="91">
        <f t="shared" si="0"/>
        <v>0</v>
      </c>
      <c r="I18" s="89"/>
      <c r="J18" s="96" t="s">
        <v>26</v>
      </c>
    </row>
    <row r="19" spans="1:10" ht="20.100000000000001" customHeight="1" thickBot="1" x14ac:dyDescent="0.3">
      <c r="A19" s="96" t="s">
        <v>26</v>
      </c>
      <c r="B19" s="96" t="s">
        <v>26</v>
      </c>
      <c r="C19" s="89"/>
      <c r="D19" s="89"/>
      <c r="E19" s="89"/>
      <c r="F19" s="89"/>
      <c r="G19" s="89"/>
      <c r="H19" s="91">
        <f t="shared" si="0"/>
        <v>0</v>
      </c>
      <c r="I19" s="89"/>
      <c r="J19" s="96" t="s">
        <v>26</v>
      </c>
    </row>
    <row r="20" spans="1:10" ht="20.100000000000001" customHeight="1" thickBot="1" x14ac:dyDescent="0.3">
      <c r="A20" s="96" t="s">
        <v>26</v>
      </c>
      <c r="B20" s="96" t="s">
        <v>26</v>
      </c>
      <c r="C20" s="89"/>
      <c r="D20" s="89"/>
      <c r="E20" s="89"/>
      <c r="F20" s="89"/>
      <c r="G20" s="89"/>
      <c r="H20" s="91">
        <f t="shared" si="0"/>
        <v>0</v>
      </c>
      <c r="I20" s="89"/>
      <c r="J20" s="96" t="s">
        <v>26</v>
      </c>
    </row>
    <row r="21" spans="1:10" ht="20.100000000000001" customHeight="1" thickBot="1" x14ac:dyDescent="0.3">
      <c r="A21" s="96" t="s">
        <v>26</v>
      </c>
      <c r="B21" s="96" t="s">
        <v>26</v>
      </c>
      <c r="C21" s="89"/>
      <c r="D21" s="89"/>
      <c r="E21" s="89"/>
      <c r="F21" s="89"/>
      <c r="G21" s="89"/>
      <c r="H21" s="91">
        <f t="shared" si="0"/>
        <v>0</v>
      </c>
      <c r="I21" s="89"/>
      <c r="J21" s="96" t="s">
        <v>26</v>
      </c>
    </row>
    <row r="22" spans="1:10" ht="20.100000000000001" customHeight="1" thickBot="1" x14ac:dyDescent="0.3">
      <c r="A22" s="96" t="s">
        <v>26</v>
      </c>
      <c r="B22" s="96" t="s">
        <v>26</v>
      </c>
      <c r="C22" s="89"/>
      <c r="D22" s="89"/>
      <c r="E22" s="89"/>
      <c r="F22" s="89"/>
      <c r="G22" s="89"/>
      <c r="H22" s="91">
        <f t="shared" si="0"/>
        <v>0</v>
      </c>
      <c r="I22" s="89"/>
      <c r="J22" s="96" t="s">
        <v>26</v>
      </c>
    </row>
    <row r="23" spans="1:10" ht="20.100000000000001" customHeight="1" thickBot="1" x14ac:dyDescent="0.3">
      <c r="A23" s="96" t="s">
        <v>26</v>
      </c>
      <c r="B23" s="96" t="s">
        <v>26</v>
      </c>
      <c r="C23" s="89"/>
      <c r="D23" s="89"/>
      <c r="E23" s="89"/>
      <c r="F23" s="89"/>
      <c r="G23" s="89"/>
      <c r="H23" s="91">
        <f t="shared" si="0"/>
        <v>0</v>
      </c>
      <c r="I23" s="89"/>
      <c r="J23" s="96" t="s">
        <v>26</v>
      </c>
    </row>
    <row r="24" spans="1:10" ht="20.100000000000001" customHeight="1" thickBot="1" x14ac:dyDescent="0.3">
      <c r="A24" s="96" t="s">
        <v>26</v>
      </c>
      <c r="B24" s="96" t="s">
        <v>26</v>
      </c>
      <c r="C24" s="89"/>
      <c r="D24" s="89"/>
      <c r="E24" s="89"/>
      <c r="F24" s="89"/>
      <c r="G24" s="89"/>
      <c r="H24" s="91">
        <f t="shared" si="0"/>
        <v>0</v>
      </c>
      <c r="I24" s="89"/>
      <c r="J24" s="96" t="s">
        <v>26</v>
      </c>
    </row>
    <row r="25" spans="1:10" ht="20.100000000000001" customHeight="1" thickBot="1" x14ac:dyDescent="0.3">
      <c r="A25" s="96" t="s">
        <v>26</v>
      </c>
      <c r="B25" s="96" t="s">
        <v>26</v>
      </c>
      <c r="C25" s="89"/>
      <c r="D25" s="89"/>
      <c r="E25" s="89"/>
      <c r="F25" s="89"/>
      <c r="G25" s="89"/>
      <c r="H25" s="91">
        <f t="shared" si="0"/>
        <v>0</v>
      </c>
      <c r="I25" s="89"/>
      <c r="J25" s="96" t="s">
        <v>26</v>
      </c>
    </row>
    <row r="26" spans="1:10" ht="20.100000000000001" customHeight="1" thickBot="1" x14ac:dyDescent="0.3">
      <c r="A26" s="96" t="s">
        <v>26</v>
      </c>
      <c r="B26" s="96" t="s">
        <v>26</v>
      </c>
      <c r="C26" s="89"/>
      <c r="D26" s="89"/>
      <c r="E26" s="89"/>
      <c r="F26" s="89"/>
      <c r="G26" s="89"/>
      <c r="H26" s="91">
        <f t="shared" si="0"/>
        <v>0</v>
      </c>
      <c r="I26" s="89"/>
      <c r="J26" s="96" t="s">
        <v>26</v>
      </c>
    </row>
    <row r="27" spans="1:10" ht="20.100000000000001" customHeight="1" thickBot="1" x14ac:dyDescent="0.3">
      <c r="A27" s="96" t="s">
        <v>26</v>
      </c>
      <c r="B27" s="96" t="s">
        <v>26</v>
      </c>
      <c r="C27" s="89"/>
      <c r="D27" s="89"/>
      <c r="E27" s="89"/>
      <c r="F27" s="89"/>
      <c r="G27" s="89"/>
      <c r="H27" s="91">
        <f t="shared" si="0"/>
        <v>0</v>
      </c>
      <c r="I27" s="89"/>
      <c r="J27" s="96" t="s">
        <v>26</v>
      </c>
    </row>
    <row r="28" spans="1:10" ht="20.100000000000001" customHeight="1" thickBot="1" x14ac:dyDescent="0.3">
      <c r="A28" s="96" t="s">
        <v>26</v>
      </c>
      <c r="B28" s="96" t="s">
        <v>26</v>
      </c>
      <c r="C28" s="89"/>
      <c r="D28" s="89"/>
      <c r="E28" s="89"/>
      <c r="F28" s="89"/>
      <c r="G28" s="89"/>
      <c r="H28" s="91">
        <f t="shared" si="0"/>
        <v>0</v>
      </c>
      <c r="I28" s="89"/>
      <c r="J28" s="96" t="s">
        <v>26</v>
      </c>
    </row>
    <row r="29" spans="1:10" ht="20.100000000000001" customHeight="1" thickBot="1" x14ac:dyDescent="0.3">
      <c r="A29" s="96" t="s">
        <v>26</v>
      </c>
      <c r="B29" s="96" t="s">
        <v>26</v>
      </c>
      <c r="C29" s="89"/>
      <c r="D29" s="89"/>
      <c r="E29" s="89"/>
      <c r="F29" s="89"/>
      <c r="G29" s="89"/>
      <c r="H29" s="91">
        <f t="shared" si="0"/>
        <v>0</v>
      </c>
      <c r="I29" s="89"/>
      <c r="J29" s="96" t="s">
        <v>26</v>
      </c>
    </row>
    <row r="30" spans="1:10" ht="20.100000000000001" customHeight="1" thickBot="1" x14ac:dyDescent="0.3">
      <c r="A30" s="96" t="s">
        <v>26</v>
      </c>
      <c r="B30" s="96" t="s">
        <v>26</v>
      </c>
      <c r="C30" s="89"/>
      <c r="D30" s="89"/>
      <c r="E30" s="89"/>
      <c r="F30" s="89"/>
      <c r="G30" s="89"/>
      <c r="H30" s="91">
        <f t="shared" si="0"/>
        <v>0</v>
      </c>
      <c r="I30" s="89"/>
      <c r="J30" s="96" t="s">
        <v>26</v>
      </c>
    </row>
    <row r="31" spans="1:10" ht="20.100000000000001" customHeight="1" thickBot="1" x14ac:dyDescent="0.3">
      <c r="A31" s="96" t="s">
        <v>26</v>
      </c>
      <c r="B31" s="96" t="s">
        <v>26</v>
      </c>
      <c r="C31" s="89"/>
      <c r="D31" s="89"/>
      <c r="E31" s="89"/>
      <c r="F31" s="89"/>
      <c r="G31" s="89"/>
      <c r="H31" s="91">
        <f t="shared" si="0"/>
        <v>0</v>
      </c>
      <c r="I31" s="89"/>
      <c r="J31" s="96" t="s">
        <v>26</v>
      </c>
    </row>
    <row r="32" spans="1:10" ht="20.100000000000001" customHeight="1" thickBot="1" x14ac:dyDescent="0.3">
      <c r="A32" s="96" t="s">
        <v>26</v>
      </c>
      <c r="B32" s="96" t="s">
        <v>26</v>
      </c>
      <c r="C32" s="89"/>
      <c r="D32" s="89"/>
      <c r="E32" s="89"/>
      <c r="F32" s="89"/>
      <c r="G32" s="89"/>
      <c r="H32" s="91">
        <f t="shared" si="0"/>
        <v>0</v>
      </c>
      <c r="I32" s="89"/>
      <c r="J32" s="96" t="s">
        <v>26</v>
      </c>
    </row>
    <row r="33" spans="1:10" ht="20.100000000000001" customHeight="1" thickBot="1" x14ac:dyDescent="0.3">
      <c r="A33" s="96" t="s">
        <v>26</v>
      </c>
      <c r="B33" s="96" t="s">
        <v>26</v>
      </c>
      <c r="C33" s="89"/>
      <c r="D33" s="89"/>
      <c r="E33" s="89"/>
      <c r="F33" s="89"/>
      <c r="G33" s="89"/>
      <c r="H33" s="91">
        <f t="shared" si="0"/>
        <v>0</v>
      </c>
      <c r="I33" s="89"/>
      <c r="J33" s="96" t="s">
        <v>26</v>
      </c>
    </row>
    <row r="34" spans="1:10" ht="20.100000000000001" customHeight="1" thickBot="1" x14ac:dyDescent="0.3">
      <c r="A34" s="96" t="s">
        <v>26</v>
      </c>
      <c r="B34" s="96" t="s">
        <v>26</v>
      </c>
      <c r="C34" s="89"/>
      <c r="D34" s="89"/>
      <c r="E34" s="89"/>
      <c r="F34" s="89"/>
      <c r="G34" s="89"/>
      <c r="H34" s="91">
        <f t="shared" si="0"/>
        <v>0</v>
      </c>
      <c r="I34" s="89"/>
      <c r="J34" s="96" t="s">
        <v>26</v>
      </c>
    </row>
    <row r="35" spans="1:10" ht="20.100000000000001" customHeight="1" thickBot="1" x14ac:dyDescent="0.3">
      <c r="A35" s="96" t="s">
        <v>26</v>
      </c>
      <c r="B35" s="96" t="s">
        <v>26</v>
      </c>
      <c r="C35" s="89"/>
      <c r="D35" s="89"/>
      <c r="E35" s="89"/>
      <c r="F35" s="89"/>
      <c r="G35" s="89"/>
      <c r="H35" s="91">
        <f t="shared" si="0"/>
        <v>0</v>
      </c>
      <c r="I35" s="89"/>
      <c r="J35" s="96" t="s">
        <v>26</v>
      </c>
    </row>
    <row r="36" spans="1:10" ht="20.100000000000001" customHeight="1" thickBot="1" x14ac:dyDescent="0.3">
      <c r="A36" s="96" t="s">
        <v>26</v>
      </c>
      <c r="B36" s="96" t="s">
        <v>26</v>
      </c>
      <c r="C36" s="89"/>
      <c r="D36" s="89"/>
      <c r="E36" s="89"/>
      <c r="F36" s="89"/>
      <c r="G36" s="89"/>
      <c r="H36" s="91">
        <f t="shared" si="0"/>
        <v>0</v>
      </c>
      <c r="I36" s="89"/>
      <c r="J36" s="96" t="s">
        <v>26</v>
      </c>
    </row>
    <row r="37" spans="1:10" ht="20.100000000000001" customHeight="1" thickBot="1" x14ac:dyDescent="0.3">
      <c r="A37" s="96" t="s">
        <v>26</v>
      </c>
      <c r="B37" s="96" t="s">
        <v>26</v>
      </c>
      <c r="C37" s="89"/>
      <c r="D37" s="89"/>
      <c r="E37" s="89"/>
      <c r="F37" s="89"/>
      <c r="G37" s="89"/>
      <c r="H37" s="91">
        <f t="shared" si="0"/>
        <v>0</v>
      </c>
      <c r="I37" s="89"/>
      <c r="J37" s="96" t="s">
        <v>26</v>
      </c>
    </row>
    <row r="38" spans="1:10" ht="20.100000000000001" customHeight="1" thickBot="1" x14ac:dyDescent="0.3">
      <c r="A38" s="96" t="s">
        <v>26</v>
      </c>
      <c r="B38" s="96" t="s">
        <v>26</v>
      </c>
      <c r="C38" s="89"/>
      <c r="D38" s="89"/>
      <c r="E38" s="89"/>
      <c r="F38" s="89"/>
      <c r="G38" s="89"/>
      <c r="H38" s="91">
        <f t="shared" si="0"/>
        <v>0</v>
      </c>
      <c r="I38" s="89"/>
      <c r="J38" s="96" t="s">
        <v>26</v>
      </c>
    </row>
    <row r="39" spans="1:10" ht="20.100000000000001" customHeight="1" thickBot="1" x14ac:dyDescent="0.3">
      <c r="A39" s="96" t="s">
        <v>26</v>
      </c>
      <c r="B39" s="96" t="s">
        <v>26</v>
      </c>
      <c r="C39" s="89"/>
      <c r="D39" s="89"/>
      <c r="E39" s="89"/>
      <c r="F39" s="89"/>
      <c r="G39" s="89"/>
      <c r="H39" s="91">
        <f t="shared" si="0"/>
        <v>0</v>
      </c>
      <c r="I39" s="89"/>
      <c r="J39" s="96" t="s">
        <v>26</v>
      </c>
    </row>
    <row r="40" spans="1:10" ht="20.100000000000001" customHeight="1" thickBot="1" x14ac:dyDescent="0.3">
      <c r="A40" s="96" t="s">
        <v>26</v>
      </c>
      <c r="B40" s="96" t="s">
        <v>26</v>
      </c>
      <c r="C40" s="89"/>
      <c r="D40" s="89"/>
      <c r="E40" s="89"/>
      <c r="F40" s="89"/>
      <c r="G40" s="89"/>
      <c r="H40" s="91">
        <f t="shared" si="0"/>
        <v>0</v>
      </c>
      <c r="I40" s="89"/>
      <c r="J40" s="96" t="s">
        <v>26</v>
      </c>
    </row>
    <row r="41" spans="1:10" ht="20.100000000000001" customHeight="1" thickBot="1" x14ac:dyDescent="0.3">
      <c r="A41" s="96" t="s">
        <v>26</v>
      </c>
      <c r="B41" s="96" t="s">
        <v>26</v>
      </c>
      <c r="C41" s="89"/>
      <c r="D41" s="89"/>
      <c r="E41" s="89"/>
      <c r="F41" s="89"/>
      <c r="G41" s="89"/>
      <c r="H41" s="91">
        <f t="shared" si="0"/>
        <v>0</v>
      </c>
      <c r="I41" s="89"/>
      <c r="J41" s="96" t="s">
        <v>26</v>
      </c>
    </row>
    <row r="42" spans="1:10" ht="20.100000000000001" customHeight="1" thickBot="1" x14ac:dyDescent="0.3">
      <c r="A42" s="96" t="s">
        <v>26</v>
      </c>
      <c r="B42" s="96" t="s">
        <v>26</v>
      </c>
      <c r="C42" s="89"/>
      <c r="D42" s="89"/>
      <c r="E42" s="89"/>
      <c r="F42" s="89"/>
      <c r="G42" s="89"/>
      <c r="H42" s="91">
        <f t="shared" si="0"/>
        <v>0</v>
      </c>
      <c r="I42" s="89"/>
      <c r="J42" s="96" t="s">
        <v>26</v>
      </c>
    </row>
    <row r="43" spans="1:10" ht="20.100000000000001" customHeight="1" thickBot="1" x14ac:dyDescent="0.3">
      <c r="A43" s="96" t="s">
        <v>26</v>
      </c>
      <c r="B43" s="96" t="s">
        <v>26</v>
      </c>
      <c r="C43" s="89"/>
      <c r="D43" s="89"/>
      <c r="E43" s="89"/>
      <c r="F43" s="89"/>
      <c r="G43" s="89"/>
      <c r="H43" s="91">
        <f t="shared" si="0"/>
        <v>0</v>
      </c>
      <c r="I43" s="89"/>
      <c r="J43" s="96" t="s">
        <v>26</v>
      </c>
    </row>
    <row r="44" spans="1:10" ht="20.100000000000001" customHeight="1" thickBot="1" x14ac:dyDescent="0.3">
      <c r="A44" s="96" t="s">
        <v>26</v>
      </c>
      <c r="B44" s="96" t="s">
        <v>26</v>
      </c>
      <c r="C44" s="89"/>
      <c r="D44" s="89"/>
      <c r="E44" s="89"/>
      <c r="F44" s="89"/>
      <c r="G44" s="89"/>
      <c r="H44" s="91">
        <f t="shared" si="0"/>
        <v>0</v>
      </c>
      <c r="I44" s="89"/>
      <c r="J44" s="96" t="s">
        <v>26</v>
      </c>
    </row>
    <row r="45" spans="1:10" ht="20.100000000000001" customHeight="1" thickBot="1" x14ac:dyDescent="0.3">
      <c r="A45" s="96" t="s">
        <v>26</v>
      </c>
      <c r="B45" s="96" t="s">
        <v>26</v>
      </c>
      <c r="C45" s="89"/>
      <c r="D45" s="89"/>
      <c r="E45" s="89"/>
      <c r="F45" s="89"/>
      <c r="G45" s="89"/>
      <c r="H45" s="91">
        <f t="shared" si="0"/>
        <v>0</v>
      </c>
      <c r="I45" s="89"/>
      <c r="J45" s="96" t="s">
        <v>26</v>
      </c>
    </row>
    <row r="46" spans="1:10" ht="20.100000000000001" customHeight="1" thickBot="1" x14ac:dyDescent="0.3">
      <c r="A46" s="96" t="s">
        <v>26</v>
      </c>
      <c r="B46" s="96" t="s">
        <v>26</v>
      </c>
      <c r="C46" s="89"/>
      <c r="D46" s="89"/>
      <c r="E46" s="89"/>
      <c r="F46" s="89"/>
      <c r="G46" s="89"/>
      <c r="H46" s="91">
        <f t="shared" si="0"/>
        <v>0</v>
      </c>
      <c r="I46" s="89"/>
      <c r="J46" s="96" t="s">
        <v>26</v>
      </c>
    </row>
    <row r="47" spans="1:10" ht="20.100000000000001" customHeight="1" thickBot="1" x14ac:dyDescent="0.3">
      <c r="A47" s="96" t="s">
        <v>26</v>
      </c>
      <c r="B47" s="96" t="s">
        <v>26</v>
      </c>
      <c r="C47" s="89"/>
      <c r="D47" s="89"/>
      <c r="E47" s="89"/>
      <c r="F47" s="89"/>
      <c r="G47" s="89"/>
      <c r="H47" s="91">
        <f t="shared" si="0"/>
        <v>0</v>
      </c>
      <c r="I47" s="89"/>
      <c r="J47" s="96" t="s">
        <v>26</v>
      </c>
    </row>
    <row r="48" spans="1:10" ht="20.100000000000001" customHeight="1" thickBot="1" x14ac:dyDescent="0.3">
      <c r="A48" s="96" t="s">
        <v>26</v>
      </c>
      <c r="B48" s="96" t="s">
        <v>26</v>
      </c>
      <c r="C48" s="89"/>
      <c r="D48" s="89"/>
      <c r="E48" s="89"/>
      <c r="F48" s="89"/>
      <c r="G48" s="89"/>
      <c r="H48" s="91">
        <f t="shared" si="0"/>
        <v>0</v>
      </c>
      <c r="I48" s="89"/>
      <c r="J48" s="96" t="s">
        <v>26</v>
      </c>
    </row>
    <row r="49" spans="1:10" ht="20.100000000000001" customHeight="1" thickBot="1" x14ac:dyDescent="0.3">
      <c r="A49" s="96" t="s">
        <v>26</v>
      </c>
      <c r="B49" s="96" t="s">
        <v>26</v>
      </c>
      <c r="C49" s="89"/>
      <c r="D49" s="89"/>
      <c r="E49" s="89"/>
      <c r="F49" s="89"/>
      <c r="G49" s="89"/>
      <c r="H49" s="91">
        <f t="shared" si="0"/>
        <v>0</v>
      </c>
      <c r="I49" s="89"/>
      <c r="J49" s="96" t="s">
        <v>26</v>
      </c>
    </row>
    <row r="50" spans="1:10" ht="20.100000000000001" customHeight="1" thickBot="1" x14ac:dyDescent="0.3">
      <c r="A50" s="96" t="s">
        <v>26</v>
      </c>
      <c r="B50" s="96" t="s">
        <v>26</v>
      </c>
      <c r="C50" s="89"/>
      <c r="D50" s="89"/>
      <c r="E50" s="89"/>
      <c r="F50" s="89"/>
      <c r="G50" s="89"/>
      <c r="H50" s="91">
        <f t="shared" si="0"/>
        <v>0</v>
      </c>
      <c r="I50" s="89"/>
      <c r="J50" s="96" t="s">
        <v>26</v>
      </c>
    </row>
    <row r="51" spans="1:10" ht="20.100000000000001" customHeight="1" thickBot="1" x14ac:dyDescent="0.3">
      <c r="A51" s="96" t="s">
        <v>26</v>
      </c>
      <c r="B51" s="96" t="s">
        <v>26</v>
      </c>
      <c r="C51" s="89"/>
      <c r="D51" s="89"/>
      <c r="E51" s="89"/>
      <c r="F51" s="89"/>
      <c r="G51" s="89"/>
      <c r="H51" s="91">
        <f t="shared" si="0"/>
        <v>0</v>
      </c>
      <c r="I51" s="89"/>
      <c r="J51" s="96" t="s">
        <v>26</v>
      </c>
    </row>
    <row r="52" spans="1:10" ht="20.100000000000001" customHeight="1" thickBot="1" x14ac:dyDescent="0.3">
      <c r="A52" s="96" t="s">
        <v>26</v>
      </c>
      <c r="B52" s="96" t="s">
        <v>26</v>
      </c>
      <c r="C52" s="89"/>
      <c r="D52" s="89"/>
      <c r="E52" s="89"/>
      <c r="F52" s="89"/>
      <c r="G52" s="89"/>
      <c r="H52" s="91">
        <f t="shared" si="0"/>
        <v>0</v>
      </c>
      <c r="I52" s="89"/>
      <c r="J52" s="96" t="s">
        <v>26</v>
      </c>
    </row>
    <row r="53" spans="1:10" ht="20.100000000000001" customHeight="1" thickBot="1" x14ac:dyDescent="0.3">
      <c r="A53" s="96" t="s">
        <v>26</v>
      </c>
      <c r="B53" s="96" t="s">
        <v>26</v>
      </c>
      <c r="C53" s="89"/>
      <c r="D53" s="89"/>
      <c r="E53" s="89"/>
      <c r="F53" s="89"/>
      <c r="G53" s="89"/>
      <c r="H53" s="91">
        <f t="shared" si="0"/>
        <v>0</v>
      </c>
      <c r="I53" s="89"/>
      <c r="J53" s="96" t="s">
        <v>26</v>
      </c>
    </row>
    <row r="54" spans="1:10" ht="20.100000000000001" customHeight="1" thickBot="1" x14ac:dyDescent="0.3">
      <c r="A54" s="96" t="s">
        <v>26</v>
      </c>
      <c r="B54" s="96" t="s">
        <v>26</v>
      </c>
      <c r="C54" s="89"/>
      <c r="D54" s="89"/>
      <c r="E54" s="89"/>
      <c r="F54" s="89"/>
      <c r="G54" s="89"/>
      <c r="H54" s="91">
        <f t="shared" si="0"/>
        <v>0</v>
      </c>
      <c r="I54" s="89"/>
      <c r="J54" s="96" t="s">
        <v>26</v>
      </c>
    </row>
    <row r="55" spans="1:10" ht="20.100000000000001" customHeight="1" thickBot="1" x14ac:dyDescent="0.3">
      <c r="A55" s="96" t="s">
        <v>26</v>
      </c>
      <c r="B55" s="96" t="s">
        <v>26</v>
      </c>
      <c r="C55" s="89"/>
      <c r="D55" s="89"/>
      <c r="E55" s="89"/>
      <c r="F55" s="89"/>
      <c r="G55" s="89"/>
      <c r="H55" s="91">
        <f t="shared" si="0"/>
        <v>0</v>
      </c>
      <c r="I55" s="89"/>
      <c r="J55" s="96" t="s">
        <v>26</v>
      </c>
    </row>
    <row r="56" spans="1:10" ht="20.100000000000001" customHeight="1" thickBot="1" x14ac:dyDescent="0.3">
      <c r="A56" s="96" t="s">
        <v>26</v>
      </c>
      <c r="B56" s="96" t="s">
        <v>26</v>
      </c>
      <c r="C56" s="89"/>
      <c r="D56" s="89"/>
      <c r="E56" s="89"/>
      <c r="F56" s="89"/>
      <c r="G56" s="89"/>
      <c r="H56" s="91">
        <f t="shared" si="0"/>
        <v>0</v>
      </c>
      <c r="I56" s="89"/>
      <c r="J56" s="96" t="s">
        <v>26</v>
      </c>
    </row>
    <row r="57" spans="1:10" ht="20.100000000000001" customHeight="1" thickBot="1" x14ac:dyDescent="0.3">
      <c r="A57" s="96" t="s">
        <v>26</v>
      </c>
      <c r="B57" s="96" t="s">
        <v>26</v>
      </c>
      <c r="C57" s="89"/>
      <c r="D57" s="89"/>
      <c r="E57" s="89"/>
      <c r="F57" s="89"/>
      <c r="G57" s="89"/>
      <c r="H57" s="91">
        <f t="shared" si="0"/>
        <v>0</v>
      </c>
      <c r="I57" s="89"/>
      <c r="J57" s="96" t="s">
        <v>26</v>
      </c>
    </row>
    <row r="58" spans="1:10" ht="20.100000000000001" customHeight="1" thickBot="1" x14ac:dyDescent="0.3">
      <c r="A58" s="96" t="s">
        <v>26</v>
      </c>
      <c r="B58" s="96" t="s">
        <v>26</v>
      </c>
      <c r="C58" s="89"/>
      <c r="D58" s="89"/>
      <c r="E58" s="89"/>
      <c r="F58" s="89"/>
      <c r="G58" s="89"/>
      <c r="H58" s="91">
        <f t="shared" si="0"/>
        <v>0</v>
      </c>
      <c r="I58" s="89"/>
      <c r="J58" s="96" t="s">
        <v>26</v>
      </c>
    </row>
    <row r="59" spans="1:10" ht="20.100000000000001" customHeight="1" thickBot="1" x14ac:dyDescent="0.3">
      <c r="A59" s="96" t="s">
        <v>26</v>
      </c>
      <c r="B59" s="96" t="s">
        <v>26</v>
      </c>
      <c r="C59" s="89"/>
      <c r="D59" s="89"/>
      <c r="E59" s="89"/>
      <c r="F59" s="89"/>
      <c r="G59" s="89"/>
      <c r="H59" s="91">
        <f t="shared" si="0"/>
        <v>0</v>
      </c>
      <c r="I59" s="89"/>
      <c r="J59" s="96" t="s">
        <v>26</v>
      </c>
    </row>
    <row r="60" spans="1:10" ht="20.100000000000001" customHeight="1" thickBot="1" x14ac:dyDescent="0.3">
      <c r="A60" s="96" t="s">
        <v>26</v>
      </c>
      <c r="B60" s="96" t="s">
        <v>26</v>
      </c>
      <c r="C60" s="89"/>
      <c r="D60" s="89"/>
      <c r="E60" s="89"/>
      <c r="F60" s="89"/>
      <c r="G60" s="89"/>
      <c r="H60" s="91">
        <f t="shared" si="0"/>
        <v>0</v>
      </c>
      <c r="I60" s="89"/>
      <c r="J60" s="96" t="s">
        <v>26</v>
      </c>
    </row>
    <row r="61" spans="1:10" ht="20.100000000000001" customHeight="1" thickBot="1" x14ac:dyDescent="0.3">
      <c r="A61" s="96" t="s">
        <v>26</v>
      </c>
      <c r="B61" s="96" t="s">
        <v>26</v>
      </c>
      <c r="C61" s="89"/>
      <c r="D61" s="89"/>
      <c r="E61" s="89"/>
      <c r="F61" s="89"/>
      <c r="G61" s="89"/>
      <c r="H61" s="91">
        <f t="shared" si="0"/>
        <v>0</v>
      </c>
      <c r="I61" s="89"/>
      <c r="J61" s="96" t="s">
        <v>26</v>
      </c>
    </row>
    <row r="62" spans="1:10" ht="20.100000000000001" customHeight="1" thickBot="1" x14ac:dyDescent="0.3">
      <c r="A62" s="96" t="s">
        <v>26</v>
      </c>
      <c r="B62" s="96" t="s">
        <v>26</v>
      </c>
      <c r="C62" s="89"/>
      <c r="D62" s="89"/>
      <c r="E62" s="89"/>
      <c r="F62" s="89"/>
      <c r="G62" s="89"/>
      <c r="H62" s="91">
        <f t="shared" si="0"/>
        <v>0</v>
      </c>
      <c r="I62" s="89"/>
      <c r="J62" s="96" t="s">
        <v>26</v>
      </c>
    </row>
    <row r="63" spans="1:10" ht="20.100000000000001" customHeight="1" thickBot="1" x14ac:dyDescent="0.3">
      <c r="A63" s="96" t="s">
        <v>26</v>
      </c>
      <c r="B63" s="96" t="s">
        <v>26</v>
      </c>
      <c r="C63" s="89"/>
      <c r="D63" s="89"/>
      <c r="E63" s="89"/>
      <c r="F63" s="89"/>
      <c r="G63" s="89"/>
      <c r="H63" s="91">
        <f t="shared" si="0"/>
        <v>0</v>
      </c>
      <c r="I63" s="89"/>
      <c r="J63" s="96" t="s">
        <v>26</v>
      </c>
    </row>
    <row r="64" spans="1:10" ht="20.100000000000001" customHeight="1" thickBot="1" x14ac:dyDescent="0.3">
      <c r="A64" s="96" t="s">
        <v>26</v>
      </c>
      <c r="B64" s="96" t="s">
        <v>26</v>
      </c>
      <c r="C64" s="89"/>
      <c r="D64" s="89"/>
      <c r="E64" s="89"/>
      <c r="F64" s="89"/>
      <c r="G64" s="89"/>
      <c r="H64" s="91">
        <f t="shared" si="0"/>
        <v>0</v>
      </c>
      <c r="I64" s="89"/>
      <c r="J64" s="96" t="s">
        <v>26</v>
      </c>
    </row>
    <row r="65" spans="1:10" ht="20.100000000000001" customHeight="1" thickBot="1" x14ac:dyDescent="0.3">
      <c r="A65" s="96" t="s">
        <v>26</v>
      </c>
      <c r="B65" s="96" t="s">
        <v>26</v>
      </c>
      <c r="C65" s="89"/>
      <c r="D65" s="89"/>
      <c r="E65" s="89"/>
      <c r="F65" s="89"/>
      <c r="G65" s="89"/>
      <c r="H65" s="91">
        <f t="shared" si="0"/>
        <v>0</v>
      </c>
      <c r="I65" s="89"/>
      <c r="J65" s="96" t="s">
        <v>26</v>
      </c>
    </row>
    <row r="66" spans="1:10" ht="20.100000000000001" customHeight="1" thickBot="1" x14ac:dyDescent="0.3">
      <c r="A66" s="96" t="s">
        <v>26</v>
      </c>
      <c r="B66" s="96" t="s">
        <v>26</v>
      </c>
      <c r="C66" s="89"/>
      <c r="D66" s="89"/>
      <c r="E66" s="89"/>
      <c r="F66" s="89"/>
      <c r="G66" s="89"/>
      <c r="H66" s="91">
        <f t="shared" si="0"/>
        <v>0</v>
      </c>
      <c r="I66" s="89"/>
      <c r="J66" s="96" t="s">
        <v>26</v>
      </c>
    </row>
    <row r="67" spans="1:10" ht="20.100000000000001" customHeight="1" thickBot="1" x14ac:dyDescent="0.3">
      <c r="A67" s="96" t="s">
        <v>26</v>
      </c>
      <c r="B67" s="96" t="s">
        <v>26</v>
      </c>
      <c r="C67" s="89"/>
      <c r="D67" s="89"/>
      <c r="E67" s="89"/>
      <c r="F67" s="89"/>
      <c r="G67" s="89"/>
      <c r="H67" s="91">
        <f t="shared" si="0"/>
        <v>0</v>
      </c>
      <c r="I67" s="89"/>
      <c r="J67" s="96" t="s">
        <v>26</v>
      </c>
    </row>
    <row r="68" spans="1:10" ht="20.100000000000001" customHeight="1" thickBot="1" x14ac:dyDescent="0.3">
      <c r="A68" s="96" t="s">
        <v>26</v>
      </c>
      <c r="B68" s="96" t="s">
        <v>26</v>
      </c>
      <c r="C68" s="89"/>
      <c r="D68" s="89"/>
      <c r="E68" s="89"/>
      <c r="F68" s="89"/>
      <c r="G68" s="89"/>
      <c r="H68" s="91">
        <f t="shared" si="0"/>
        <v>0</v>
      </c>
      <c r="I68" s="89"/>
      <c r="J68" s="96" t="s">
        <v>26</v>
      </c>
    </row>
    <row r="69" spans="1:10" ht="20.100000000000001" customHeight="1" thickBot="1" x14ac:dyDescent="0.3">
      <c r="A69" s="96" t="s">
        <v>26</v>
      </c>
      <c r="B69" s="96" t="s">
        <v>26</v>
      </c>
      <c r="C69" s="89"/>
      <c r="D69" s="89"/>
      <c r="E69" s="89"/>
      <c r="F69" s="89"/>
      <c r="G69" s="89"/>
      <c r="H69" s="91">
        <f t="shared" si="0"/>
        <v>0</v>
      </c>
      <c r="I69" s="89"/>
      <c r="J69" s="96" t="s">
        <v>26</v>
      </c>
    </row>
    <row r="70" spans="1:10" ht="20.100000000000001" customHeight="1" thickBot="1" x14ac:dyDescent="0.3">
      <c r="A70" s="96" t="s">
        <v>26</v>
      </c>
      <c r="B70" s="96" t="s">
        <v>26</v>
      </c>
      <c r="C70" s="89"/>
      <c r="D70" s="89"/>
      <c r="E70" s="89"/>
      <c r="F70" s="89"/>
      <c r="G70" s="89"/>
      <c r="H70" s="91">
        <f t="shared" si="0"/>
        <v>0</v>
      </c>
      <c r="I70" s="89"/>
      <c r="J70" s="96" t="s">
        <v>26</v>
      </c>
    </row>
    <row r="71" spans="1:10" ht="20.100000000000001" customHeight="1" thickBot="1" x14ac:dyDescent="0.3">
      <c r="A71" s="96" t="s">
        <v>26</v>
      </c>
      <c r="B71" s="96" t="s">
        <v>26</v>
      </c>
      <c r="C71" s="89"/>
      <c r="D71" s="89"/>
      <c r="E71" s="89"/>
      <c r="F71" s="89"/>
      <c r="G71" s="89"/>
      <c r="H71" s="91">
        <f t="shared" ref="H71:H134" si="1">ROUND(SUM(C71,(-D71),(-E71),F71,(-G71)),2)</f>
        <v>0</v>
      </c>
      <c r="I71" s="89"/>
      <c r="J71" s="96" t="s">
        <v>26</v>
      </c>
    </row>
    <row r="72" spans="1:10" ht="20.100000000000001" customHeight="1" thickBot="1" x14ac:dyDescent="0.3">
      <c r="A72" s="96" t="s">
        <v>26</v>
      </c>
      <c r="B72" s="96" t="s">
        <v>26</v>
      </c>
      <c r="C72" s="89"/>
      <c r="D72" s="89"/>
      <c r="E72" s="89"/>
      <c r="F72" s="89"/>
      <c r="G72" s="89"/>
      <c r="H72" s="91">
        <f t="shared" si="1"/>
        <v>0</v>
      </c>
      <c r="I72" s="89"/>
      <c r="J72" s="96" t="s">
        <v>26</v>
      </c>
    </row>
    <row r="73" spans="1:10" ht="20.100000000000001" customHeight="1" thickBot="1" x14ac:dyDescent="0.3">
      <c r="A73" s="96" t="s">
        <v>26</v>
      </c>
      <c r="B73" s="96" t="s">
        <v>26</v>
      </c>
      <c r="C73" s="89"/>
      <c r="D73" s="89"/>
      <c r="E73" s="89"/>
      <c r="F73" s="89"/>
      <c r="G73" s="89"/>
      <c r="H73" s="91">
        <f t="shared" si="1"/>
        <v>0</v>
      </c>
      <c r="I73" s="89"/>
      <c r="J73" s="96" t="s">
        <v>26</v>
      </c>
    </row>
    <row r="74" spans="1:10" ht="20.100000000000001" customHeight="1" thickBot="1" x14ac:dyDescent="0.3">
      <c r="A74" s="96" t="s">
        <v>26</v>
      </c>
      <c r="B74" s="96" t="s">
        <v>26</v>
      </c>
      <c r="C74" s="89"/>
      <c r="D74" s="89"/>
      <c r="E74" s="89"/>
      <c r="F74" s="89"/>
      <c r="G74" s="89"/>
      <c r="H74" s="91">
        <f t="shared" si="1"/>
        <v>0</v>
      </c>
      <c r="I74" s="89"/>
      <c r="J74" s="96" t="s">
        <v>26</v>
      </c>
    </row>
    <row r="75" spans="1:10" ht="20.100000000000001" customHeight="1" thickBot="1" x14ac:dyDescent="0.3">
      <c r="A75" s="96" t="s">
        <v>26</v>
      </c>
      <c r="B75" s="96" t="s">
        <v>26</v>
      </c>
      <c r="C75" s="89"/>
      <c r="D75" s="89"/>
      <c r="E75" s="89"/>
      <c r="F75" s="89"/>
      <c r="G75" s="89"/>
      <c r="H75" s="91">
        <f t="shared" si="1"/>
        <v>0</v>
      </c>
      <c r="I75" s="89"/>
      <c r="J75" s="96" t="s">
        <v>26</v>
      </c>
    </row>
    <row r="76" spans="1:10" ht="20.100000000000001" customHeight="1" thickBot="1" x14ac:dyDescent="0.3">
      <c r="A76" s="96" t="s">
        <v>26</v>
      </c>
      <c r="B76" s="96" t="s">
        <v>26</v>
      </c>
      <c r="C76" s="89"/>
      <c r="D76" s="89"/>
      <c r="E76" s="89"/>
      <c r="F76" s="89"/>
      <c r="G76" s="89"/>
      <c r="H76" s="91">
        <f t="shared" si="1"/>
        <v>0</v>
      </c>
      <c r="I76" s="89"/>
      <c r="J76" s="96" t="s">
        <v>26</v>
      </c>
    </row>
    <row r="77" spans="1:10" ht="20.100000000000001" customHeight="1" thickBot="1" x14ac:dyDescent="0.3">
      <c r="A77" s="96" t="s">
        <v>26</v>
      </c>
      <c r="B77" s="96" t="s">
        <v>26</v>
      </c>
      <c r="C77" s="89"/>
      <c r="D77" s="89"/>
      <c r="E77" s="89"/>
      <c r="F77" s="89"/>
      <c r="G77" s="89"/>
      <c r="H77" s="91">
        <f t="shared" si="1"/>
        <v>0</v>
      </c>
      <c r="I77" s="89"/>
      <c r="J77" s="96" t="s">
        <v>26</v>
      </c>
    </row>
    <row r="78" spans="1:10" ht="20.100000000000001" customHeight="1" thickBot="1" x14ac:dyDescent="0.3">
      <c r="A78" s="96" t="s">
        <v>26</v>
      </c>
      <c r="B78" s="96" t="s">
        <v>26</v>
      </c>
      <c r="C78" s="89"/>
      <c r="D78" s="89"/>
      <c r="E78" s="89"/>
      <c r="F78" s="89"/>
      <c r="G78" s="89"/>
      <c r="H78" s="91">
        <f t="shared" si="1"/>
        <v>0</v>
      </c>
      <c r="I78" s="89"/>
      <c r="J78" s="96" t="s">
        <v>26</v>
      </c>
    </row>
    <row r="79" spans="1:10" ht="20.100000000000001" customHeight="1" thickBot="1" x14ac:dyDescent="0.3">
      <c r="A79" s="96" t="s">
        <v>26</v>
      </c>
      <c r="B79" s="96" t="s">
        <v>26</v>
      </c>
      <c r="C79" s="89"/>
      <c r="D79" s="89"/>
      <c r="E79" s="89"/>
      <c r="F79" s="89"/>
      <c r="G79" s="89"/>
      <c r="H79" s="91">
        <f t="shared" si="1"/>
        <v>0</v>
      </c>
      <c r="I79" s="89"/>
      <c r="J79" s="96" t="s">
        <v>26</v>
      </c>
    </row>
    <row r="80" spans="1:10" ht="20.100000000000001" customHeight="1" thickBot="1" x14ac:dyDescent="0.3">
      <c r="A80" s="96" t="s">
        <v>26</v>
      </c>
      <c r="B80" s="96" t="s">
        <v>26</v>
      </c>
      <c r="C80" s="89"/>
      <c r="D80" s="89"/>
      <c r="E80" s="89"/>
      <c r="F80" s="89"/>
      <c r="G80" s="89"/>
      <c r="H80" s="91">
        <f t="shared" si="1"/>
        <v>0</v>
      </c>
      <c r="I80" s="89"/>
      <c r="J80" s="96" t="s">
        <v>26</v>
      </c>
    </row>
    <row r="81" spans="1:10" ht="20.100000000000001" customHeight="1" thickBot="1" x14ac:dyDescent="0.3">
      <c r="A81" s="96" t="s">
        <v>26</v>
      </c>
      <c r="B81" s="96" t="s">
        <v>26</v>
      </c>
      <c r="C81" s="89"/>
      <c r="D81" s="89"/>
      <c r="E81" s="89"/>
      <c r="F81" s="89"/>
      <c r="G81" s="89"/>
      <c r="H81" s="91">
        <f t="shared" si="1"/>
        <v>0</v>
      </c>
      <c r="I81" s="89"/>
      <c r="J81" s="96" t="s">
        <v>26</v>
      </c>
    </row>
    <row r="82" spans="1:10" ht="20.100000000000001" customHeight="1" thickBot="1" x14ac:dyDescent="0.3">
      <c r="A82" s="96" t="s">
        <v>26</v>
      </c>
      <c r="B82" s="96" t="s">
        <v>26</v>
      </c>
      <c r="C82" s="89"/>
      <c r="D82" s="89"/>
      <c r="E82" s="89"/>
      <c r="F82" s="89"/>
      <c r="G82" s="89"/>
      <c r="H82" s="91">
        <f t="shared" si="1"/>
        <v>0</v>
      </c>
      <c r="I82" s="89"/>
      <c r="J82" s="96" t="s">
        <v>26</v>
      </c>
    </row>
    <row r="83" spans="1:10" ht="20.100000000000001" customHeight="1" thickBot="1" x14ac:dyDescent="0.3">
      <c r="A83" s="96" t="s">
        <v>26</v>
      </c>
      <c r="B83" s="96" t="s">
        <v>26</v>
      </c>
      <c r="C83" s="89"/>
      <c r="D83" s="89"/>
      <c r="E83" s="89"/>
      <c r="F83" s="89"/>
      <c r="G83" s="89"/>
      <c r="H83" s="91">
        <f t="shared" si="1"/>
        <v>0</v>
      </c>
      <c r="I83" s="89"/>
      <c r="J83" s="96" t="s">
        <v>26</v>
      </c>
    </row>
    <row r="84" spans="1:10" ht="20.100000000000001" customHeight="1" thickBot="1" x14ac:dyDescent="0.3">
      <c r="A84" s="96" t="s">
        <v>26</v>
      </c>
      <c r="B84" s="96" t="s">
        <v>26</v>
      </c>
      <c r="C84" s="89"/>
      <c r="D84" s="89"/>
      <c r="E84" s="89"/>
      <c r="F84" s="89"/>
      <c r="G84" s="89"/>
      <c r="H84" s="91">
        <f t="shared" si="1"/>
        <v>0</v>
      </c>
      <c r="I84" s="89"/>
      <c r="J84" s="96" t="s">
        <v>26</v>
      </c>
    </row>
    <row r="85" spans="1:10" ht="20.100000000000001" customHeight="1" thickBot="1" x14ac:dyDescent="0.3">
      <c r="A85" s="96" t="s">
        <v>26</v>
      </c>
      <c r="B85" s="96" t="s">
        <v>26</v>
      </c>
      <c r="C85" s="89"/>
      <c r="D85" s="89"/>
      <c r="E85" s="89"/>
      <c r="F85" s="89"/>
      <c r="G85" s="89"/>
      <c r="H85" s="91">
        <f t="shared" si="1"/>
        <v>0</v>
      </c>
      <c r="I85" s="89"/>
      <c r="J85" s="96" t="s">
        <v>26</v>
      </c>
    </row>
    <row r="86" spans="1:10" ht="20.100000000000001" customHeight="1" thickBot="1" x14ac:dyDescent="0.3">
      <c r="A86" s="96" t="s">
        <v>26</v>
      </c>
      <c r="B86" s="96" t="s">
        <v>26</v>
      </c>
      <c r="C86" s="89"/>
      <c r="D86" s="89"/>
      <c r="E86" s="89"/>
      <c r="F86" s="89"/>
      <c r="G86" s="89"/>
      <c r="H86" s="91">
        <f t="shared" si="1"/>
        <v>0</v>
      </c>
      <c r="I86" s="89"/>
      <c r="J86" s="96" t="s">
        <v>26</v>
      </c>
    </row>
    <row r="87" spans="1:10" ht="20.100000000000001" customHeight="1" thickBot="1" x14ac:dyDescent="0.3">
      <c r="A87" s="96" t="s">
        <v>26</v>
      </c>
      <c r="B87" s="96" t="s">
        <v>26</v>
      </c>
      <c r="C87" s="89"/>
      <c r="D87" s="89"/>
      <c r="E87" s="89"/>
      <c r="F87" s="89"/>
      <c r="G87" s="89"/>
      <c r="H87" s="91">
        <f t="shared" si="1"/>
        <v>0</v>
      </c>
      <c r="I87" s="89"/>
      <c r="J87" s="96" t="s">
        <v>26</v>
      </c>
    </row>
    <row r="88" spans="1:10" ht="20.100000000000001" customHeight="1" thickBot="1" x14ac:dyDescent="0.3">
      <c r="A88" s="96" t="s">
        <v>26</v>
      </c>
      <c r="B88" s="96" t="s">
        <v>26</v>
      </c>
      <c r="C88" s="89"/>
      <c r="D88" s="89"/>
      <c r="E88" s="89"/>
      <c r="F88" s="89"/>
      <c r="G88" s="89"/>
      <c r="H88" s="91">
        <f t="shared" si="1"/>
        <v>0</v>
      </c>
      <c r="I88" s="89"/>
      <c r="J88" s="96" t="s">
        <v>26</v>
      </c>
    </row>
    <row r="89" spans="1:10" ht="20.100000000000001" customHeight="1" thickBot="1" x14ac:dyDescent="0.3">
      <c r="A89" s="96" t="s">
        <v>26</v>
      </c>
      <c r="B89" s="96" t="s">
        <v>26</v>
      </c>
      <c r="C89" s="89"/>
      <c r="D89" s="89"/>
      <c r="E89" s="89"/>
      <c r="F89" s="89"/>
      <c r="G89" s="89"/>
      <c r="H89" s="91">
        <f t="shared" si="1"/>
        <v>0</v>
      </c>
      <c r="I89" s="89"/>
      <c r="J89" s="96" t="s">
        <v>26</v>
      </c>
    </row>
    <row r="90" spans="1:10" ht="20.100000000000001" customHeight="1" thickBot="1" x14ac:dyDescent="0.3">
      <c r="A90" s="96" t="s">
        <v>26</v>
      </c>
      <c r="B90" s="96" t="s">
        <v>26</v>
      </c>
      <c r="C90" s="89"/>
      <c r="D90" s="89"/>
      <c r="E90" s="89"/>
      <c r="F90" s="89"/>
      <c r="G90" s="89"/>
      <c r="H90" s="91">
        <f t="shared" si="1"/>
        <v>0</v>
      </c>
      <c r="I90" s="89"/>
      <c r="J90" s="96" t="s">
        <v>26</v>
      </c>
    </row>
    <row r="91" spans="1:10" ht="20.100000000000001" customHeight="1" thickBot="1" x14ac:dyDescent="0.3">
      <c r="A91" s="96" t="s">
        <v>26</v>
      </c>
      <c r="B91" s="96" t="s">
        <v>26</v>
      </c>
      <c r="C91" s="89"/>
      <c r="D91" s="89"/>
      <c r="E91" s="89"/>
      <c r="F91" s="89"/>
      <c r="G91" s="89"/>
      <c r="H91" s="91">
        <f t="shared" si="1"/>
        <v>0</v>
      </c>
      <c r="I91" s="89"/>
      <c r="J91" s="96" t="s">
        <v>26</v>
      </c>
    </row>
    <row r="92" spans="1:10" ht="20.100000000000001" customHeight="1" thickBot="1" x14ac:dyDescent="0.3">
      <c r="A92" s="96" t="s">
        <v>26</v>
      </c>
      <c r="B92" s="96" t="s">
        <v>26</v>
      </c>
      <c r="C92" s="89"/>
      <c r="D92" s="89"/>
      <c r="E92" s="89"/>
      <c r="F92" s="89"/>
      <c r="G92" s="89"/>
      <c r="H92" s="91">
        <f t="shared" si="1"/>
        <v>0</v>
      </c>
      <c r="I92" s="89"/>
      <c r="J92" s="96" t="s">
        <v>26</v>
      </c>
    </row>
    <row r="93" spans="1:10" ht="20.100000000000001" customHeight="1" thickBot="1" x14ac:dyDescent="0.3">
      <c r="A93" s="96" t="s">
        <v>26</v>
      </c>
      <c r="B93" s="96" t="s">
        <v>26</v>
      </c>
      <c r="C93" s="89"/>
      <c r="D93" s="89"/>
      <c r="E93" s="89"/>
      <c r="F93" s="89"/>
      <c r="G93" s="89"/>
      <c r="H93" s="91">
        <f t="shared" si="1"/>
        <v>0</v>
      </c>
      <c r="I93" s="89"/>
      <c r="J93" s="96" t="s">
        <v>26</v>
      </c>
    </row>
    <row r="94" spans="1:10" ht="20.100000000000001" customHeight="1" thickBot="1" x14ac:dyDescent="0.3">
      <c r="A94" s="96" t="s">
        <v>26</v>
      </c>
      <c r="B94" s="96" t="s">
        <v>26</v>
      </c>
      <c r="C94" s="89"/>
      <c r="D94" s="89"/>
      <c r="E94" s="89"/>
      <c r="F94" s="89"/>
      <c r="G94" s="89"/>
      <c r="H94" s="91">
        <f t="shared" si="1"/>
        <v>0</v>
      </c>
      <c r="I94" s="89"/>
      <c r="J94" s="96" t="s">
        <v>26</v>
      </c>
    </row>
    <row r="95" spans="1:10" ht="20.100000000000001" customHeight="1" thickBot="1" x14ac:dyDescent="0.3">
      <c r="A95" s="96" t="s">
        <v>26</v>
      </c>
      <c r="B95" s="96" t="s">
        <v>26</v>
      </c>
      <c r="C95" s="89"/>
      <c r="D95" s="89"/>
      <c r="E95" s="89"/>
      <c r="F95" s="89"/>
      <c r="G95" s="89"/>
      <c r="H95" s="91">
        <f t="shared" si="1"/>
        <v>0</v>
      </c>
      <c r="I95" s="89"/>
      <c r="J95" s="96" t="s">
        <v>26</v>
      </c>
    </row>
    <row r="96" spans="1:10" ht="20.100000000000001" customHeight="1" thickBot="1" x14ac:dyDescent="0.3">
      <c r="A96" s="96" t="s">
        <v>26</v>
      </c>
      <c r="B96" s="96" t="s">
        <v>26</v>
      </c>
      <c r="C96" s="89"/>
      <c r="D96" s="89"/>
      <c r="E96" s="89"/>
      <c r="F96" s="89"/>
      <c r="G96" s="89"/>
      <c r="H96" s="91">
        <f t="shared" si="1"/>
        <v>0</v>
      </c>
      <c r="I96" s="89"/>
      <c r="J96" s="96" t="s">
        <v>26</v>
      </c>
    </row>
    <row r="97" spans="1:10" ht="20.100000000000001" customHeight="1" thickBot="1" x14ac:dyDescent="0.3">
      <c r="A97" s="96" t="s">
        <v>26</v>
      </c>
      <c r="B97" s="96" t="s">
        <v>26</v>
      </c>
      <c r="C97" s="89"/>
      <c r="D97" s="89"/>
      <c r="E97" s="89"/>
      <c r="F97" s="89"/>
      <c r="G97" s="89"/>
      <c r="H97" s="91">
        <f t="shared" si="1"/>
        <v>0</v>
      </c>
      <c r="I97" s="89"/>
      <c r="J97" s="96" t="s">
        <v>26</v>
      </c>
    </row>
    <row r="98" spans="1:10" ht="20.100000000000001" customHeight="1" thickBot="1" x14ac:dyDescent="0.3">
      <c r="A98" s="96" t="s">
        <v>26</v>
      </c>
      <c r="B98" s="96" t="s">
        <v>26</v>
      </c>
      <c r="C98" s="89"/>
      <c r="D98" s="89"/>
      <c r="E98" s="89"/>
      <c r="F98" s="89"/>
      <c r="G98" s="89"/>
      <c r="H98" s="91">
        <f t="shared" si="1"/>
        <v>0</v>
      </c>
      <c r="I98" s="89"/>
      <c r="J98" s="96" t="s">
        <v>26</v>
      </c>
    </row>
    <row r="99" spans="1:10" ht="20.100000000000001" customHeight="1" thickBot="1" x14ac:dyDescent="0.3">
      <c r="A99" s="96" t="s">
        <v>26</v>
      </c>
      <c r="B99" s="96" t="s">
        <v>26</v>
      </c>
      <c r="C99" s="89"/>
      <c r="D99" s="89"/>
      <c r="E99" s="89"/>
      <c r="F99" s="89"/>
      <c r="G99" s="89"/>
      <c r="H99" s="91">
        <f t="shared" si="1"/>
        <v>0</v>
      </c>
      <c r="I99" s="89"/>
      <c r="J99" s="96" t="s">
        <v>26</v>
      </c>
    </row>
    <row r="100" spans="1:10" ht="20.100000000000001" customHeight="1" thickBot="1" x14ac:dyDescent="0.3">
      <c r="A100" s="96" t="s">
        <v>26</v>
      </c>
      <c r="B100" s="96" t="s">
        <v>26</v>
      </c>
      <c r="C100" s="89"/>
      <c r="D100" s="89"/>
      <c r="E100" s="89"/>
      <c r="F100" s="89"/>
      <c r="G100" s="89"/>
      <c r="H100" s="91">
        <f t="shared" si="1"/>
        <v>0</v>
      </c>
      <c r="I100" s="89"/>
      <c r="J100" s="96" t="s">
        <v>26</v>
      </c>
    </row>
    <row r="101" spans="1:10" ht="20.100000000000001" customHeight="1" thickBot="1" x14ac:dyDescent="0.3">
      <c r="A101" s="96" t="s">
        <v>26</v>
      </c>
      <c r="B101" s="96" t="s">
        <v>26</v>
      </c>
      <c r="C101" s="89"/>
      <c r="D101" s="89"/>
      <c r="E101" s="89"/>
      <c r="F101" s="89"/>
      <c r="G101" s="89"/>
      <c r="H101" s="91">
        <f t="shared" si="1"/>
        <v>0</v>
      </c>
      <c r="I101" s="89"/>
      <c r="J101" s="96" t="s">
        <v>26</v>
      </c>
    </row>
    <row r="102" spans="1:10" ht="20.100000000000001" customHeight="1" thickBot="1" x14ac:dyDescent="0.3">
      <c r="A102" s="96" t="s">
        <v>26</v>
      </c>
      <c r="B102" s="96" t="s">
        <v>26</v>
      </c>
      <c r="C102" s="89"/>
      <c r="D102" s="89"/>
      <c r="E102" s="89"/>
      <c r="F102" s="89"/>
      <c r="G102" s="89"/>
      <c r="H102" s="91">
        <f t="shared" si="1"/>
        <v>0</v>
      </c>
      <c r="I102" s="89"/>
      <c r="J102" s="96" t="s">
        <v>26</v>
      </c>
    </row>
    <row r="103" spans="1:10" ht="20.100000000000001" customHeight="1" thickBot="1" x14ac:dyDescent="0.3">
      <c r="A103" s="96" t="s">
        <v>26</v>
      </c>
      <c r="B103" s="96" t="s">
        <v>26</v>
      </c>
      <c r="C103" s="89"/>
      <c r="D103" s="89"/>
      <c r="E103" s="89"/>
      <c r="F103" s="89"/>
      <c r="G103" s="89"/>
      <c r="H103" s="91">
        <f t="shared" si="1"/>
        <v>0</v>
      </c>
      <c r="I103" s="89"/>
      <c r="J103" s="96" t="s">
        <v>26</v>
      </c>
    </row>
    <row r="104" spans="1:10" ht="20.100000000000001" customHeight="1" thickBot="1" x14ac:dyDescent="0.3">
      <c r="A104" s="96" t="s">
        <v>26</v>
      </c>
      <c r="B104" s="96" t="s">
        <v>26</v>
      </c>
      <c r="C104" s="89"/>
      <c r="D104" s="89"/>
      <c r="E104" s="89"/>
      <c r="F104" s="89"/>
      <c r="G104" s="89"/>
      <c r="H104" s="91">
        <f t="shared" si="1"/>
        <v>0</v>
      </c>
      <c r="I104" s="89"/>
      <c r="J104" s="96" t="s">
        <v>26</v>
      </c>
    </row>
    <row r="105" spans="1:10" ht="20.100000000000001" customHeight="1" thickBot="1" x14ac:dyDescent="0.3">
      <c r="A105" s="96" t="s">
        <v>26</v>
      </c>
      <c r="B105" s="96" t="s">
        <v>26</v>
      </c>
      <c r="C105" s="89"/>
      <c r="D105" s="89"/>
      <c r="E105" s="89"/>
      <c r="F105" s="89"/>
      <c r="G105" s="89"/>
      <c r="H105" s="91">
        <f t="shared" si="1"/>
        <v>0</v>
      </c>
      <c r="I105" s="89"/>
      <c r="J105" s="96" t="s">
        <v>26</v>
      </c>
    </row>
    <row r="106" spans="1:10" ht="20.100000000000001" customHeight="1" thickBot="1" x14ac:dyDescent="0.3">
      <c r="A106" s="96" t="s">
        <v>26</v>
      </c>
      <c r="B106" s="96" t="s">
        <v>26</v>
      </c>
      <c r="C106" s="89"/>
      <c r="D106" s="89"/>
      <c r="E106" s="89"/>
      <c r="F106" s="89"/>
      <c r="G106" s="89"/>
      <c r="H106" s="91">
        <f t="shared" si="1"/>
        <v>0</v>
      </c>
      <c r="I106" s="89"/>
      <c r="J106" s="96" t="s">
        <v>26</v>
      </c>
    </row>
    <row r="107" spans="1:10" ht="20.100000000000001" customHeight="1" thickBot="1" x14ac:dyDescent="0.3">
      <c r="A107" s="96" t="s">
        <v>26</v>
      </c>
      <c r="B107" s="96" t="s">
        <v>26</v>
      </c>
      <c r="C107" s="89"/>
      <c r="D107" s="89"/>
      <c r="E107" s="89"/>
      <c r="F107" s="89"/>
      <c r="G107" s="89"/>
      <c r="H107" s="91">
        <f t="shared" si="1"/>
        <v>0</v>
      </c>
      <c r="I107" s="89"/>
      <c r="J107" s="96" t="s">
        <v>26</v>
      </c>
    </row>
    <row r="108" spans="1:10" ht="20.100000000000001" customHeight="1" thickBot="1" x14ac:dyDescent="0.3">
      <c r="A108" s="96" t="s">
        <v>26</v>
      </c>
      <c r="B108" s="96" t="s">
        <v>26</v>
      </c>
      <c r="C108" s="89"/>
      <c r="D108" s="89"/>
      <c r="E108" s="89"/>
      <c r="F108" s="89"/>
      <c r="G108" s="89"/>
      <c r="H108" s="91">
        <f t="shared" si="1"/>
        <v>0</v>
      </c>
      <c r="I108" s="89"/>
      <c r="J108" s="96" t="s">
        <v>26</v>
      </c>
    </row>
    <row r="109" spans="1:10" ht="20.100000000000001" customHeight="1" thickBot="1" x14ac:dyDescent="0.3">
      <c r="A109" s="96" t="s">
        <v>26</v>
      </c>
      <c r="B109" s="96" t="s">
        <v>26</v>
      </c>
      <c r="C109" s="89"/>
      <c r="D109" s="89"/>
      <c r="E109" s="89"/>
      <c r="F109" s="89"/>
      <c r="G109" s="89"/>
      <c r="H109" s="91">
        <f t="shared" si="1"/>
        <v>0</v>
      </c>
      <c r="I109" s="89"/>
      <c r="J109" s="96" t="s">
        <v>26</v>
      </c>
    </row>
    <row r="110" spans="1:10" ht="20.100000000000001" customHeight="1" thickBot="1" x14ac:dyDescent="0.3">
      <c r="A110" s="96" t="s">
        <v>26</v>
      </c>
      <c r="B110" s="96" t="s">
        <v>26</v>
      </c>
      <c r="C110" s="89"/>
      <c r="D110" s="89"/>
      <c r="E110" s="89"/>
      <c r="F110" s="89"/>
      <c r="G110" s="89"/>
      <c r="H110" s="91">
        <f t="shared" si="1"/>
        <v>0</v>
      </c>
      <c r="I110" s="89"/>
      <c r="J110" s="96" t="s">
        <v>26</v>
      </c>
    </row>
    <row r="111" spans="1:10" ht="20.100000000000001" customHeight="1" thickBot="1" x14ac:dyDescent="0.3">
      <c r="A111" s="96" t="s">
        <v>26</v>
      </c>
      <c r="B111" s="96" t="s">
        <v>26</v>
      </c>
      <c r="C111" s="89"/>
      <c r="D111" s="89"/>
      <c r="E111" s="89"/>
      <c r="F111" s="89"/>
      <c r="G111" s="89"/>
      <c r="H111" s="91">
        <f t="shared" si="1"/>
        <v>0</v>
      </c>
      <c r="I111" s="89"/>
      <c r="J111" s="96" t="s">
        <v>26</v>
      </c>
    </row>
    <row r="112" spans="1:10" ht="20.100000000000001" customHeight="1" thickBot="1" x14ac:dyDescent="0.3">
      <c r="A112" s="96" t="s">
        <v>26</v>
      </c>
      <c r="B112" s="96" t="s">
        <v>26</v>
      </c>
      <c r="C112" s="89"/>
      <c r="D112" s="89"/>
      <c r="E112" s="89"/>
      <c r="F112" s="89"/>
      <c r="G112" s="89"/>
      <c r="H112" s="91">
        <f t="shared" si="1"/>
        <v>0</v>
      </c>
      <c r="I112" s="89"/>
      <c r="J112" s="96" t="s">
        <v>26</v>
      </c>
    </row>
    <row r="113" spans="1:10" ht="20.100000000000001" customHeight="1" thickBot="1" x14ac:dyDescent="0.3">
      <c r="A113" s="96" t="s">
        <v>26</v>
      </c>
      <c r="B113" s="96" t="s">
        <v>26</v>
      </c>
      <c r="C113" s="89"/>
      <c r="D113" s="89"/>
      <c r="E113" s="89"/>
      <c r="F113" s="89"/>
      <c r="G113" s="89"/>
      <c r="H113" s="91">
        <f t="shared" si="1"/>
        <v>0</v>
      </c>
      <c r="I113" s="89"/>
      <c r="J113" s="96" t="s">
        <v>26</v>
      </c>
    </row>
    <row r="114" spans="1:10" ht="20.100000000000001" customHeight="1" thickBot="1" x14ac:dyDescent="0.3">
      <c r="A114" s="96" t="s">
        <v>26</v>
      </c>
      <c r="B114" s="96" t="s">
        <v>26</v>
      </c>
      <c r="C114" s="89"/>
      <c r="D114" s="89"/>
      <c r="E114" s="89"/>
      <c r="F114" s="89"/>
      <c r="G114" s="89"/>
      <c r="H114" s="91">
        <f t="shared" si="1"/>
        <v>0</v>
      </c>
      <c r="I114" s="89"/>
      <c r="J114" s="96" t="s">
        <v>26</v>
      </c>
    </row>
    <row r="115" spans="1:10" ht="20.100000000000001" customHeight="1" thickBot="1" x14ac:dyDescent="0.3">
      <c r="A115" s="96" t="s">
        <v>26</v>
      </c>
      <c r="B115" s="96" t="s">
        <v>26</v>
      </c>
      <c r="C115" s="89"/>
      <c r="D115" s="89"/>
      <c r="E115" s="89"/>
      <c r="F115" s="89"/>
      <c r="G115" s="89"/>
      <c r="H115" s="91">
        <f t="shared" si="1"/>
        <v>0</v>
      </c>
      <c r="I115" s="89"/>
      <c r="J115" s="96" t="s">
        <v>26</v>
      </c>
    </row>
    <row r="116" spans="1:10" ht="20.100000000000001" customHeight="1" thickBot="1" x14ac:dyDescent="0.3">
      <c r="A116" s="96" t="s">
        <v>26</v>
      </c>
      <c r="B116" s="96" t="s">
        <v>26</v>
      </c>
      <c r="C116" s="89"/>
      <c r="D116" s="89"/>
      <c r="E116" s="89"/>
      <c r="F116" s="89"/>
      <c r="G116" s="89"/>
      <c r="H116" s="91">
        <f t="shared" si="1"/>
        <v>0</v>
      </c>
      <c r="I116" s="89"/>
      <c r="J116" s="96" t="s">
        <v>26</v>
      </c>
    </row>
    <row r="117" spans="1:10" ht="20.100000000000001" customHeight="1" thickBot="1" x14ac:dyDescent="0.3">
      <c r="A117" s="96" t="s">
        <v>26</v>
      </c>
      <c r="B117" s="96" t="s">
        <v>26</v>
      </c>
      <c r="C117" s="89"/>
      <c r="D117" s="89"/>
      <c r="E117" s="89"/>
      <c r="F117" s="89"/>
      <c r="G117" s="89"/>
      <c r="H117" s="91">
        <f t="shared" si="1"/>
        <v>0</v>
      </c>
      <c r="I117" s="89"/>
      <c r="J117" s="96" t="s">
        <v>26</v>
      </c>
    </row>
    <row r="118" spans="1:10" ht="20.100000000000001" customHeight="1" thickBot="1" x14ac:dyDescent="0.3">
      <c r="A118" s="96" t="s">
        <v>26</v>
      </c>
      <c r="B118" s="96" t="s">
        <v>26</v>
      </c>
      <c r="C118" s="89"/>
      <c r="D118" s="89"/>
      <c r="E118" s="89"/>
      <c r="F118" s="89"/>
      <c r="G118" s="89"/>
      <c r="H118" s="91">
        <f t="shared" si="1"/>
        <v>0</v>
      </c>
      <c r="I118" s="89"/>
      <c r="J118" s="96" t="s">
        <v>26</v>
      </c>
    </row>
    <row r="119" spans="1:10" ht="20.100000000000001" customHeight="1" thickBot="1" x14ac:dyDescent="0.3">
      <c r="A119" s="96" t="s">
        <v>26</v>
      </c>
      <c r="B119" s="96" t="s">
        <v>26</v>
      </c>
      <c r="C119" s="89"/>
      <c r="D119" s="89"/>
      <c r="E119" s="89"/>
      <c r="F119" s="89"/>
      <c r="G119" s="89"/>
      <c r="H119" s="91">
        <f t="shared" si="1"/>
        <v>0</v>
      </c>
      <c r="I119" s="89"/>
      <c r="J119" s="96" t="s">
        <v>26</v>
      </c>
    </row>
    <row r="120" spans="1:10" ht="20.100000000000001" customHeight="1" thickBot="1" x14ac:dyDescent="0.3">
      <c r="A120" s="96" t="s">
        <v>26</v>
      </c>
      <c r="B120" s="96" t="s">
        <v>26</v>
      </c>
      <c r="C120" s="89"/>
      <c r="D120" s="89"/>
      <c r="E120" s="89"/>
      <c r="F120" s="89"/>
      <c r="G120" s="89"/>
      <c r="H120" s="91">
        <f t="shared" si="1"/>
        <v>0</v>
      </c>
      <c r="I120" s="89"/>
      <c r="J120" s="96" t="s">
        <v>26</v>
      </c>
    </row>
    <row r="121" spans="1:10" ht="20.100000000000001" customHeight="1" thickBot="1" x14ac:dyDescent="0.3">
      <c r="A121" s="96" t="s">
        <v>26</v>
      </c>
      <c r="B121" s="96" t="s">
        <v>26</v>
      </c>
      <c r="C121" s="89"/>
      <c r="D121" s="89"/>
      <c r="E121" s="89"/>
      <c r="F121" s="89"/>
      <c r="G121" s="89"/>
      <c r="H121" s="91">
        <f t="shared" si="1"/>
        <v>0</v>
      </c>
      <c r="I121" s="89"/>
      <c r="J121" s="96" t="s">
        <v>26</v>
      </c>
    </row>
    <row r="122" spans="1:10" ht="20.100000000000001" customHeight="1" thickBot="1" x14ac:dyDescent="0.3">
      <c r="A122" s="96" t="s">
        <v>26</v>
      </c>
      <c r="B122" s="96" t="s">
        <v>26</v>
      </c>
      <c r="C122" s="89"/>
      <c r="D122" s="89"/>
      <c r="E122" s="89"/>
      <c r="F122" s="89"/>
      <c r="G122" s="89"/>
      <c r="H122" s="91">
        <f t="shared" si="1"/>
        <v>0</v>
      </c>
      <c r="I122" s="89"/>
      <c r="J122" s="96" t="s">
        <v>26</v>
      </c>
    </row>
    <row r="123" spans="1:10" ht="20.100000000000001" customHeight="1" thickBot="1" x14ac:dyDescent="0.3">
      <c r="A123" s="96" t="s">
        <v>26</v>
      </c>
      <c r="B123" s="96" t="s">
        <v>26</v>
      </c>
      <c r="C123" s="89"/>
      <c r="D123" s="89"/>
      <c r="E123" s="89"/>
      <c r="F123" s="89"/>
      <c r="G123" s="89"/>
      <c r="H123" s="91">
        <f t="shared" si="1"/>
        <v>0</v>
      </c>
      <c r="I123" s="89"/>
      <c r="J123" s="96" t="s">
        <v>26</v>
      </c>
    </row>
    <row r="124" spans="1:10" ht="20.100000000000001" customHeight="1" thickBot="1" x14ac:dyDescent="0.3">
      <c r="A124" s="96" t="s">
        <v>26</v>
      </c>
      <c r="B124" s="96" t="s">
        <v>26</v>
      </c>
      <c r="C124" s="89"/>
      <c r="D124" s="89"/>
      <c r="E124" s="89"/>
      <c r="F124" s="89"/>
      <c r="G124" s="89"/>
      <c r="H124" s="91">
        <f t="shared" si="1"/>
        <v>0</v>
      </c>
      <c r="I124" s="89"/>
      <c r="J124" s="96" t="s">
        <v>26</v>
      </c>
    </row>
    <row r="125" spans="1:10" ht="20.100000000000001" customHeight="1" thickBot="1" x14ac:dyDescent="0.3">
      <c r="A125" s="96" t="s">
        <v>26</v>
      </c>
      <c r="B125" s="96" t="s">
        <v>26</v>
      </c>
      <c r="C125" s="89"/>
      <c r="D125" s="89"/>
      <c r="E125" s="89"/>
      <c r="F125" s="89"/>
      <c r="G125" s="89"/>
      <c r="H125" s="91">
        <f t="shared" si="1"/>
        <v>0</v>
      </c>
      <c r="I125" s="89"/>
      <c r="J125" s="96" t="s">
        <v>26</v>
      </c>
    </row>
    <row r="126" spans="1:10" ht="20.100000000000001" customHeight="1" thickBot="1" x14ac:dyDescent="0.3">
      <c r="A126" s="96" t="s">
        <v>26</v>
      </c>
      <c r="B126" s="96" t="s">
        <v>26</v>
      </c>
      <c r="C126" s="89"/>
      <c r="D126" s="89"/>
      <c r="E126" s="89"/>
      <c r="F126" s="89"/>
      <c r="G126" s="89"/>
      <c r="H126" s="91">
        <f t="shared" si="1"/>
        <v>0</v>
      </c>
      <c r="I126" s="89"/>
      <c r="J126" s="96" t="s">
        <v>26</v>
      </c>
    </row>
    <row r="127" spans="1:10" ht="20.100000000000001" customHeight="1" thickBot="1" x14ac:dyDescent="0.3">
      <c r="A127" s="96" t="s">
        <v>26</v>
      </c>
      <c r="B127" s="96" t="s">
        <v>26</v>
      </c>
      <c r="C127" s="89"/>
      <c r="D127" s="89"/>
      <c r="E127" s="89"/>
      <c r="F127" s="89"/>
      <c r="G127" s="89"/>
      <c r="H127" s="91">
        <f t="shared" si="1"/>
        <v>0</v>
      </c>
      <c r="I127" s="89"/>
      <c r="J127" s="96" t="s">
        <v>26</v>
      </c>
    </row>
    <row r="128" spans="1:10" ht="20.100000000000001" customHeight="1" thickBot="1" x14ac:dyDescent="0.3">
      <c r="A128" s="96" t="s">
        <v>26</v>
      </c>
      <c r="B128" s="96" t="s">
        <v>26</v>
      </c>
      <c r="C128" s="89"/>
      <c r="D128" s="89"/>
      <c r="E128" s="89"/>
      <c r="F128" s="89"/>
      <c r="G128" s="89"/>
      <c r="H128" s="91">
        <f t="shared" si="1"/>
        <v>0</v>
      </c>
      <c r="I128" s="89"/>
      <c r="J128" s="96" t="s">
        <v>26</v>
      </c>
    </row>
    <row r="129" spans="1:10" ht="20.100000000000001" customHeight="1" thickBot="1" x14ac:dyDescent="0.3">
      <c r="A129" s="96" t="s">
        <v>26</v>
      </c>
      <c r="B129" s="96" t="s">
        <v>26</v>
      </c>
      <c r="C129" s="89"/>
      <c r="D129" s="89"/>
      <c r="E129" s="89"/>
      <c r="F129" s="89"/>
      <c r="G129" s="89"/>
      <c r="H129" s="91">
        <f t="shared" si="1"/>
        <v>0</v>
      </c>
      <c r="I129" s="89"/>
      <c r="J129" s="96" t="s">
        <v>26</v>
      </c>
    </row>
    <row r="130" spans="1:10" ht="20.100000000000001" customHeight="1" thickBot="1" x14ac:dyDescent="0.3">
      <c r="A130" s="96" t="s">
        <v>26</v>
      </c>
      <c r="B130" s="96" t="s">
        <v>26</v>
      </c>
      <c r="C130" s="89"/>
      <c r="D130" s="89"/>
      <c r="E130" s="89"/>
      <c r="F130" s="89"/>
      <c r="G130" s="89"/>
      <c r="H130" s="91">
        <f t="shared" si="1"/>
        <v>0</v>
      </c>
      <c r="I130" s="89"/>
      <c r="J130" s="96" t="s">
        <v>26</v>
      </c>
    </row>
    <row r="131" spans="1:10" ht="20.100000000000001" customHeight="1" thickBot="1" x14ac:dyDescent="0.3">
      <c r="A131" s="96" t="s">
        <v>26</v>
      </c>
      <c r="B131" s="96" t="s">
        <v>26</v>
      </c>
      <c r="C131" s="89"/>
      <c r="D131" s="89"/>
      <c r="E131" s="89"/>
      <c r="F131" s="89"/>
      <c r="G131" s="89"/>
      <c r="H131" s="91">
        <f t="shared" si="1"/>
        <v>0</v>
      </c>
      <c r="I131" s="89"/>
      <c r="J131" s="96" t="s">
        <v>26</v>
      </c>
    </row>
    <row r="132" spans="1:10" ht="20.100000000000001" customHeight="1" thickBot="1" x14ac:dyDescent="0.3">
      <c r="A132" s="96" t="s">
        <v>26</v>
      </c>
      <c r="B132" s="96" t="s">
        <v>26</v>
      </c>
      <c r="C132" s="89"/>
      <c r="D132" s="89"/>
      <c r="E132" s="89"/>
      <c r="F132" s="89"/>
      <c r="G132" s="89"/>
      <c r="H132" s="91">
        <f t="shared" si="1"/>
        <v>0</v>
      </c>
      <c r="I132" s="89"/>
      <c r="J132" s="96" t="s">
        <v>26</v>
      </c>
    </row>
    <row r="133" spans="1:10" ht="20.100000000000001" customHeight="1" thickBot="1" x14ac:dyDescent="0.3">
      <c r="A133" s="96" t="s">
        <v>26</v>
      </c>
      <c r="B133" s="96" t="s">
        <v>26</v>
      </c>
      <c r="C133" s="89"/>
      <c r="D133" s="89"/>
      <c r="E133" s="89"/>
      <c r="F133" s="89"/>
      <c r="G133" s="89"/>
      <c r="H133" s="91">
        <f t="shared" si="1"/>
        <v>0</v>
      </c>
      <c r="I133" s="89"/>
      <c r="J133" s="96" t="s">
        <v>26</v>
      </c>
    </row>
    <row r="134" spans="1:10" ht="20.100000000000001" customHeight="1" thickBot="1" x14ac:dyDescent="0.3">
      <c r="A134" s="96" t="s">
        <v>26</v>
      </c>
      <c r="B134" s="96" t="s">
        <v>26</v>
      </c>
      <c r="C134" s="89"/>
      <c r="D134" s="89"/>
      <c r="E134" s="89"/>
      <c r="F134" s="89"/>
      <c r="G134" s="89"/>
      <c r="H134" s="91">
        <f t="shared" si="1"/>
        <v>0</v>
      </c>
      <c r="I134" s="89"/>
      <c r="J134" s="96" t="s">
        <v>26</v>
      </c>
    </row>
    <row r="135" spans="1:10" ht="20.100000000000001" customHeight="1" thickBot="1" x14ac:dyDescent="0.3">
      <c r="A135" s="96" t="s">
        <v>26</v>
      </c>
      <c r="B135" s="96" t="s">
        <v>26</v>
      </c>
      <c r="C135" s="89"/>
      <c r="D135" s="89"/>
      <c r="E135" s="89"/>
      <c r="F135" s="89"/>
      <c r="G135" s="89"/>
      <c r="H135" s="91">
        <f t="shared" ref="H135:H198" si="2">ROUND(SUM(C135,(-D135),(-E135),F135,(-G135)),2)</f>
        <v>0</v>
      </c>
      <c r="I135" s="89"/>
      <c r="J135" s="96" t="s">
        <v>26</v>
      </c>
    </row>
    <row r="136" spans="1:10" ht="20.100000000000001" customHeight="1" thickBot="1" x14ac:dyDescent="0.3">
      <c r="A136" s="96" t="s">
        <v>26</v>
      </c>
      <c r="B136" s="96" t="s">
        <v>26</v>
      </c>
      <c r="C136" s="89"/>
      <c r="D136" s="89"/>
      <c r="E136" s="89"/>
      <c r="F136" s="89"/>
      <c r="G136" s="89"/>
      <c r="H136" s="91">
        <f t="shared" si="2"/>
        <v>0</v>
      </c>
      <c r="I136" s="89"/>
      <c r="J136" s="96" t="s">
        <v>26</v>
      </c>
    </row>
    <row r="137" spans="1:10" ht="20.100000000000001" customHeight="1" thickBot="1" x14ac:dyDescent="0.3">
      <c r="A137" s="96" t="s">
        <v>26</v>
      </c>
      <c r="B137" s="96" t="s">
        <v>26</v>
      </c>
      <c r="C137" s="89"/>
      <c r="D137" s="89"/>
      <c r="E137" s="89"/>
      <c r="F137" s="89"/>
      <c r="G137" s="89"/>
      <c r="H137" s="91">
        <f t="shared" si="2"/>
        <v>0</v>
      </c>
      <c r="I137" s="89"/>
      <c r="J137" s="96" t="s">
        <v>26</v>
      </c>
    </row>
    <row r="138" spans="1:10" ht="20.100000000000001" customHeight="1" thickBot="1" x14ac:dyDescent="0.3">
      <c r="A138" s="96" t="s">
        <v>26</v>
      </c>
      <c r="B138" s="96" t="s">
        <v>26</v>
      </c>
      <c r="C138" s="89"/>
      <c r="D138" s="89"/>
      <c r="E138" s="89"/>
      <c r="F138" s="89"/>
      <c r="G138" s="89"/>
      <c r="H138" s="91">
        <f t="shared" si="2"/>
        <v>0</v>
      </c>
      <c r="I138" s="89"/>
      <c r="J138" s="96" t="s">
        <v>26</v>
      </c>
    </row>
    <row r="139" spans="1:10" ht="20.100000000000001" customHeight="1" thickBot="1" x14ac:dyDescent="0.3">
      <c r="A139" s="96" t="s">
        <v>26</v>
      </c>
      <c r="B139" s="96" t="s">
        <v>26</v>
      </c>
      <c r="C139" s="89"/>
      <c r="D139" s="89"/>
      <c r="E139" s="89"/>
      <c r="F139" s="89"/>
      <c r="G139" s="89"/>
      <c r="H139" s="91">
        <f t="shared" si="2"/>
        <v>0</v>
      </c>
      <c r="I139" s="89"/>
      <c r="J139" s="96" t="s">
        <v>26</v>
      </c>
    </row>
    <row r="140" spans="1:10" ht="20.100000000000001" customHeight="1" thickBot="1" x14ac:dyDescent="0.3">
      <c r="A140" s="96" t="s">
        <v>26</v>
      </c>
      <c r="B140" s="96" t="s">
        <v>26</v>
      </c>
      <c r="C140" s="89"/>
      <c r="D140" s="89"/>
      <c r="E140" s="89"/>
      <c r="F140" s="89"/>
      <c r="G140" s="89"/>
      <c r="H140" s="91">
        <f t="shared" si="2"/>
        <v>0</v>
      </c>
      <c r="I140" s="89"/>
      <c r="J140" s="96" t="s">
        <v>26</v>
      </c>
    </row>
    <row r="141" spans="1:10" ht="20.100000000000001" customHeight="1" thickBot="1" x14ac:dyDescent="0.3">
      <c r="A141" s="96" t="s">
        <v>26</v>
      </c>
      <c r="B141" s="96" t="s">
        <v>26</v>
      </c>
      <c r="C141" s="89"/>
      <c r="D141" s="89"/>
      <c r="E141" s="89"/>
      <c r="F141" s="89"/>
      <c r="G141" s="89"/>
      <c r="H141" s="91">
        <f t="shared" si="2"/>
        <v>0</v>
      </c>
      <c r="I141" s="89"/>
      <c r="J141" s="96" t="s">
        <v>26</v>
      </c>
    </row>
    <row r="142" spans="1:10" ht="20.100000000000001" customHeight="1" thickBot="1" x14ac:dyDescent="0.3">
      <c r="A142" s="96" t="s">
        <v>26</v>
      </c>
      <c r="B142" s="96" t="s">
        <v>26</v>
      </c>
      <c r="C142" s="89"/>
      <c r="D142" s="89"/>
      <c r="E142" s="89"/>
      <c r="F142" s="89"/>
      <c r="G142" s="89"/>
      <c r="H142" s="91">
        <f t="shared" si="2"/>
        <v>0</v>
      </c>
      <c r="I142" s="89"/>
      <c r="J142" s="96" t="s">
        <v>26</v>
      </c>
    </row>
    <row r="143" spans="1:10" ht="20.100000000000001" customHeight="1" thickBot="1" x14ac:dyDescent="0.3">
      <c r="A143" s="96" t="s">
        <v>26</v>
      </c>
      <c r="B143" s="96" t="s">
        <v>26</v>
      </c>
      <c r="C143" s="89"/>
      <c r="D143" s="89"/>
      <c r="E143" s="89"/>
      <c r="F143" s="89"/>
      <c r="G143" s="89"/>
      <c r="H143" s="91">
        <f t="shared" si="2"/>
        <v>0</v>
      </c>
      <c r="I143" s="89"/>
      <c r="J143" s="96" t="s">
        <v>26</v>
      </c>
    </row>
    <row r="144" spans="1:10" ht="20.100000000000001" customHeight="1" thickBot="1" x14ac:dyDescent="0.3">
      <c r="A144" s="96" t="s">
        <v>26</v>
      </c>
      <c r="B144" s="96" t="s">
        <v>26</v>
      </c>
      <c r="C144" s="89"/>
      <c r="D144" s="89"/>
      <c r="E144" s="89"/>
      <c r="F144" s="89"/>
      <c r="G144" s="89"/>
      <c r="H144" s="91">
        <f t="shared" si="2"/>
        <v>0</v>
      </c>
      <c r="I144" s="89"/>
      <c r="J144" s="96" t="s">
        <v>26</v>
      </c>
    </row>
    <row r="145" spans="1:10" ht="20.100000000000001" customHeight="1" thickBot="1" x14ac:dyDescent="0.3">
      <c r="A145" s="96" t="s">
        <v>26</v>
      </c>
      <c r="B145" s="96" t="s">
        <v>26</v>
      </c>
      <c r="C145" s="89"/>
      <c r="D145" s="89"/>
      <c r="E145" s="89"/>
      <c r="F145" s="89"/>
      <c r="G145" s="89"/>
      <c r="H145" s="91">
        <f t="shared" si="2"/>
        <v>0</v>
      </c>
      <c r="I145" s="89"/>
      <c r="J145" s="96" t="s">
        <v>26</v>
      </c>
    </row>
    <row r="146" spans="1:10" ht="20.100000000000001" customHeight="1" thickBot="1" x14ac:dyDescent="0.3">
      <c r="A146" s="96" t="s">
        <v>26</v>
      </c>
      <c r="B146" s="96" t="s">
        <v>26</v>
      </c>
      <c r="C146" s="89"/>
      <c r="D146" s="89"/>
      <c r="E146" s="89"/>
      <c r="F146" s="89"/>
      <c r="G146" s="89"/>
      <c r="H146" s="91">
        <f t="shared" si="2"/>
        <v>0</v>
      </c>
      <c r="I146" s="89"/>
      <c r="J146" s="96" t="s">
        <v>26</v>
      </c>
    </row>
    <row r="147" spans="1:10" ht="20.100000000000001" customHeight="1" thickBot="1" x14ac:dyDescent="0.3">
      <c r="A147" s="96" t="s">
        <v>26</v>
      </c>
      <c r="B147" s="96" t="s">
        <v>26</v>
      </c>
      <c r="C147" s="89"/>
      <c r="D147" s="89"/>
      <c r="E147" s="89"/>
      <c r="F147" s="89"/>
      <c r="G147" s="89"/>
      <c r="H147" s="91">
        <f t="shared" si="2"/>
        <v>0</v>
      </c>
      <c r="I147" s="89"/>
      <c r="J147" s="96" t="s">
        <v>26</v>
      </c>
    </row>
    <row r="148" spans="1:10" ht="20.100000000000001" customHeight="1" thickBot="1" x14ac:dyDescent="0.3">
      <c r="A148" s="96" t="s">
        <v>26</v>
      </c>
      <c r="B148" s="96" t="s">
        <v>26</v>
      </c>
      <c r="C148" s="89"/>
      <c r="D148" s="89"/>
      <c r="E148" s="89"/>
      <c r="F148" s="89"/>
      <c r="G148" s="89"/>
      <c r="H148" s="91">
        <f t="shared" si="2"/>
        <v>0</v>
      </c>
      <c r="I148" s="89"/>
      <c r="J148" s="96" t="s">
        <v>26</v>
      </c>
    </row>
    <row r="149" spans="1:10" ht="20.100000000000001" customHeight="1" thickBot="1" x14ac:dyDescent="0.3">
      <c r="A149" s="96" t="s">
        <v>26</v>
      </c>
      <c r="B149" s="96" t="s">
        <v>26</v>
      </c>
      <c r="C149" s="89"/>
      <c r="D149" s="89"/>
      <c r="E149" s="89"/>
      <c r="F149" s="89"/>
      <c r="G149" s="89"/>
      <c r="H149" s="91">
        <f t="shared" si="2"/>
        <v>0</v>
      </c>
      <c r="I149" s="89"/>
      <c r="J149" s="96" t="s">
        <v>26</v>
      </c>
    </row>
    <row r="150" spans="1:10" ht="20.100000000000001" customHeight="1" thickBot="1" x14ac:dyDescent="0.3">
      <c r="A150" s="96" t="s">
        <v>26</v>
      </c>
      <c r="B150" s="96" t="s">
        <v>26</v>
      </c>
      <c r="C150" s="89"/>
      <c r="D150" s="89"/>
      <c r="E150" s="89"/>
      <c r="F150" s="89"/>
      <c r="G150" s="89"/>
      <c r="H150" s="91">
        <f t="shared" si="2"/>
        <v>0</v>
      </c>
      <c r="I150" s="89"/>
      <c r="J150" s="96" t="s">
        <v>26</v>
      </c>
    </row>
    <row r="151" spans="1:10" ht="20.100000000000001" customHeight="1" thickBot="1" x14ac:dyDescent="0.3">
      <c r="A151" s="96" t="s">
        <v>26</v>
      </c>
      <c r="B151" s="96" t="s">
        <v>26</v>
      </c>
      <c r="C151" s="89"/>
      <c r="D151" s="89"/>
      <c r="E151" s="89"/>
      <c r="F151" s="89"/>
      <c r="G151" s="89"/>
      <c r="H151" s="91">
        <f t="shared" si="2"/>
        <v>0</v>
      </c>
      <c r="I151" s="89"/>
      <c r="J151" s="96" t="s">
        <v>26</v>
      </c>
    </row>
    <row r="152" spans="1:10" ht="20.100000000000001" customHeight="1" thickBot="1" x14ac:dyDescent="0.3">
      <c r="A152" s="96" t="s">
        <v>26</v>
      </c>
      <c r="B152" s="96" t="s">
        <v>26</v>
      </c>
      <c r="C152" s="89"/>
      <c r="D152" s="89"/>
      <c r="E152" s="89"/>
      <c r="F152" s="89"/>
      <c r="G152" s="89"/>
      <c r="H152" s="91">
        <f t="shared" si="2"/>
        <v>0</v>
      </c>
      <c r="I152" s="89"/>
      <c r="J152" s="96" t="s">
        <v>26</v>
      </c>
    </row>
    <row r="153" spans="1:10" ht="20.100000000000001" customHeight="1" thickBot="1" x14ac:dyDescent="0.3">
      <c r="A153" s="96" t="s">
        <v>26</v>
      </c>
      <c r="B153" s="96" t="s">
        <v>26</v>
      </c>
      <c r="C153" s="89"/>
      <c r="D153" s="89"/>
      <c r="E153" s="89"/>
      <c r="F153" s="89"/>
      <c r="G153" s="89"/>
      <c r="H153" s="91">
        <f t="shared" si="2"/>
        <v>0</v>
      </c>
      <c r="I153" s="89"/>
      <c r="J153" s="96" t="s">
        <v>26</v>
      </c>
    </row>
    <row r="154" spans="1:10" ht="20.100000000000001" customHeight="1" thickBot="1" x14ac:dyDescent="0.3">
      <c r="A154" s="96" t="s">
        <v>26</v>
      </c>
      <c r="B154" s="96" t="s">
        <v>26</v>
      </c>
      <c r="C154" s="89"/>
      <c r="D154" s="89"/>
      <c r="E154" s="89"/>
      <c r="F154" s="89"/>
      <c r="G154" s="89"/>
      <c r="H154" s="91">
        <f t="shared" si="2"/>
        <v>0</v>
      </c>
      <c r="I154" s="89"/>
      <c r="J154" s="96" t="s">
        <v>26</v>
      </c>
    </row>
    <row r="155" spans="1:10" ht="20.100000000000001" customHeight="1" thickBot="1" x14ac:dyDescent="0.3">
      <c r="A155" s="96" t="s">
        <v>26</v>
      </c>
      <c r="B155" s="96" t="s">
        <v>26</v>
      </c>
      <c r="C155" s="89"/>
      <c r="D155" s="89"/>
      <c r="E155" s="89"/>
      <c r="F155" s="89"/>
      <c r="G155" s="89"/>
      <c r="H155" s="91">
        <f t="shared" si="2"/>
        <v>0</v>
      </c>
      <c r="I155" s="89"/>
      <c r="J155" s="96" t="s">
        <v>26</v>
      </c>
    </row>
    <row r="156" spans="1:10" ht="20.100000000000001" customHeight="1" thickBot="1" x14ac:dyDescent="0.3">
      <c r="A156" s="96" t="s">
        <v>26</v>
      </c>
      <c r="B156" s="96" t="s">
        <v>26</v>
      </c>
      <c r="C156" s="89"/>
      <c r="D156" s="89"/>
      <c r="E156" s="89"/>
      <c r="F156" s="89"/>
      <c r="G156" s="89"/>
      <c r="H156" s="91">
        <f t="shared" si="2"/>
        <v>0</v>
      </c>
      <c r="I156" s="89"/>
      <c r="J156" s="96" t="s">
        <v>26</v>
      </c>
    </row>
    <row r="157" spans="1:10" ht="20.100000000000001" customHeight="1" thickBot="1" x14ac:dyDescent="0.3">
      <c r="A157" s="96" t="s">
        <v>26</v>
      </c>
      <c r="B157" s="96" t="s">
        <v>26</v>
      </c>
      <c r="C157" s="89"/>
      <c r="D157" s="89"/>
      <c r="E157" s="89"/>
      <c r="F157" s="89"/>
      <c r="G157" s="89"/>
      <c r="H157" s="91">
        <f t="shared" si="2"/>
        <v>0</v>
      </c>
      <c r="I157" s="89"/>
      <c r="J157" s="96" t="s">
        <v>26</v>
      </c>
    </row>
    <row r="158" spans="1:10" ht="20.100000000000001" customHeight="1" thickBot="1" x14ac:dyDescent="0.3">
      <c r="A158" s="96" t="s">
        <v>26</v>
      </c>
      <c r="B158" s="96" t="s">
        <v>26</v>
      </c>
      <c r="C158" s="89"/>
      <c r="D158" s="89"/>
      <c r="E158" s="89"/>
      <c r="F158" s="89"/>
      <c r="G158" s="89"/>
      <c r="H158" s="91">
        <f t="shared" si="2"/>
        <v>0</v>
      </c>
      <c r="I158" s="89"/>
      <c r="J158" s="96" t="s">
        <v>26</v>
      </c>
    </row>
    <row r="159" spans="1:10" ht="20.100000000000001" customHeight="1" thickBot="1" x14ac:dyDescent="0.3">
      <c r="A159" s="96" t="s">
        <v>26</v>
      </c>
      <c r="B159" s="96" t="s">
        <v>26</v>
      </c>
      <c r="C159" s="89"/>
      <c r="D159" s="89"/>
      <c r="E159" s="89"/>
      <c r="F159" s="89"/>
      <c r="G159" s="89"/>
      <c r="H159" s="91">
        <f t="shared" si="2"/>
        <v>0</v>
      </c>
      <c r="I159" s="89"/>
      <c r="J159" s="96" t="s">
        <v>26</v>
      </c>
    </row>
    <row r="160" spans="1:10" ht="20.100000000000001" customHeight="1" thickBot="1" x14ac:dyDescent="0.3">
      <c r="A160" s="96" t="s">
        <v>26</v>
      </c>
      <c r="B160" s="96" t="s">
        <v>26</v>
      </c>
      <c r="C160" s="89"/>
      <c r="D160" s="89"/>
      <c r="E160" s="89"/>
      <c r="F160" s="89"/>
      <c r="G160" s="89"/>
      <c r="H160" s="91">
        <f t="shared" si="2"/>
        <v>0</v>
      </c>
      <c r="I160" s="89"/>
      <c r="J160" s="96" t="s">
        <v>26</v>
      </c>
    </row>
    <row r="161" spans="1:10" ht="20.100000000000001" customHeight="1" thickBot="1" x14ac:dyDescent="0.3">
      <c r="A161" s="96" t="s">
        <v>26</v>
      </c>
      <c r="B161" s="96" t="s">
        <v>26</v>
      </c>
      <c r="C161" s="89"/>
      <c r="D161" s="89"/>
      <c r="E161" s="89"/>
      <c r="F161" s="89"/>
      <c r="G161" s="89"/>
      <c r="H161" s="91">
        <f t="shared" si="2"/>
        <v>0</v>
      </c>
      <c r="I161" s="89"/>
      <c r="J161" s="96" t="s">
        <v>26</v>
      </c>
    </row>
    <row r="162" spans="1:10" ht="20.100000000000001" customHeight="1" thickBot="1" x14ac:dyDescent="0.3">
      <c r="A162" s="96" t="s">
        <v>26</v>
      </c>
      <c r="B162" s="96" t="s">
        <v>26</v>
      </c>
      <c r="C162" s="89"/>
      <c r="D162" s="89"/>
      <c r="E162" s="89"/>
      <c r="F162" s="89"/>
      <c r="G162" s="89"/>
      <c r="H162" s="91">
        <f t="shared" si="2"/>
        <v>0</v>
      </c>
      <c r="I162" s="89"/>
      <c r="J162" s="96" t="s">
        <v>26</v>
      </c>
    </row>
    <row r="163" spans="1:10" ht="20.100000000000001" customHeight="1" thickBot="1" x14ac:dyDescent="0.3">
      <c r="A163" s="96" t="s">
        <v>26</v>
      </c>
      <c r="B163" s="96" t="s">
        <v>26</v>
      </c>
      <c r="C163" s="89"/>
      <c r="D163" s="89"/>
      <c r="E163" s="89"/>
      <c r="F163" s="89"/>
      <c r="G163" s="89"/>
      <c r="H163" s="91">
        <f t="shared" si="2"/>
        <v>0</v>
      </c>
      <c r="I163" s="89"/>
      <c r="J163" s="96" t="s">
        <v>26</v>
      </c>
    </row>
    <row r="164" spans="1:10" ht="20.100000000000001" customHeight="1" thickBot="1" x14ac:dyDescent="0.3">
      <c r="A164" s="96" t="s">
        <v>26</v>
      </c>
      <c r="B164" s="96" t="s">
        <v>26</v>
      </c>
      <c r="C164" s="89"/>
      <c r="D164" s="89"/>
      <c r="E164" s="89"/>
      <c r="F164" s="89"/>
      <c r="G164" s="89"/>
      <c r="H164" s="91">
        <f t="shared" si="2"/>
        <v>0</v>
      </c>
      <c r="I164" s="89"/>
      <c r="J164" s="96" t="s">
        <v>26</v>
      </c>
    </row>
    <row r="165" spans="1:10" ht="20.100000000000001" customHeight="1" thickBot="1" x14ac:dyDescent="0.3">
      <c r="A165" s="96" t="s">
        <v>26</v>
      </c>
      <c r="B165" s="96" t="s">
        <v>26</v>
      </c>
      <c r="C165" s="89"/>
      <c r="D165" s="89"/>
      <c r="E165" s="89"/>
      <c r="F165" s="89"/>
      <c r="G165" s="89"/>
      <c r="H165" s="91">
        <f t="shared" si="2"/>
        <v>0</v>
      </c>
      <c r="I165" s="89"/>
      <c r="J165" s="96" t="s">
        <v>26</v>
      </c>
    </row>
    <row r="166" spans="1:10" ht="20.100000000000001" customHeight="1" thickBot="1" x14ac:dyDescent="0.3">
      <c r="A166" s="96" t="s">
        <v>26</v>
      </c>
      <c r="B166" s="96" t="s">
        <v>26</v>
      </c>
      <c r="C166" s="89"/>
      <c r="D166" s="89"/>
      <c r="E166" s="89"/>
      <c r="F166" s="89"/>
      <c r="G166" s="89"/>
      <c r="H166" s="91">
        <f t="shared" si="2"/>
        <v>0</v>
      </c>
      <c r="I166" s="89"/>
      <c r="J166" s="96" t="s">
        <v>26</v>
      </c>
    </row>
    <row r="167" spans="1:10" ht="20.100000000000001" customHeight="1" thickBot="1" x14ac:dyDescent="0.3">
      <c r="A167" s="96" t="s">
        <v>26</v>
      </c>
      <c r="B167" s="96" t="s">
        <v>26</v>
      </c>
      <c r="C167" s="89"/>
      <c r="D167" s="89"/>
      <c r="E167" s="89"/>
      <c r="F167" s="89"/>
      <c r="G167" s="89"/>
      <c r="H167" s="91">
        <f t="shared" si="2"/>
        <v>0</v>
      </c>
      <c r="I167" s="89"/>
      <c r="J167" s="96" t="s">
        <v>26</v>
      </c>
    </row>
    <row r="168" spans="1:10" ht="20.100000000000001" customHeight="1" thickBot="1" x14ac:dyDescent="0.3">
      <c r="A168" s="96" t="s">
        <v>26</v>
      </c>
      <c r="B168" s="96" t="s">
        <v>26</v>
      </c>
      <c r="C168" s="89"/>
      <c r="D168" s="89"/>
      <c r="E168" s="89"/>
      <c r="F168" s="89"/>
      <c r="G168" s="89"/>
      <c r="H168" s="91">
        <f t="shared" si="2"/>
        <v>0</v>
      </c>
      <c r="I168" s="89"/>
      <c r="J168" s="96" t="s">
        <v>26</v>
      </c>
    </row>
    <row r="169" spans="1:10" ht="20.100000000000001" customHeight="1" thickBot="1" x14ac:dyDescent="0.3">
      <c r="A169" s="96" t="s">
        <v>26</v>
      </c>
      <c r="B169" s="96" t="s">
        <v>26</v>
      </c>
      <c r="C169" s="89"/>
      <c r="D169" s="89"/>
      <c r="E169" s="89"/>
      <c r="F169" s="89"/>
      <c r="G169" s="89"/>
      <c r="H169" s="91">
        <f t="shared" si="2"/>
        <v>0</v>
      </c>
      <c r="I169" s="89"/>
      <c r="J169" s="96" t="s">
        <v>26</v>
      </c>
    </row>
    <row r="170" spans="1:10" ht="20.100000000000001" customHeight="1" thickBot="1" x14ac:dyDescent="0.3">
      <c r="A170" s="96" t="s">
        <v>26</v>
      </c>
      <c r="B170" s="96" t="s">
        <v>26</v>
      </c>
      <c r="C170" s="89"/>
      <c r="D170" s="89"/>
      <c r="E170" s="89"/>
      <c r="F170" s="89"/>
      <c r="G170" s="89"/>
      <c r="H170" s="91">
        <f t="shared" si="2"/>
        <v>0</v>
      </c>
      <c r="I170" s="89"/>
      <c r="J170" s="96" t="s">
        <v>26</v>
      </c>
    </row>
    <row r="171" spans="1:10" ht="20.100000000000001" customHeight="1" thickBot="1" x14ac:dyDescent="0.3">
      <c r="A171" s="96" t="s">
        <v>26</v>
      </c>
      <c r="B171" s="96" t="s">
        <v>26</v>
      </c>
      <c r="C171" s="89"/>
      <c r="D171" s="89"/>
      <c r="E171" s="89"/>
      <c r="F171" s="89"/>
      <c r="G171" s="89"/>
      <c r="H171" s="91">
        <f t="shared" si="2"/>
        <v>0</v>
      </c>
      <c r="I171" s="89"/>
      <c r="J171" s="96" t="s">
        <v>26</v>
      </c>
    </row>
    <row r="172" spans="1:10" ht="20.100000000000001" customHeight="1" thickBot="1" x14ac:dyDescent="0.3">
      <c r="A172" s="96" t="s">
        <v>26</v>
      </c>
      <c r="B172" s="96" t="s">
        <v>26</v>
      </c>
      <c r="C172" s="89"/>
      <c r="D172" s="89"/>
      <c r="E172" s="89"/>
      <c r="F172" s="89"/>
      <c r="G172" s="89"/>
      <c r="H172" s="91">
        <f t="shared" si="2"/>
        <v>0</v>
      </c>
      <c r="I172" s="89"/>
      <c r="J172" s="96" t="s">
        <v>26</v>
      </c>
    </row>
    <row r="173" spans="1:10" ht="20.100000000000001" customHeight="1" thickBot="1" x14ac:dyDescent="0.3">
      <c r="A173" s="96" t="s">
        <v>26</v>
      </c>
      <c r="B173" s="96" t="s">
        <v>26</v>
      </c>
      <c r="C173" s="89"/>
      <c r="D173" s="89"/>
      <c r="E173" s="89"/>
      <c r="F173" s="89"/>
      <c r="G173" s="89"/>
      <c r="H173" s="91">
        <f t="shared" si="2"/>
        <v>0</v>
      </c>
      <c r="I173" s="89"/>
      <c r="J173" s="96" t="s">
        <v>26</v>
      </c>
    </row>
    <row r="174" spans="1:10" ht="20.100000000000001" customHeight="1" thickBot="1" x14ac:dyDescent="0.3">
      <c r="A174" s="96" t="s">
        <v>26</v>
      </c>
      <c r="B174" s="96" t="s">
        <v>26</v>
      </c>
      <c r="C174" s="89"/>
      <c r="D174" s="89"/>
      <c r="E174" s="89"/>
      <c r="F174" s="89"/>
      <c r="G174" s="89"/>
      <c r="H174" s="91">
        <f t="shared" si="2"/>
        <v>0</v>
      </c>
      <c r="I174" s="89"/>
      <c r="J174" s="96" t="s">
        <v>26</v>
      </c>
    </row>
    <row r="175" spans="1:10" ht="20.100000000000001" customHeight="1" thickBot="1" x14ac:dyDescent="0.3">
      <c r="A175" s="96" t="s">
        <v>26</v>
      </c>
      <c r="B175" s="96" t="s">
        <v>26</v>
      </c>
      <c r="C175" s="89"/>
      <c r="D175" s="89"/>
      <c r="E175" s="89"/>
      <c r="F175" s="89"/>
      <c r="G175" s="89"/>
      <c r="H175" s="91">
        <f t="shared" si="2"/>
        <v>0</v>
      </c>
      <c r="I175" s="89"/>
      <c r="J175" s="96" t="s">
        <v>26</v>
      </c>
    </row>
    <row r="176" spans="1:10" ht="20.100000000000001" customHeight="1" thickBot="1" x14ac:dyDescent="0.3">
      <c r="A176" s="96" t="s">
        <v>26</v>
      </c>
      <c r="B176" s="96" t="s">
        <v>26</v>
      </c>
      <c r="C176" s="89"/>
      <c r="D176" s="89"/>
      <c r="E176" s="89"/>
      <c r="F176" s="89"/>
      <c r="G176" s="89"/>
      <c r="H176" s="91">
        <f t="shared" si="2"/>
        <v>0</v>
      </c>
      <c r="I176" s="89"/>
      <c r="J176" s="96" t="s">
        <v>26</v>
      </c>
    </row>
    <row r="177" spans="1:10" ht="20.100000000000001" customHeight="1" thickBot="1" x14ac:dyDescent="0.3">
      <c r="A177" s="96" t="s">
        <v>26</v>
      </c>
      <c r="B177" s="96" t="s">
        <v>26</v>
      </c>
      <c r="C177" s="89"/>
      <c r="D177" s="89"/>
      <c r="E177" s="89"/>
      <c r="F177" s="89"/>
      <c r="G177" s="89"/>
      <c r="H177" s="91">
        <f t="shared" si="2"/>
        <v>0</v>
      </c>
      <c r="I177" s="89"/>
      <c r="J177" s="96" t="s">
        <v>26</v>
      </c>
    </row>
    <row r="178" spans="1:10" ht="20.100000000000001" customHeight="1" thickBot="1" x14ac:dyDescent="0.3">
      <c r="A178" s="96" t="s">
        <v>26</v>
      </c>
      <c r="B178" s="96" t="s">
        <v>26</v>
      </c>
      <c r="C178" s="89"/>
      <c r="D178" s="89"/>
      <c r="E178" s="89"/>
      <c r="F178" s="89"/>
      <c r="G178" s="89"/>
      <c r="H178" s="91">
        <f t="shared" si="2"/>
        <v>0</v>
      </c>
      <c r="I178" s="89"/>
      <c r="J178" s="96" t="s">
        <v>26</v>
      </c>
    </row>
    <row r="179" spans="1:10" ht="20.100000000000001" customHeight="1" thickBot="1" x14ac:dyDescent="0.3">
      <c r="A179" s="96" t="s">
        <v>26</v>
      </c>
      <c r="B179" s="96" t="s">
        <v>26</v>
      </c>
      <c r="C179" s="89"/>
      <c r="D179" s="89"/>
      <c r="E179" s="89"/>
      <c r="F179" s="89"/>
      <c r="G179" s="89"/>
      <c r="H179" s="91">
        <f t="shared" si="2"/>
        <v>0</v>
      </c>
      <c r="I179" s="89"/>
      <c r="J179" s="96" t="s">
        <v>26</v>
      </c>
    </row>
    <row r="180" spans="1:10" ht="20.100000000000001" customHeight="1" thickBot="1" x14ac:dyDescent="0.3">
      <c r="A180" s="96" t="s">
        <v>26</v>
      </c>
      <c r="B180" s="96" t="s">
        <v>26</v>
      </c>
      <c r="C180" s="89"/>
      <c r="D180" s="89"/>
      <c r="E180" s="89"/>
      <c r="F180" s="89"/>
      <c r="G180" s="89"/>
      <c r="H180" s="91">
        <f t="shared" si="2"/>
        <v>0</v>
      </c>
      <c r="I180" s="89"/>
      <c r="J180" s="96" t="s">
        <v>26</v>
      </c>
    </row>
    <row r="181" spans="1:10" ht="20.100000000000001" customHeight="1" thickBot="1" x14ac:dyDescent="0.3">
      <c r="A181" s="96" t="s">
        <v>26</v>
      </c>
      <c r="B181" s="96" t="s">
        <v>26</v>
      </c>
      <c r="C181" s="89"/>
      <c r="D181" s="89"/>
      <c r="E181" s="89"/>
      <c r="F181" s="89"/>
      <c r="G181" s="89"/>
      <c r="H181" s="91">
        <f t="shared" si="2"/>
        <v>0</v>
      </c>
      <c r="I181" s="89"/>
      <c r="J181" s="96" t="s">
        <v>26</v>
      </c>
    </row>
    <row r="182" spans="1:10" ht="20.100000000000001" customHeight="1" thickBot="1" x14ac:dyDescent="0.3">
      <c r="A182" s="96" t="s">
        <v>26</v>
      </c>
      <c r="B182" s="96" t="s">
        <v>26</v>
      </c>
      <c r="C182" s="89"/>
      <c r="D182" s="89"/>
      <c r="E182" s="89"/>
      <c r="F182" s="89"/>
      <c r="G182" s="89"/>
      <c r="H182" s="91">
        <f t="shared" si="2"/>
        <v>0</v>
      </c>
      <c r="I182" s="89"/>
      <c r="J182" s="96" t="s">
        <v>26</v>
      </c>
    </row>
    <row r="183" spans="1:10" ht="20.100000000000001" customHeight="1" thickBot="1" x14ac:dyDescent="0.3">
      <c r="A183" s="96" t="s">
        <v>26</v>
      </c>
      <c r="B183" s="96" t="s">
        <v>26</v>
      </c>
      <c r="C183" s="89"/>
      <c r="D183" s="89"/>
      <c r="E183" s="89"/>
      <c r="F183" s="89"/>
      <c r="G183" s="89"/>
      <c r="H183" s="91">
        <f t="shared" si="2"/>
        <v>0</v>
      </c>
      <c r="I183" s="89"/>
      <c r="J183" s="96" t="s">
        <v>26</v>
      </c>
    </row>
    <row r="184" spans="1:10" ht="20.100000000000001" customHeight="1" thickBot="1" x14ac:dyDescent="0.3">
      <c r="A184" s="96" t="s">
        <v>26</v>
      </c>
      <c r="B184" s="96" t="s">
        <v>26</v>
      </c>
      <c r="C184" s="89"/>
      <c r="D184" s="89"/>
      <c r="E184" s="89"/>
      <c r="F184" s="89"/>
      <c r="G184" s="89"/>
      <c r="H184" s="91">
        <f t="shared" si="2"/>
        <v>0</v>
      </c>
      <c r="I184" s="89"/>
      <c r="J184" s="96" t="s">
        <v>26</v>
      </c>
    </row>
    <row r="185" spans="1:10" ht="20.100000000000001" customHeight="1" thickBot="1" x14ac:dyDescent="0.3">
      <c r="A185" s="96" t="s">
        <v>26</v>
      </c>
      <c r="B185" s="96" t="s">
        <v>26</v>
      </c>
      <c r="C185" s="89"/>
      <c r="D185" s="89"/>
      <c r="E185" s="89"/>
      <c r="F185" s="89"/>
      <c r="G185" s="89"/>
      <c r="H185" s="91">
        <f t="shared" si="2"/>
        <v>0</v>
      </c>
      <c r="I185" s="89"/>
      <c r="J185" s="96" t="s">
        <v>26</v>
      </c>
    </row>
    <row r="186" spans="1:10" ht="20.100000000000001" customHeight="1" thickBot="1" x14ac:dyDescent="0.3">
      <c r="A186" s="96" t="s">
        <v>26</v>
      </c>
      <c r="B186" s="96" t="s">
        <v>26</v>
      </c>
      <c r="C186" s="89"/>
      <c r="D186" s="89"/>
      <c r="E186" s="89"/>
      <c r="F186" s="89"/>
      <c r="G186" s="89"/>
      <c r="H186" s="91">
        <f t="shared" si="2"/>
        <v>0</v>
      </c>
      <c r="I186" s="89"/>
      <c r="J186" s="96" t="s">
        <v>26</v>
      </c>
    </row>
    <row r="187" spans="1:10" ht="20.100000000000001" customHeight="1" thickBot="1" x14ac:dyDescent="0.3">
      <c r="A187" s="96" t="s">
        <v>26</v>
      </c>
      <c r="B187" s="96" t="s">
        <v>26</v>
      </c>
      <c r="C187" s="89"/>
      <c r="D187" s="89"/>
      <c r="E187" s="89"/>
      <c r="F187" s="89"/>
      <c r="G187" s="89"/>
      <c r="H187" s="91">
        <f t="shared" si="2"/>
        <v>0</v>
      </c>
      <c r="I187" s="89"/>
      <c r="J187" s="96" t="s">
        <v>26</v>
      </c>
    </row>
    <row r="188" spans="1:10" ht="20.100000000000001" customHeight="1" thickBot="1" x14ac:dyDescent="0.3">
      <c r="A188" s="96" t="s">
        <v>26</v>
      </c>
      <c r="B188" s="96" t="s">
        <v>26</v>
      </c>
      <c r="C188" s="89"/>
      <c r="D188" s="89"/>
      <c r="E188" s="89"/>
      <c r="F188" s="89"/>
      <c r="G188" s="89"/>
      <c r="H188" s="91">
        <f t="shared" si="2"/>
        <v>0</v>
      </c>
      <c r="I188" s="89"/>
      <c r="J188" s="96" t="s">
        <v>26</v>
      </c>
    </row>
    <row r="189" spans="1:10" ht="20.100000000000001" customHeight="1" thickBot="1" x14ac:dyDescent="0.3">
      <c r="A189" s="96" t="s">
        <v>26</v>
      </c>
      <c r="B189" s="96" t="s">
        <v>26</v>
      </c>
      <c r="C189" s="89"/>
      <c r="D189" s="89"/>
      <c r="E189" s="89"/>
      <c r="F189" s="89"/>
      <c r="G189" s="89"/>
      <c r="H189" s="91">
        <f t="shared" si="2"/>
        <v>0</v>
      </c>
      <c r="I189" s="89"/>
      <c r="J189" s="96" t="s">
        <v>26</v>
      </c>
    </row>
    <row r="190" spans="1:10" ht="20.100000000000001" customHeight="1" thickBot="1" x14ac:dyDescent="0.3">
      <c r="A190" s="96" t="s">
        <v>26</v>
      </c>
      <c r="B190" s="96" t="s">
        <v>26</v>
      </c>
      <c r="C190" s="89"/>
      <c r="D190" s="89"/>
      <c r="E190" s="89"/>
      <c r="F190" s="89"/>
      <c r="G190" s="89"/>
      <c r="H190" s="91">
        <f t="shared" si="2"/>
        <v>0</v>
      </c>
      <c r="I190" s="89"/>
      <c r="J190" s="96" t="s">
        <v>26</v>
      </c>
    </row>
    <row r="191" spans="1:10" ht="20.100000000000001" customHeight="1" thickBot="1" x14ac:dyDescent="0.3">
      <c r="A191" s="96" t="s">
        <v>26</v>
      </c>
      <c r="B191" s="96" t="s">
        <v>26</v>
      </c>
      <c r="C191" s="89"/>
      <c r="D191" s="89"/>
      <c r="E191" s="89"/>
      <c r="F191" s="89"/>
      <c r="G191" s="89"/>
      <c r="H191" s="91">
        <f t="shared" si="2"/>
        <v>0</v>
      </c>
      <c r="I191" s="89"/>
      <c r="J191" s="96" t="s">
        <v>26</v>
      </c>
    </row>
    <row r="192" spans="1:10" ht="20.100000000000001" customHeight="1" thickBot="1" x14ac:dyDescent="0.3">
      <c r="A192" s="96" t="s">
        <v>26</v>
      </c>
      <c r="B192" s="96" t="s">
        <v>26</v>
      </c>
      <c r="C192" s="89"/>
      <c r="D192" s="89"/>
      <c r="E192" s="89"/>
      <c r="F192" s="89"/>
      <c r="G192" s="89"/>
      <c r="H192" s="91">
        <f t="shared" si="2"/>
        <v>0</v>
      </c>
      <c r="I192" s="89"/>
      <c r="J192" s="96" t="s">
        <v>26</v>
      </c>
    </row>
    <row r="193" spans="1:10" ht="20.100000000000001" customHeight="1" thickBot="1" x14ac:dyDescent="0.3">
      <c r="A193" s="96" t="s">
        <v>26</v>
      </c>
      <c r="B193" s="96" t="s">
        <v>26</v>
      </c>
      <c r="C193" s="89"/>
      <c r="D193" s="89"/>
      <c r="E193" s="89"/>
      <c r="F193" s="89"/>
      <c r="G193" s="89"/>
      <c r="H193" s="91">
        <f t="shared" si="2"/>
        <v>0</v>
      </c>
      <c r="I193" s="89"/>
      <c r="J193" s="96" t="s">
        <v>26</v>
      </c>
    </row>
    <row r="194" spans="1:10" ht="20.100000000000001" customHeight="1" thickBot="1" x14ac:dyDescent="0.3">
      <c r="A194" s="96" t="s">
        <v>26</v>
      </c>
      <c r="B194" s="96" t="s">
        <v>26</v>
      </c>
      <c r="C194" s="89"/>
      <c r="D194" s="89"/>
      <c r="E194" s="89"/>
      <c r="F194" s="89"/>
      <c r="G194" s="89"/>
      <c r="H194" s="91">
        <f t="shared" si="2"/>
        <v>0</v>
      </c>
      <c r="I194" s="89"/>
      <c r="J194" s="96" t="s">
        <v>26</v>
      </c>
    </row>
    <row r="195" spans="1:10" ht="20.100000000000001" customHeight="1" thickBot="1" x14ac:dyDescent="0.3">
      <c r="A195" s="96" t="s">
        <v>26</v>
      </c>
      <c r="B195" s="96" t="s">
        <v>26</v>
      </c>
      <c r="C195" s="89"/>
      <c r="D195" s="89"/>
      <c r="E195" s="89"/>
      <c r="F195" s="89"/>
      <c r="G195" s="89"/>
      <c r="H195" s="91">
        <f t="shared" si="2"/>
        <v>0</v>
      </c>
      <c r="I195" s="89"/>
      <c r="J195" s="96" t="s">
        <v>26</v>
      </c>
    </row>
    <row r="196" spans="1:10" ht="20.100000000000001" customHeight="1" thickBot="1" x14ac:dyDescent="0.3">
      <c r="A196" s="96" t="s">
        <v>26</v>
      </c>
      <c r="B196" s="96" t="s">
        <v>26</v>
      </c>
      <c r="C196" s="89"/>
      <c r="D196" s="89"/>
      <c r="E196" s="89"/>
      <c r="F196" s="89"/>
      <c r="G196" s="89"/>
      <c r="H196" s="91">
        <f t="shared" si="2"/>
        <v>0</v>
      </c>
      <c r="I196" s="89"/>
      <c r="J196" s="96" t="s">
        <v>26</v>
      </c>
    </row>
    <row r="197" spans="1:10" ht="20.100000000000001" customHeight="1" thickBot="1" x14ac:dyDescent="0.3">
      <c r="A197" s="96" t="s">
        <v>26</v>
      </c>
      <c r="B197" s="96" t="s">
        <v>26</v>
      </c>
      <c r="C197" s="89"/>
      <c r="D197" s="89"/>
      <c r="E197" s="89"/>
      <c r="F197" s="89"/>
      <c r="G197" s="89"/>
      <c r="H197" s="91">
        <f t="shared" si="2"/>
        <v>0</v>
      </c>
      <c r="I197" s="89"/>
      <c r="J197" s="96" t="s">
        <v>26</v>
      </c>
    </row>
    <row r="198" spans="1:10" ht="20.100000000000001" customHeight="1" thickBot="1" x14ac:dyDescent="0.3">
      <c r="A198" s="96" t="s">
        <v>26</v>
      </c>
      <c r="B198" s="96" t="s">
        <v>26</v>
      </c>
      <c r="C198" s="89"/>
      <c r="D198" s="89"/>
      <c r="E198" s="89"/>
      <c r="F198" s="89"/>
      <c r="G198" s="89"/>
      <c r="H198" s="91">
        <f t="shared" si="2"/>
        <v>0</v>
      </c>
      <c r="I198" s="89"/>
      <c r="J198" s="96" t="s">
        <v>26</v>
      </c>
    </row>
    <row r="199" spans="1:10" ht="20.100000000000001" customHeight="1" thickBot="1" x14ac:dyDescent="0.3">
      <c r="A199" s="96" t="s">
        <v>26</v>
      </c>
      <c r="B199" s="96" t="s">
        <v>26</v>
      </c>
      <c r="C199" s="89"/>
      <c r="D199" s="89"/>
      <c r="E199" s="89"/>
      <c r="F199" s="89"/>
      <c r="G199" s="89"/>
      <c r="H199" s="91">
        <f t="shared" ref="H199:H262" si="3">ROUND(SUM(C199,(-D199),(-E199),F199,(-G199)),2)</f>
        <v>0</v>
      </c>
      <c r="I199" s="89"/>
      <c r="J199" s="96" t="s">
        <v>26</v>
      </c>
    </row>
    <row r="200" spans="1:10" ht="20.100000000000001" customHeight="1" thickBot="1" x14ac:dyDescent="0.3">
      <c r="A200" s="96" t="s">
        <v>26</v>
      </c>
      <c r="B200" s="96" t="s">
        <v>26</v>
      </c>
      <c r="C200" s="89"/>
      <c r="D200" s="89"/>
      <c r="E200" s="89"/>
      <c r="F200" s="89"/>
      <c r="G200" s="89"/>
      <c r="H200" s="91">
        <f t="shared" si="3"/>
        <v>0</v>
      </c>
      <c r="I200" s="89"/>
      <c r="J200" s="96" t="s">
        <v>26</v>
      </c>
    </row>
    <row r="201" spans="1:10" ht="20.100000000000001" customHeight="1" thickBot="1" x14ac:dyDescent="0.3">
      <c r="A201" s="96" t="s">
        <v>26</v>
      </c>
      <c r="B201" s="96" t="s">
        <v>26</v>
      </c>
      <c r="C201" s="89"/>
      <c r="D201" s="89"/>
      <c r="E201" s="89"/>
      <c r="F201" s="89"/>
      <c r="G201" s="89"/>
      <c r="H201" s="91">
        <f t="shared" si="3"/>
        <v>0</v>
      </c>
      <c r="I201" s="89"/>
      <c r="J201" s="96" t="s">
        <v>26</v>
      </c>
    </row>
    <row r="202" spans="1:10" ht="20.100000000000001" customHeight="1" thickBot="1" x14ac:dyDescent="0.3">
      <c r="A202" s="96" t="s">
        <v>26</v>
      </c>
      <c r="B202" s="96" t="s">
        <v>26</v>
      </c>
      <c r="C202" s="89"/>
      <c r="D202" s="89"/>
      <c r="E202" s="89"/>
      <c r="F202" s="89"/>
      <c r="G202" s="89"/>
      <c r="H202" s="91">
        <f t="shared" si="3"/>
        <v>0</v>
      </c>
      <c r="I202" s="89"/>
      <c r="J202" s="96" t="s">
        <v>26</v>
      </c>
    </row>
    <row r="203" spans="1:10" ht="20.100000000000001" customHeight="1" thickBot="1" x14ac:dyDescent="0.3">
      <c r="A203" s="96" t="s">
        <v>26</v>
      </c>
      <c r="B203" s="96" t="s">
        <v>26</v>
      </c>
      <c r="C203" s="89"/>
      <c r="D203" s="89"/>
      <c r="E203" s="89"/>
      <c r="F203" s="89"/>
      <c r="G203" s="89"/>
      <c r="H203" s="91">
        <f t="shared" si="3"/>
        <v>0</v>
      </c>
      <c r="I203" s="89"/>
      <c r="J203" s="96" t="s">
        <v>26</v>
      </c>
    </row>
    <row r="204" spans="1:10" ht="20.100000000000001" customHeight="1" thickBot="1" x14ac:dyDescent="0.3">
      <c r="A204" s="96" t="s">
        <v>26</v>
      </c>
      <c r="B204" s="96" t="s">
        <v>26</v>
      </c>
      <c r="C204" s="89"/>
      <c r="D204" s="89"/>
      <c r="E204" s="89"/>
      <c r="F204" s="89"/>
      <c r="G204" s="89"/>
      <c r="H204" s="91">
        <f t="shared" si="3"/>
        <v>0</v>
      </c>
      <c r="I204" s="89"/>
      <c r="J204" s="96" t="s">
        <v>26</v>
      </c>
    </row>
    <row r="205" spans="1:10" ht="20.100000000000001" customHeight="1" thickBot="1" x14ac:dyDescent="0.3">
      <c r="A205" s="96" t="s">
        <v>26</v>
      </c>
      <c r="B205" s="96" t="s">
        <v>26</v>
      </c>
      <c r="C205" s="89"/>
      <c r="D205" s="89"/>
      <c r="E205" s="89"/>
      <c r="F205" s="89"/>
      <c r="G205" s="89"/>
      <c r="H205" s="91">
        <f t="shared" si="3"/>
        <v>0</v>
      </c>
      <c r="I205" s="89"/>
      <c r="J205" s="96" t="s">
        <v>26</v>
      </c>
    </row>
    <row r="206" spans="1:10" ht="20.100000000000001" customHeight="1" thickBot="1" x14ac:dyDescent="0.3">
      <c r="A206" s="96" t="s">
        <v>26</v>
      </c>
      <c r="B206" s="96" t="s">
        <v>26</v>
      </c>
      <c r="C206" s="89"/>
      <c r="D206" s="89"/>
      <c r="E206" s="89"/>
      <c r="F206" s="89"/>
      <c r="G206" s="89"/>
      <c r="H206" s="91">
        <f t="shared" si="3"/>
        <v>0</v>
      </c>
      <c r="I206" s="89"/>
      <c r="J206" s="96" t="s">
        <v>26</v>
      </c>
    </row>
    <row r="207" spans="1:10" ht="20.100000000000001" customHeight="1" thickBot="1" x14ac:dyDescent="0.3">
      <c r="A207" s="96" t="s">
        <v>26</v>
      </c>
      <c r="B207" s="96" t="s">
        <v>26</v>
      </c>
      <c r="C207" s="89"/>
      <c r="D207" s="89"/>
      <c r="E207" s="89"/>
      <c r="F207" s="89"/>
      <c r="G207" s="89"/>
      <c r="H207" s="91">
        <f t="shared" si="3"/>
        <v>0</v>
      </c>
      <c r="I207" s="89"/>
      <c r="J207" s="96" t="s">
        <v>26</v>
      </c>
    </row>
    <row r="208" spans="1:10" ht="20.100000000000001" customHeight="1" thickBot="1" x14ac:dyDescent="0.3">
      <c r="A208" s="96" t="s">
        <v>26</v>
      </c>
      <c r="B208" s="96" t="s">
        <v>26</v>
      </c>
      <c r="C208" s="89"/>
      <c r="D208" s="89"/>
      <c r="E208" s="89"/>
      <c r="F208" s="89"/>
      <c r="G208" s="89"/>
      <c r="H208" s="91">
        <f t="shared" si="3"/>
        <v>0</v>
      </c>
      <c r="I208" s="89"/>
      <c r="J208" s="96" t="s">
        <v>26</v>
      </c>
    </row>
    <row r="209" spans="1:10" ht="20.100000000000001" customHeight="1" thickBot="1" x14ac:dyDescent="0.3">
      <c r="A209" s="96" t="s">
        <v>26</v>
      </c>
      <c r="B209" s="96" t="s">
        <v>26</v>
      </c>
      <c r="C209" s="89"/>
      <c r="D209" s="89"/>
      <c r="E209" s="89"/>
      <c r="F209" s="89"/>
      <c r="G209" s="89"/>
      <c r="H209" s="91">
        <f t="shared" si="3"/>
        <v>0</v>
      </c>
      <c r="I209" s="89"/>
      <c r="J209" s="96" t="s">
        <v>26</v>
      </c>
    </row>
    <row r="210" spans="1:10" ht="20.100000000000001" customHeight="1" thickBot="1" x14ac:dyDescent="0.3">
      <c r="A210" s="96" t="s">
        <v>26</v>
      </c>
      <c r="B210" s="96" t="s">
        <v>26</v>
      </c>
      <c r="C210" s="89"/>
      <c r="D210" s="89"/>
      <c r="E210" s="89"/>
      <c r="F210" s="89"/>
      <c r="G210" s="89"/>
      <c r="H210" s="91">
        <f t="shared" si="3"/>
        <v>0</v>
      </c>
      <c r="I210" s="89"/>
      <c r="J210" s="96" t="s">
        <v>26</v>
      </c>
    </row>
    <row r="211" spans="1:10" ht="20.100000000000001" customHeight="1" thickBot="1" x14ac:dyDescent="0.3">
      <c r="A211" s="96" t="s">
        <v>26</v>
      </c>
      <c r="B211" s="96" t="s">
        <v>26</v>
      </c>
      <c r="C211" s="89"/>
      <c r="D211" s="89"/>
      <c r="E211" s="89"/>
      <c r="F211" s="89"/>
      <c r="G211" s="89"/>
      <c r="H211" s="91">
        <f t="shared" si="3"/>
        <v>0</v>
      </c>
      <c r="I211" s="89"/>
      <c r="J211" s="96" t="s">
        <v>26</v>
      </c>
    </row>
    <row r="212" spans="1:10" ht="20.100000000000001" customHeight="1" thickBot="1" x14ac:dyDescent="0.3">
      <c r="A212" s="96" t="s">
        <v>26</v>
      </c>
      <c r="B212" s="96" t="s">
        <v>26</v>
      </c>
      <c r="C212" s="89"/>
      <c r="D212" s="89"/>
      <c r="E212" s="89"/>
      <c r="F212" s="89"/>
      <c r="G212" s="89"/>
      <c r="H212" s="91">
        <f t="shared" si="3"/>
        <v>0</v>
      </c>
      <c r="I212" s="89"/>
      <c r="J212" s="96" t="s">
        <v>26</v>
      </c>
    </row>
    <row r="213" spans="1:10" ht="20.100000000000001" customHeight="1" thickBot="1" x14ac:dyDescent="0.3">
      <c r="A213" s="96" t="s">
        <v>26</v>
      </c>
      <c r="B213" s="96" t="s">
        <v>26</v>
      </c>
      <c r="C213" s="89"/>
      <c r="D213" s="89"/>
      <c r="E213" s="89"/>
      <c r="F213" s="89"/>
      <c r="G213" s="89"/>
      <c r="H213" s="91">
        <f t="shared" si="3"/>
        <v>0</v>
      </c>
      <c r="I213" s="89"/>
      <c r="J213" s="96" t="s">
        <v>26</v>
      </c>
    </row>
    <row r="214" spans="1:10" ht="20.100000000000001" customHeight="1" thickBot="1" x14ac:dyDescent="0.3">
      <c r="A214" s="96" t="s">
        <v>26</v>
      </c>
      <c r="B214" s="96" t="s">
        <v>26</v>
      </c>
      <c r="C214" s="89"/>
      <c r="D214" s="89"/>
      <c r="E214" s="89"/>
      <c r="F214" s="89"/>
      <c r="G214" s="89"/>
      <c r="H214" s="91">
        <f t="shared" si="3"/>
        <v>0</v>
      </c>
      <c r="I214" s="89"/>
      <c r="J214" s="96" t="s">
        <v>26</v>
      </c>
    </row>
    <row r="215" spans="1:10" ht="20.100000000000001" customHeight="1" thickBot="1" x14ac:dyDescent="0.3">
      <c r="A215" s="96" t="s">
        <v>26</v>
      </c>
      <c r="B215" s="96" t="s">
        <v>26</v>
      </c>
      <c r="C215" s="89"/>
      <c r="D215" s="89"/>
      <c r="E215" s="89"/>
      <c r="F215" s="89"/>
      <c r="G215" s="89"/>
      <c r="H215" s="91">
        <f t="shared" si="3"/>
        <v>0</v>
      </c>
      <c r="I215" s="89"/>
      <c r="J215" s="96" t="s">
        <v>26</v>
      </c>
    </row>
    <row r="216" spans="1:10" ht="20.100000000000001" customHeight="1" thickBot="1" x14ac:dyDescent="0.3">
      <c r="A216" s="96" t="s">
        <v>26</v>
      </c>
      <c r="B216" s="96" t="s">
        <v>26</v>
      </c>
      <c r="C216" s="89"/>
      <c r="D216" s="89"/>
      <c r="E216" s="89"/>
      <c r="F216" s="89"/>
      <c r="G216" s="89"/>
      <c r="H216" s="91">
        <f t="shared" si="3"/>
        <v>0</v>
      </c>
      <c r="I216" s="89"/>
      <c r="J216" s="96" t="s">
        <v>26</v>
      </c>
    </row>
    <row r="217" spans="1:10" ht="20.100000000000001" customHeight="1" thickBot="1" x14ac:dyDescent="0.3">
      <c r="A217" s="96" t="s">
        <v>26</v>
      </c>
      <c r="B217" s="96" t="s">
        <v>26</v>
      </c>
      <c r="C217" s="89"/>
      <c r="D217" s="89"/>
      <c r="E217" s="89"/>
      <c r="F217" s="89"/>
      <c r="G217" s="89"/>
      <c r="H217" s="91">
        <f t="shared" si="3"/>
        <v>0</v>
      </c>
      <c r="I217" s="89"/>
      <c r="J217" s="96" t="s">
        <v>26</v>
      </c>
    </row>
    <row r="218" spans="1:10" ht="20.100000000000001" customHeight="1" thickBot="1" x14ac:dyDescent="0.3">
      <c r="A218" s="96" t="s">
        <v>26</v>
      </c>
      <c r="B218" s="96" t="s">
        <v>26</v>
      </c>
      <c r="C218" s="89"/>
      <c r="D218" s="89"/>
      <c r="E218" s="89"/>
      <c r="F218" s="89"/>
      <c r="G218" s="89"/>
      <c r="H218" s="91">
        <f t="shared" si="3"/>
        <v>0</v>
      </c>
      <c r="I218" s="89"/>
      <c r="J218" s="96" t="s">
        <v>26</v>
      </c>
    </row>
    <row r="219" spans="1:10" ht="20.100000000000001" customHeight="1" thickBot="1" x14ac:dyDescent="0.3">
      <c r="A219" s="96" t="s">
        <v>26</v>
      </c>
      <c r="B219" s="96" t="s">
        <v>26</v>
      </c>
      <c r="C219" s="89"/>
      <c r="D219" s="89"/>
      <c r="E219" s="89"/>
      <c r="F219" s="89"/>
      <c r="G219" s="89"/>
      <c r="H219" s="91">
        <f t="shared" si="3"/>
        <v>0</v>
      </c>
      <c r="I219" s="89"/>
      <c r="J219" s="96" t="s">
        <v>26</v>
      </c>
    </row>
    <row r="220" spans="1:10" ht="20.100000000000001" customHeight="1" thickBot="1" x14ac:dyDescent="0.3">
      <c r="A220" s="96" t="s">
        <v>26</v>
      </c>
      <c r="B220" s="96" t="s">
        <v>26</v>
      </c>
      <c r="C220" s="89"/>
      <c r="D220" s="89"/>
      <c r="E220" s="89"/>
      <c r="F220" s="89"/>
      <c r="G220" s="89"/>
      <c r="H220" s="91">
        <f t="shared" si="3"/>
        <v>0</v>
      </c>
      <c r="I220" s="89"/>
      <c r="J220" s="96" t="s">
        <v>26</v>
      </c>
    </row>
    <row r="221" spans="1:10" ht="20.100000000000001" customHeight="1" thickBot="1" x14ac:dyDescent="0.3">
      <c r="A221" s="96" t="s">
        <v>26</v>
      </c>
      <c r="B221" s="96" t="s">
        <v>26</v>
      </c>
      <c r="C221" s="89"/>
      <c r="D221" s="89"/>
      <c r="E221" s="89"/>
      <c r="F221" s="89"/>
      <c r="G221" s="89"/>
      <c r="H221" s="91">
        <f t="shared" si="3"/>
        <v>0</v>
      </c>
      <c r="I221" s="89"/>
      <c r="J221" s="96" t="s">
        <v>26</v>
      </c>
    </row>
    <row r="222" spans="1:10" ht="20.100000000000001" customHeight="1" thickBot="1" x14ac:dyDescent="0.3">
      <c r="A222" s="96" t="s">
        <v>26</v>
      </c>
      <c r="B222" s="96" t="s">
        <v>26</v>
      </c>
      <c r="C222" s="89"/>
      <c r="D222" s="89"/>
      <c r="E222" s="89"/>
      <c r="F222" s="89"/>
      <c r="G222" s="89"/>
      <c r="H222" s="91">
        <f t="shared" si="3"/>
        <v>0</v>
      </c>
      <c r="I222" s="89"/>
      <c r="J222" s="96" t="s">
        <v>26</v>
      </c>
    </row>
    <row r="223" spans="1:10" ht="20.100000000000001" customHeight="1" thickBot="1" x14ac:dyDescent="0.3">
      <c r="A223" s="96" t="s">
        <v>26</v>
      </c>
      <c r="B223" s="96" t="s">
        <v>26</v>
      </c>
      <c r="C223" s="89"/>
      <c r="D223" s="89"/>
      <c r="E223" s="89"/>
      <c r="F223" s="89"/>
      <c r="G223" s="89"/>
      <c r="H223" s="91">
        <f t="shared" si="3"/>
        <v>0</v>
      </c>
      <c r="I223" s="89"/>
      <c r="J223" s="96" t="s">
        <v>26</v>
      </c>
    </row>
    <row r="224" spans="1:10" ht="20.100000000000001" customHeight="1" thickBot="1" x14ac:dyDescent="0.3">
      <c r="A224" s="96" t="s">
        <v>26</v>
      </c>
      <c r="B224" s="96" t="s">
        <v>26</v>
      </c>
      <c r="C224" s="89"/>
      <c r="D224" s="89"/>
      <c r="E224" s="89"/>
      <c r="F224" s="89"/>
      <c r="G224" s="89"/>
      <c r="H224" s="91">
        <f t="shared" si="3"/>
        <v>0</v>
      </c>
      <c r="I224" s="89"/>
      <c r="J224" s="96" t="s">
        <v>26</v>
      </c>
    </row>
    <row r="225" spans="1:10" ht="20.100000000000001" customHeight="1" thickBot="1" x14ac:dyDescent="0.3">
      <c r="A225" s="96" t="s">
        <v>26</v>
      </c>
      <c r="B225" s="96" t="s">
        <v>26</v>
      </c>
      <c r="C225" s="89"/>
      <c r="D225" s="89"/>
      <c r="E225" s="89"/>
      <c r="F225" s="89"/>
      <c r="G225" s="89"/>
      <c r="H225" s="91">
        <f t="shared" si="3"/>
        <v>0</v>
      </c>
      <c r="I225" s="89"/>
      <c r="J225" s="96" t="s">
        <v>26</v>
      </c>
    </row>
    <row r="226" spans="1:10" ht="20.100000000000001" customHeight="1" thickBot="1" x14ac:dyDescent="0.3">
      <c r="A226" s="96" t="s">
        <v>26</v>
      </c>
      <c r="B226" s="96" t="s">
        <v>26</v>
      </c>
      <c r="C226" s="89"/>
      <c r="D226" s="89"/>
      <c r="E226" s="89"/>
      <c r="F226" s="89"/>
      <c r="G226" s="89"/>
      <c r="H226" s="91">
        <f t="shared" si="3"/>
        <v>0</v>
      </c>
      <c r="I226" s="89"/>
      <c r="J226" s="96" t="s">
        <v>26</v>
      </c>
    </row>
    <row r="227" spans="1:10" ht="20.100000000000001" customHeight="1" thickBot="1" x14ac:dyDescent="0.3">
      <c r="A227" s="96" t="s">
        <v>26</v>
      </c>
      <c r="B227" s="96" t="s">
        <v>26</v>
      </c>
      <c r="C227" s="89"/>
      <c r="D227" s="89"/>
      <c r="E227" s="89"/>
      <c r="F227" s="89"/>
      <c r="G227" s="89"/>
      <c r="H227" s="91">
        <f t="shared" si="3"/>
        <v>0</v>
      </c>
      <c r="I227" s="89"/>
      <c r="J227" s="96" t="s">
        <v>26</v>
      </c>
    </row>
    <row r="228" spans="1:10" ht="20.100000000000001" customHeight="1" thickBot="1" x14ac:dyDescent="0.3">
      <c r="A228" s="96" t="s">
        <v>26</v>
      </c>
      <c r="B228" s="96" t="s">
        <v>26</v>
      </c>
      <c r="C228" s="89"/>
      <c r="D228" s="89"/>
      <c r="E228" s="89"/>
      <c r="F228" s="89"/>
      <c r="G228" s="89"/>
      <c r="H228" s="91">
        <f t="shared" si="3"/>
        <v>0</v>
      </c>
      <c r="I228" s="89"/>
      <c r="J228" s="96" t="s">
        <v>26</v>
      </c>
    </row>
    <row r="229" spans="1:10" ht="20.100000000000001" customHeight="1" thickBot="1" x14ac:dyDescent="0.3">
      <c r="A229" s="96" t="s">
        <v>26</v>
      </c>
      <c r="B229" s="96" t="s">
        <v>26</v>
      </c>
      <c r="C229" s="89"/>
      <c r="D229" s="89"/>
      <c r="E229" s="89"/>
      <c r="F229" s="89"/>
      <c r="G229" s="89"/>
      <c r="H229" s="91">
        <f t="shared" si="3"/>
        <v>0</v>
      </c>
      <c r="I229" s="89"/>
      <c r="J229" s="96" t="s">
        <v>26</v>
      </c>
    </row>
    <row r="230" spans="1:10" ht="20.100000000000001" customHeight="1" thickBot="1" x14ac:dyDescent="0.3">
      <c r="A230" s="96" t="s">
        <v>26</v>
      </c>
      <c r="B230" s="96" t="s">
        <v>26</v>
      </c>
      <c r="C230" s="89"/>
      <c r="D230" s="89"/>
      <c r="E230" s="89"/>
      <c r="F230" s="89"/>
      <c r="G230" s="89"/>
      <c r="H230" s="91">
        <f t="shared" si="3"/>
        <v>0</v>
      </c>
      <c r="I230" s="89"/>
      <c r="J230" s="96" t="s">
        <v>26</v>
      </c>
    </row>
    <row r="231" spans="1:10" ht="20.100000000000001" customHeight="1" thickBot="1" x14ac:dyDescent="0.3">
      <c r="A231" s="96" t="s">
        <v>26</v>
      </c>
      <c r="B231" s="96" t="s">
        <v>26</v>
      </c>
      <c r="C231" s="89"/>
      <c r="D231" s="89"/>
      <c r="E231" s="89"/>
      <c r="F231" s="89"/>
      <c r="G231" s="89"/>
      <c r="H231" s="91">
        <f t="shared" si="3"/>
        <v>0</v>
      </c>
      <c r="I231" s="89"/>
      <c r="J231" s="96" t="s">
        <v>26</v>
      </c>
    </row>
    <row r="232" spans="1:10" ht="20.100000000000001" customHeight="1" thickBot="1" x14ac:dyDescent="0.3">
      <c r="A232" s="96" t="s">
        <v>26</v>
      </c>
      <c r="B232" s="96" t="s">
        <v>26</v>
      </c>
      <c r="C232" s="89"/>
      <c r="D232" s="89"/>
      <c r="E232" s="89"/>
      <c r="F232" s="89"/>
      <c r="G232" s="89"/>
      <c r="H232" s="91">
        <f t="shared" si="3"/>
        <v>0</v>
      </c>
      <c r="I232" s="89"/>
      <c r="J232" s="96" t="s">
        <v>26</v>
      </c>
    </row>
    <row r="233" spans="1:10" ht="20.100000000000001" customHeight="1" thickBot="1" x14ac:dyDescent="0.3">
      <c r="A233" s="96" t="s">
        <v>26</v>
      </c>
      <c r="B233" s="96" t="s">
        <v>26</v>
      </c>
      <c r="C233" s="89"/>
      <c r="D233" s="89"/>
      <c r="E233" s="89"/>
      <c r="F233" s="89"/>
      <c r="G233" s="89"/>
      <c r="H233" s="91">
        <f t="shared" si="3"/>
        <v>0</v>
      </c>
      <c r="I233" s="89"/>
      <c r="J233" s="96" t="s">
        <v>26</v>
      </c>
    </row>
    <row r="234" spans="1:10" ht="20.100000000000001" customHeight="1" thickBot="1" x14ac:dyDescent="0.3">
      <c r="A234" s="96" t="s">
        <v>26</v>
      </c>
      <c r="B234" s="96" t="s">
        <v>26</v>
      </c>
      <c r="C234" s="89"/>
      <c r="D234" s="89"/>
      <c r="E234" s="89"/>
      <c r="F234" s="89"/>
      <c r="G234" s="89"/>
      <c r="H234" s="91">
        <f t="shared" si="3"/>
        <v>0</v>
      </c>
      <c r="I234" s="89"/>
      <c r="J234" s="96" t="s">
        <v>26</v>
      </c>
    </row>
    <row r="235" spans="1:10" ht="20.100000000000001" customHeight="1" thickBot="1" x14ac:dyDescent="0.3">
      <c r="A235" s="96" t="s">
        <v>26</v>
      </c>
      <c r="B235" s="96" t="s">
        <v>26</v>
      </c>
      <c r="C235" s="89"/>
      <c r="D235" s="89"/>
      <c r="E235" s="89"/>
      <c r="F235" s="89"/>
      <c r="G235" s="89"/>
      <c r="H235" s="91">
        <f t="shared" si="3"/>
        <v>0</v>
      </c>
      <c r="I235" s="89"/>
      <c r="J235" s="96" t="s">
        <v>26</v>
      </c>
    </row>
    <row r="236" spans="1:10" ht="20.100000000000001" customHeight="1" thickBot="1" x14ac:dyDescent="0.3">
      <c r="A236" s="96" t="s">
        <v>26</v>
      </c>
      <c r="B236" s="96" t="s">
        <v>26</v>
      </c>
      <c r="C236" s="89"/>
      <c r="D236" s="89"/>
      <c r="E236" s="89"/>
      <c r="F236" s="89"/>
      <c r="G236" s="89"/>
      <c r="H236" s="91">
        <f t="shared" si="3"/>
        <v>0</v>
      </c>
      <c r="I236" s="89"/>
      <c r="J236" s="96" t="s">
        <v>26</v>
      </c>
    </row>
    <row r="237" spans="1:10" ht="20.100000000000001" customHeight="1" thickBot="1" x14ac:dyDescent="0.3">
      <c r="A237" s="96" t="s">
        <v>26</v>
      </c>
      <c r="B237" s="96" t="s">
        <v>26</v>
      </c>
      <c r="C237" s="89"/>
      <c r="D237" s="89"/>
      <c r="E237" s="89"/>
      <c r="F237" s="89"/>
      <c r="G237" s="89"/>
      <c r="H237" s="91">
        <f t="shared" si="3"/>
        <v>0</v>
      </c>
      <c r="I237" s="89"/>
      <c r="J237" s="96" t="s">
        <v>26</v>
      </c>
    </row>
    <row r="238" spans="1:10" ht="20.100000000000001" customHeight="1" thickBot="1" x14ac:dyDescent="0.3">
      <c r="A238" s="96" t="s">
        <v>26</v>
      </c>
      <c r="B238" s="96" t="s">
        <v>26</v>
      </c>
      <c r="C238" s="89"/>
      <c r="D238" s="89"/>
      <c r="E238" s="89"/>
      <c r="F238" s="89"/>
      <c r="G238" s="89"/>
      <c r="H238" s="91">
        <f t="shared" si="3"/>
        <v>0</v>
      </c>
      <c r="I238" s="89"/>
      <c r="J238" s="96" t="s">
        <v>26</v>
      </c>
    </row>
    <row r="239" spans="1:10" ht="20.100000000000001" customHeight="1" thickBot="1" x14ac:dyDescent="0.3">
      <c r="A239" s="96" t="s">
        <v>26</v>
      </c>
      <c r="B239" s="96" t="s">
        <v>26</v>
      </c>
      <c r="C239" s="89"/>
      <c r="D239" s="89"/>
      <c r="E239" s="89"/>
      <c r="F239" s="89"/>
      <c r="G239" s="89"/>
      <c r="H239" s="91">
        <f t="shared" si="3"/>
        <v>0</v>
      </c>
      <c r="I239" s="89"/>
      <c r="J239" s="96" t="s">
        <v>26</v>
      </c>
    </row>
    <row r="240" spans="1:10" ht="20.100000000000001" customHeight="1" thickBot="1" x14ac:dyDescent="0.3">
      <c r="A240" s="96" t="s">
        <v>26</v>
      </c>
      <c r="B240" s="96" t="s">
        <v>26</v>
      </c>
      <c r="C240" s="89"/>
      <c r="D240" s="89"/>
      <c r="E240" s="89"/>
      <c r="F240" s="89"/>
      <c r="G240" s="89"/>
      <c r="H240" s="91">
        <f t="shared" si="3"/>
        <v>0</v>
      </c>
      <c r="I240" s="89"/>
      <c r="J240" s="96" t="s">
        <v>26</v>
      </c>
    </row>
    <row r="241" spans="1:10" ht="20.100000000000001" customHeight="1" thickBot="1" x14ac:dyDescent="0.3">
      <c r="A241" s="96" t="s">
        <v>26</v>
      </c>
      <c r="B241" s="96" t="s">
        <v>26</v>
      </c>
      <c r="C241" s="89"/>
      <c r="D241" s="89"/>
      <c r="E241" s="89"/>
      <c r="F241" s="89"/>
      <c r="G241" s="89"/>
      <c r="H241" s="91">
        <f t="shared" si="3"/>
        <v>0</v>
      </c>
      <c r="I241" s="89"/>
      <c r="J241" s="96" t="s">
        <v>26</v>
      </c>
    </row>
    <row r="242" spans="1:10" ht="20.100000000000001" customHeight="1" thickBot="1" x14ac:dyDescent="0.3">
      <c r="A242" s="96" t="s">
        <v>26</v>
      </c>
      <c r="B242" s="96" t="s">
        <v>26</v>
      </c>
      <c r="C242" s="89"/>
      <c r="D242" s="89"/>
      <c r="E242" s="89"/>
      <c r="F242" s="89"/>
      <c r="G242" s="89"/>
      <c r="H242" s="91">
        <f t="shared" si="3"/>
        <v>0</v>
      </c>
      <c r="I242" s="89"/>
      <c r="J242" s="96" t="s">
        <v>26</v>
      </c>
    </row>
    <row r="243" spans="1:10" ht="20.100000000000001" customHeight="1" thickBot="1" x14ac:dyDescent="0.3">
      <c r="A243" s="96" t="s">
        <v>26</v>
      </c>
      <c r="B243" s="96" t="s">
        <v>26</v>
      </c>
      <c r="C243" s="89"/>
      <c r="D243" s="89"/>
      <c r="E243" s="89"/>
      <c r="F243" s="89"/>
      <c r="G243" s="89"/>
      <c r="H243" s="91">
        <f t="shared" si="3"/>
        <v>0</v>
      </c>
      <c r="I243" s="89"/>
      <c r="J243" s="96" t="s">
        <v>26</v>
      </c>
    </row>
    <row r="244" spans="1:10" ht="20.100000000000001" customHeight="1" thickBot="1" x14ac:dyDescent="0.3">
      <c r="A244" s="96" t="s">
        <v>26</v>
      </c>
      <c r="B244" s="96" t="s">
        <v>26</v>
      </c>
      <c r="C244" s="89"/>
      <c r="D244" s="89"/>
      <c r="E244" s="89"/>
      <c r="F244" s="89"/>
      <c r="G244" s="89"/>
      <c r="H244" s="91">
        <f t="shared" si="3"/>
        <v>0</v>
      </c>
      <c r="I244" s="89"/>
      <c r="J244" s="96" t="s">
        <v>26</v>
      </c>
    </row>
    <row r="245" spans="1:10" ht="20.100000000000001" customHeight="1" thickBot="1" x14ac:dyDescent="0.3">
      <c r="A245" s="96" t="s">
        <v>26</v>
      </c>
      <c r="B245" s="96" t="s">
        <v>26</v>
      </c>
      <c r="C245" s="89"/>
      <c r="D245" s="89"/>
      <c r="E245" s="89"/>
      <c r="F245" s="89"/>
      <c r="G245" s="89"/>
      <c r="H245" s="91">
        <f t="shared" si="3"/>
        <v>0</v>
      </c>
      <c r="I245" s="89"/>
      <c r="J245" s="96" t="s">
        <v>26</v>
      </c>
    </row>
    <row r="246" spans="1:10" ht="20.100000000000001" customHeight="1" thickBot="1" x14ac:dyDescent="0.3">
      <c r="A246" s="96" t="s">
        <v>26</v>
      </c>
      <c r="B246" s="96" t="s">
        <v>26</v>
      </c>
      <c r="C246" s="89"/>
      <c r="D246" s="89"/>
      <c r="E246" s="89"/>
      <c r="F246" s="89"/>
      <c r="G246" s="89"/>
      <c r="H246" s="91">
        <f t="shared" si="3"/>
        <v>0</v>
      </c>
      <c r="I246" s="89"/>
      <c r="J246" s="96" t="s">
        <v>26</v>
      </c>
    </row>
    <row r="247" spans="1:10" ht="20.100000000000001" customHeight="1" thickBot="1" x14ac:dyDescent="0.3">
      <c r="A247" s="96" t="s">
        <v>26</v>
      </c>
      <c r="B247" s="96" t="s">
        <v>26</v>
      </c>
      <c r="C247" s="89"/>
      <c r="D247" s="89"/>
      <c r="E247" s="89"/>
      <c r="F247" s="89"/>
      <c r="G247" s="89"/>
      <c r="H247" s="91">
        <f t="shared" si="3"/>
        <v>0</v>
      </c>
      <c r="I247" s="89"/>
      <c r="J247" s="96" t="s">
        <v>26</v>
      </c>
    </row>
    <row r="248" spans="1:10" ht="20.100000000000001" customHeight="1" thickBot="1" x14ac:dyDescent="0.3">
      <c r="A248" s="96" t="s">
        <v>26</v>
      </c>
      <c r="B248" s="96" t="s">
        <v>26</v>
      </c>
      <c r="C248" s="89"/>
      <c r="D248" s="89"/>
      <c r="E248" s="89"/>
      <c r="F248" s="89"/>
      <c r="G248" s="89"/>
      <c r="H248" s="91">
        <f t="shared" si="3"/>
        <v>0</v>
      </c>
      <c r="I248" s="89"/>
      <c r="J248" s="96" t="s">
        <v>26</v>
      </c>
    </row>
    <row r="249" spans="1:10" ht="20.100000000000001" customHeight="1" thickBot="1" x14ac:dyDescent="0.3">
      <c r="A249" s="96" t="s">
        <v>26</v>
      </c>
      <c r="B249" s="96" t="s">
        <v>26</v>
      </c>
      <c r="C249" s="89"/>
      <c r="D249" s="89"/>
      <c r="E249" s="89"/>
      <c r="F249" s="89"/>
      <c r="G249" s="89"/>
      <c r="H249" s="91">
        <f t="shared" si="3"/>
        <v>0</v>
      </c>
      <c r="I249" s="89"/>
      <c r="J249" s="96" t="s">
        <v>26</v>
      </c>
    </row>
    <row r="250" spans="1:10" ht="20.100000000000001" customHeight="1" thickBot="1" x14ac:dyDescent="0.3">
      <c r="A250" s="96" t="s">
        <v>26</v>
      </c>
      <c r="B250" s="96" t="s">
        <v>26</v>
      </c>
      <c r="C250" s="89"/>
      <c r="D250" s="89"/>
      <c r="E250" s="89"/>
      <c r="F250" s="89"/>
      <c r="G250" s="89"/>
      <c r="H250" s="91">
        <f t="shared" si="3"/>
        <v>0</v>
      </c>
      <c r="I250" s="89"/>
      <c r="J250" s="96" t="s">
        <v>26</v>
      </c>
    </row>
    <row r="251" spans="1:10" ht="20.100000000000001" customHeight="1" thickBot="1" x14ac:dyDescent="0.3">
      <c r="A251" s="96" t="s">
        <v>26</v>
      </c>
      <c r="B251" s="96" t="s">
        <v>26</v>
      </c>
      <c r="C251" s="89"/>
      <c r="D251" s="89"/>
      <c r="E251" s="89"/>
      <c r="F251" s="89"/>
      <c r="G251" s="89"/>
      <c r="H251" s="91">
        <f t="shared" si="3"/>
        <v>0</v>
      </c>
      <c r="I251" s="89"/>
      <c r="J251" s="96" t="s">
        <v>26</v>
      </c>
    </row>
    <row r="252" spans="1:10" ht="20.100000000000001" customHeight="1" thickBot="1" x14ac:dyDescent="0.3">
      <c r="A252" s="96" t="s">
        <v>26</v>
      </c>
      <c r="B252" s="96" t="s">
        <v>26</v>
      </c>
      <c r="C252" s="89"/>
      <c r="D252" s="89"/>
      <c r="E252" s="89"/>
      <c r="F252" s="89"/>
      <c r="G252" s="89"/>
      <c r="H252" s="91">
        <f t="shared" si="3"/>
        <v>0</v>
      </c>
      <c r="I252" s="89"/>
      <c r="J252" s="96" t="s">
        <v>26</v>
      </c>
    </row>
    <row r="253" spans="1:10" ht="20.100000000000001" customHeight="1" thickBot="1" x14ac:dyDescent="0.3">
      <c r="A253" s="96" t="s">
        <v>26</v>
      </c>
      <c r="B253" s="96" t="s">
        <v>26</v>
      </c>
      <c r="C253" s="89"/>
      <c r="D253" s="89"/>
      <c r="E253" s="89"/>
      <c r="F253" s="89"/>
      <c r="G253" s="89"/>
      <c r="H253" s="91">
        <f t="shared" si="3"/>
        <v>0</v>
      </c>
      <c r="I253" s="89"/>
      <c r="J253" s="96" t="s">
        <v>26</v>
      </c>
    </row>
    <row r="254" spans="1:10" ht="20.100000000000001" customHeight="1" thickBot="1" x14ac:dyDescent="0.3">
      <c r="A254" s="96" t="s">
        <v>26</v>
      </c>
      <c r="B254" s="96" t="s">
        <v>26</v>
      </c>
      <c r="C254" s="89"/>
      <c r="D254" s="89"/>
      <c r="E254" s="89"/>
      <c r="F254" s="89"/>
      <c r="G254" s="89"/>
      <c r="H254" s="91">
        <f t="shared" si="3"/>
        <v>0</v>
      </c>
      <c r="I254" s="89"/>
      <c r="J254" s="96" t="s">
        <v>26</v>
      </c>
    </row>
    <row r="255" spans="1:10" ht="20.100000000000001" customHeight="1" thickBot="1" x14ac:dyDescent="0.3">
      <c r="A255" s="96" t="s">
        <v>26</v>
      </c>
      <c r="B255" s="96" t="s">
        <v>26</v>
      </c>
      <c r="C255" s="89"/>
      <c r="D255" s="89"/>
      <c r="E255" s="89"/>
      <c r="F255" s="89"/>
      <c r="G255" s="89"/>
      <c r="H255" s="91">
        <f t="shared" si="3"/>
        <v>0</v>
      </c>
      <c r="I255" s="89"/>
      <c r="J255" s="96" t="s">
        <v>26</v>
      </c>
    </row>
    <row r="256" spans="1:10" ht="20.100000000000001" customHeight="1" thickBot="1" x14ac:dyDescent="0.3">
      <c r="A256" s="96" t="s">
        <v>26</v>
      </c>
      <c r="B256" s="96" t="s">
        <v>26</v>
      </c>
      <c r="C256" s="89"/>
      <c r="D256" s="89"/>
      <c r="E256" s="89"/>
      <c r="F256" s="89"/>
      <c r="G256" s="89"/>
      <c r="H256" s="91">
        <f t="shared" si="3"/>
        <v>0</v>
      </c>
      <c r="I256" s="89"/>
      <c r="J256" s="96" t="s">
        <v>26</v>
      </c>
    </row>
    <row r="257" spans="1:10" ht="20.100000000000001" customHeight="1" thickBot="1" x14ac:dyDescent="0.3">
      <c r="A257" s="96" t="s">
        <v>26</v>
      </c>
      <c r="B257" s="96" t="s">
        <v>26</v>
      </c>
      <c r="C257" s="89"/>
      <c r="D257" s="89"/>
      <c r="E257" s="89"/>
      <c r="F257" s="89"/>
      <c r="G257" s="89"/>
      <c r="H257" s="91">
        <f t="shared" si="3"/>
        <v>0</v>
      </c>
      <c r="I257" s="89"/>
      <c r="J257" s="96" t="s">
        <v>26</v>
      </c>
    </row>
    <row r="258" spans="1:10" ht="20.100000000000001" customHeight="1" thickBot="1" x14ac:dyDescent="0.3">
      <c r="A258" s="96" t="s">
        <v>26</v>
      </c>
      <c r="B258" s="96" t="s">
        <v>26</v>
      </c>
      <c r="C258" s="89"/>
      <c r="D258" s="89"/>
      <c r="E258" s="89"/>
      <c r="F258" s="89"/>
      <c r="G258" s="89"/>
      <c r="H258" s="91">
        <f t="shared" si="3"/>
        <v>0</v>
      </c>
      <c r="I258" s="89"/>
      <c r="J258" s="96" t="s">
        <v>26</v>
      </c>
    </row>
    <row r="259" spans="1:10" ht="20.100000000000001" customHeight="1" thickBot="1" x14ac:dyDescent="0.3">
      <c r="A259" s="96" t="s">
        <v>26</v>
      </c>
      <c r="B259" s="96" t="s">
        <v>26</v>
      </c>
      <c r="C259" s="89"/>
      <c r="D259" s="89"/>
      <c r="E259" s="89"/>
      <c r="F259" s="89"/>
      <c r="G259" s="89"/>
      <c r="H259" s="91">
        <f t="shared" si="3"/>
        <v>0</v>
      </c>
      <c r="I259" s="89"/>
      <c r="J259" s="96" t="s">
        <v>26</v>
      </c>
    </row>
    <row r="260" spans="1:10" ht="20.100000000000001" customHeight="1" thickBot="1" x14ac:dyDescent="0.3">
      <c r="A260" s="96" t="s">
        <v>26</v>
      </c>
      <c r="B260" s="96" t="s">
        <v>26</v>
      </c>
      <c r="C260" s="89"/>
      <c r="D260" s="89"/>
      <c r="E260" s="89"/>
      <c r="F260" s="89"/>
      <c r="G260" s="89"/>
      <c r="H260" s="91">
        <f t="shared" si="3"/>
        <v>0</v>
      </c>
      <c r="I260" s="89"/>
      <c r="J260" s="96" t="s">
        <v>26</v>
      </c>
    </row>
    <row r="261" spans="1:10" ht="20.100000000000001" customHeight="1" thickBot="1" x14ac:dyDescent="0.3">
      <c r="A261" s="96" t="s">
        <v>26</v>
      </c>
      <c r="B261" s="96" t="s">
        <v>26</v>
      </c>
      <c r="C261" s="89"/>
      <c r="D261" s="89"/>
      <c r="E261" s="89"/>
      <c r="F261" s="89"/>
      <c r="G261" s="89"/>
      <c r="H261" s="91">
        <f t="shared" si="3"/>
        <v>0</v>
      </c>
      <c r="I261" s="89"/>
      <c r="J261" s="96" t="s">
        <v>26</v>
      </c>
    </row>
    <row r="262" spans="1:10" ht="20.100000000000001" customHeight="1" thickBot="1" x14ac:dyDescent="0.3">
      <c r="A262" s="96" t="s">
        <v>26</v>
      </c>
      <c r="B262" s="96" t="s">
        <v>26</v>
      </c>
      <c r="C262" s="89"/>
      <c r="D262" s="89"/>
      <c r="E262" s="89"/>
      <c r="F262" s="89"/>
      <c r="G262" s="89"/>
      <c r="H262" s="91">
        <f t="shared" si="3"/>
        <v>0</v>
      </c>
      <c r="I262" s="89"/>
      <c r="J262" s="96" t="s">
        <v>26</v>
      </c>
    </row>
    <row r="263" spans="1:10" ht="20.100000000000001" customHeight="1" thickBot="1" x14ac:dyDescent="0.3">
      <c r="A263" s="96" t="s">
        <v>26</v>
      </c>
      <c r="B263" s="96" t="s">
        <v>26</v>
      </c>
      <c r="C263" s="89"/>
      <c r="D263" s="89"/>
      <c r="E263" s="89"/>
      <c r="F263" s="89"/>
      <c r="G263" s="89"/>
      <c r="H263" s="91">
        <f t="shared" ref="H263:H326" si="4">ROUND(SUM(C263,(-D263),(-E263),F263,(-G263)),2)</f>
        <v>0</v>
      </c>
      <c r="I263" s="89"/>
      <c r="J263" s="96" t="s">
        <v>26</v>
      </c>
    </row>
    <row r="264" spans="1:10" ht="20.100000000000001" customHeight="1" thickBot="1" x14ac:dyDescent="0.3">
      <c r="A264" s="96" t="s">
        <v>26</v>
      </c>
      <c r="B264" s="96" t="s">
        <v>26</v>
      </c>
      <c r="C264" s="89"/>
      <c r="D264" s="89"/>
      <c r="E264" s="89"/>
      <c r="F264" s="89"/>
      <c r="G264" s="89"/>
      <c r="H264" s="91">
        <f t="shared" si="4"/>
        <v>0</v>
      </c>
      <c r="I264" s="89"/>
      <c r="J264" s="96" t="s">
        <v>26</v>
      </c>
    </row>
    <row r="265" spans="1:10" ht="20.100000000000001" customHeight="1" thickBot="1" x14ac:dyDescent="0.3">
      <c r="A265" s="96" t="s">
        <v>26</v>
      </c>
      <c r="B265" s="96" t="s">
        <v>26</v>
      </c>
      <c r="C265" s="89"/>
      <c r="D265" s="89"/>
      <c r="E265" s="89"/>
      <c r="F265" s="89"/>
      <c r="G265" s="89"/>
      <c r="H265" s="91">
        <f t="shared" si="4"/>
        <v>0</v>
      </c>
      <c r="I265" s="89"/>
      <c r="J265" s="96" t="s">
        <v>26</v>
      </c>
    </row>
    <row r="266" spans="1:10" ht="20.100000000000001" customHeight="1" thickBot="1" x14ac:dyDescent="0.3">
      <c r="A266" s="96" t="s">
        <v>26</v>
      </c>
      <c r="B266" s="96" t="s">
        <v>26</v>
      </c>
      <c r="C266" s="89"/>
      <c r="D266" s="89"/>
      <c r="E266" s="89"/>
      <c r="F266" s="89"/>
      <c r="G266" s="89"/>
      <c r="H266" s="91">
        <f t="shared" si="4"/>
        <v>0</v>
      </c>
      <c r="I266" s="89"/>
      <c r="J266" s="96" t="s">
        <v>26</v>
      </c>
    </row>
    <row r="267" spans="1:10" ht="20.100000000000001" customHeight="1" thickBot="1" x14ac:dyDescent="0.3">
      <c r="A267" s="96" t="s">
        <v>26</v>
      </c>
      <c r="B267" s="96" t="s">
        <v>26</v>
      </c>
      <c r="C267" s="89"/>
      <c r="D267" s="89"/>
      <c r="E267" s="89"/>
      <c r="F267" s="89"/>
      <c r="G267" s="89"/>
      <c r="H267" s="91">
        <f t="shared" si="4"/>
        <v>0</v>
      </c>
      <c r="I267" s="89"/>
      <c r="J267" s="96" t="s">
        <v>26</v>
      </c>
    </row>
    <row r="268" spans="1:10" ht="20.100000000000001" customHeight="1" thickBot="1" x14ac:dyDescent="0.3">
      <c r="A268" s="96" t="s">
        <v>26</v>
      </c>
      <c r="B268" s="96" t="s">
        <v>26</v>
      </c>
      <c r="C268" s="89"/>
      <c r="D268" s="89"/>
      <c r="E268" s="89"/>
      <c r="F268" s="89"/>
      <c r="G268" s="89"/>
      <c r="H268" s="91">
        <f t="shared" si="4"/>
        <v>0</v>
      </c>
      <c r="I268" s="89"/>
      <c r="J268" s="96" t="s">
        <v>26</v>
      </c>
    </row>
    <row r="269" spans="1:10" ht="20.100000000000001" customHeight="1" thickBot="1" x14ac:dyDescent="0.3">
      <c r="A269" s="96" t="s">
        <v>26</v>
      </c>
      <c r="B269" s="96" t="s">
        <v>26</v>
      </c>
      <c r="C269" s="89"/>
      <c r="D269" s="89"/>
      <c r="E269" s="89"/>
      <c r="F269" s="89"/>
      <c r="G269" s="89"/>
      <c r="H269" s="91">
        <f t="shared" si="4"/>
        <v>0</v>
      </c>
      <c r="I269" s="89"/>
      <c r="J269" s="96" t="s">
        <v>26</v>
      </c>
    </row>
    <row r="270" spans="1:10" ht="20.100000000000001" customHeight="1" thickBot="1" x14ac:dyDescent="0.3">
      <c r="A270" s="96" t="s">
        <v>26</v>
      </c>
      <c r="B270" s="96" t="s">
        <v>26</v>
      </c>
      <c r="C270" s="89"/>
      <c r="D270" s="89"/>
      <c r="E270" s="89"/>
      <c r="F270" s="89"/>
      <c r="G270" s="89"/>
      <c r="H270" s="91">
        <f t="shared" si="4"/>
        <v>0</v>
      </c>
      <c r="I270" s="89"/>
      <c r="J270" s="96" t="s">
        <v>26</v>
      </c>
    </row>
    <row r="271" spans="1:10" ht="20.100000000000001" customHeight="1" thickBot="1" x14ac:dyDescent="0.3">
      <c r="A271" s="96" t="s">
        <v>26</v>
      </c>
      <c r="B271" s="96" t="s">
        <v>26</v>
      </c>
      <c r="C271" s="89"/>
      <c r="D271" s="89"/>
      <c r="E271" s="89"/>
      <c r="F271" s="89"/>
      <c r="G271" s="89"/>
      <c r="H271" s="91">
        <f t="shared" si="4"/>
        <v>0</v>
      </c>
      <c r="I271" s="89"/>
      <c r="J271" s="96" t="s">
        <v>26</v>
      </c>
    </row>
    <row r="272" spans="1:10" ht="20.100000000000001" customHeight="1" thickBot="1" x14ac:dyDescent="0.3">
      <c r="A272" s="96" t="s">
        <v>26</v>
      </c>
      <c r="B272" s="96" t="s">
        <v>26</v>
      </c>
      <c r="C272" s="89"/>
      <c r="D272" s="89"/>
      <c r="E272" s="89"/>
      <c r="F272" s="89"/>
      <c r="G272" s="89"/>
      <c r="H272" s="91">
        <f t="shared" si="4"/>
        <v>0</v>
      </c>
      <c r="I272" s="89"/>
      <c r="J272" s="96" t="s">
        <v>26</v>
      </c>
    </row>
    <row r="273" spans="1:10" ht="20.100000000000001" customHeight="1" thickBot="1" x14ac:dyDescent="0.3">
      <c r="A273" s="96" t="s">
        <v>26</v>
      </c>
      <c r="B273" s="96" t="s">
        <v>26</v>
      </c>
      <c r="C273" s="89"/>
      <c r="D273" s="89"/>
      <c r="E273" s="89"/>
      <c r="F273" s="89"/>
      <c r="G273" s="89"/>
      <c r="H273" s="91">
        <f t="shared" si="4"/>
        <v>0</v>
      </c>
      <c r="I273" s="89"/>
      <c r="J273" s="96" t="s">
        <v>26</v>
      </c>
    </row>
    <row r="274" spans="1:10" ht="20.100000000000001" customHeight="1" thickBot="1" x14ac:dyDescent="0.3">
      <c r="A274" s="96" t="s">
        <v>26</v>
      </c>
      <c r="B274" s="96" t="s">
        <v>26</v>
      </c>
      <c r="C274" s="89"/>
      <c r="D274" s="89"/>
      <c r="E274" s="89"/>
      <c r="F274" s="89"/>
      <c r="G274" s="89"/>
      <c r="H274" s="91">
        <f t="shared" si="4"/>
        <v>0</v>
      </c>
      <c r="I274" s="89"/>
      <c r="J274" s="96" t="s">
        <v>26</v>
      </c>
    </row>
    <row r="275" spans="1:10" ht="20.100000000000001" customHeight="1" thickBot="1" x14ac:dyDescent="0.3">
      <c r="A275" s="96" t="s">
        <v>26</v>
      </c>
      <c r="B275" s="96" t="s">
        <v>26</v>
      </c>
      <c r="C275" s="89"/>
      <c r="D275" s="89"/>
      <c r="E275" s="89"/>
      <c r="F275" s="89"/>
      <c r="G275" s="89"/>
      <c r="H275" s="91">
        <f t="shared" si="4"/>
        <v>0</v>
      </c>
      <c r="I275" s="89"/>
      <c r="J275" s="96" t="s">
        <v>26</v>
      </c>
    </row>
    <row r="276" spans="1:10" ht="20.100000000000001" customHeight="1" thickBot="1" x14ac:dyDescent="0.3">
      <c r="A276" s="96" t="s">
        <v>26</v>
      </c>
      <c r="B276" s="96" t="s">
        <v>26</v>
      </c>
      <c r="C276" s="89"/>
      <c r="D276" s="89"/>
      <c r="E276" s="89"/>
      <c r="F276" s="89"/>
      <c r="G276" s="89"/>
      <c r="H276" s="91">
        <f t="shared" si="4"/>
        <v>0</v>
      </c>
      <c r="I276" s="89"/>
      <c r="J276" s="96" t="s">
        <v>26</v>
      </c>
    </row>
    <row r="277" spans="1:10" ht="20.100000000000001" customHeight="1" thickBot="1" x14ac:dyDescent="0.3">
      <c r="A277" s="96" t="s">
        <v>26</v>
      </c>
      <c r="B277" s="96" t="s">
        <v>26</v>
      </c>
      <c r="C277" s="89"/>
      <c r="D277" s="89"/>
      <c r="E277" s="89"/>
      <c r="F277" s="89"/>
      <c r="G277" s="89"/>
      <c r="H277" s="91">
        <f t="shared" si="4"/>
        <v>0</v>
      </c>
      <c r="I277" s="89"/>
      <c r="J277" s="96" t="s">
        <v>26</v>
      </c>
    </row>
    <row r="278" spans="1:10" ht="20.100000000000001" customHeight="1" thickBot="1" x14ac:dyDescent="0.3">
      <c r="A278" s="96" t="s">
        <v>26</v>
      </c>
      <c r="B278" s="96" t="s">
        <v>26</v>
      </c>
      <c r="C278" s="89"/>
      <c r="D278" s="89"/>
      <c r="E278" s="89"/>
      <c r="F278" s="89"/>
      <c r="G278" s="89"/>
      <c r="H278" s="91">
        <f t="shared" si="4"/>
        <v>0</v>
      </c>
      <c r="I278" s="89"/>
      <c r="J278" s="96" t="s">
        <v>26</v>
      </c>
    </row>
    <row r="279" spans="1:10" ht="20.100000000000001" customHeight="1" thickBot="1" x14ac:dyDescent="0.3">
      <c r="A279" s="96" t="s">
        <v>26</v>
      </c>
      <c r="B279" s="96" t="s">
        <v>26</v>
      </c>
      <c r="C279" s="89"/>
      <c r="D279" s="89"/>
      <c r="E279" s="89"/>
      <c r="F279" s="89"/>
      <c r="G279" s="89"/>
      <c r="H279" s="91">
        <f t="shared" si="4"/>
        <v>0</v>
      </c>
      <c r="I279" s="89"/>
      <c r="J279" s="96" t="s">
        <v>26</v>
      </c>
    </row>
    <row r="280" spans="1:10" ht="20.100000000000001" customHeight="1" thickBot="1" x14ac:dyDescent="0.3">
      <c r="A280" s="96" t="s">
        <v>26</v>
      </c>
      <c r="B280" s="96" t="s">
        <v>26</v>
      </c>
      <c r="C280" s="89"/>
      <c r="D280" s="89"/>
      <c r="E280" s="89"/>
      <c r="F280" s="89"/>
      <c r="G280" s="89"/>
      <c r="H280" s="91">
        <f t="shared" si="4"/>
        <v>0</v>
      </c>
      <c r="I280" s="89"/>
      <c r="J280" s="96" t="s">
        <v>26</v>
      </c>
    </row>
    <row r="281" spans="1:10" ht="20.100000000000001" customHeight="1" thickBot="1" x14ac:dyDescent="0.3">
      <c r="A281" s="96" t="s">
        <v>26</v>
      </c>
      <c r="B281" s="96" t="s">
        <v>26</v>
      </c>
      <c r="C281" s="89"/>
      <c r="D281" s="89"/>
      <c r="E281" s="89"/>
      <c r="F281" s="89"/>
      <c r="G281" s="89"/>
      <c r="H281" s="91">
        <f t="shared" si="4"/>
        <v>0</v>
      </c>
      <c r="I281" s="89"/>
      <c r="J281" s="96" t="s">
        <v>26</v>
      </c>
    </row>
    <row r="282" spans="1:10" ht="20.100000000000001" customHeight="1" thickBot="1" x14ac:dyDescent="0.3">
      <c r="A282" s="96" t="s">
        <v>26</v>
      </c>
      <c r="B282" s="96" t="s">
        <v>26</v>
      </c>
      <c r="C282" s="89"/>
      <c r="D282" s="89"/>
      <c r="E282" s="89"/>
      <c r="F282" s="89"/>
      <c r="G282" s="89"/>
      <c r="H282" s="91">
        <f t="shared" si="4"/>
        <v>0</v>
      </c>
      <c r="I282" s="89"/>
      <c r="J282" s="96" t="s">
        <v>26</v>
      </c>
    </row>
    <row r="283" spans="1:10" ht="20.100000000000001" customHeight="1" thickBot="1" x14ac:dyDescent="0.3">
      <c r="A283" s="96" t="s">
        <v>26</v>
      </c>
      <c r="B283" s="96" t="s">
        <v>26</v>
      </c>
      <c r="C283" s="89"/>
      <c r="D283" s="89"/>
      <c r="E283" s="89"/>
      <c r="F283" s="89"/>
      <c r="G283" s="89"/>
      <c r="H283" s="91">
        <f t="shared" si="4"/>
        <v>0</v>
      </c>
      <c r="I283" s="89"/>
      <c r="J283" s="96" t="s">
        <v>26</v>
      </c>
    </row>
    <row r="284" spans="1:10" ht="20.100000000000001" customHeight="1" thickBot="1" x14ac:dyDescent="0.3">
      <c r="A284" s="96" t="s">
        <v>26</v>
      </c>
      <c r="B284" s="96" t="s">
        <v>26</v>
      </c>
      <c r="C284" s="89"/>
      <c r="D284" s="89"/>
      <c r="E284" s="89"/>
      <c r="F284" s="89"/>
      <c r="G284" s="89"/>
      <c r="H284" s="91">
        <f t="shared" si="4"/>
        <v>0</v>
      </c>
      <c r="I284" s="89"/>
      <c r="J284" s="96" t="s">
        <v>26</v>
      </c>
    </row>
    <row r="285" spans="1:10" ht="20.100000000000001" customHeight="1" thickBot="1" x14ac:dyDescent="0.3">
      <c r="A285" s="96" t="s">
        <v>26</v>
      </c>
      <c r="B285" s="96" t="s">
        <v>26</v>
      </c>
      <c r="C285" s="89"/>
      <c r="D285" s="89"/>
      <c r="E285" s="89"/>
      <c r="F285" s="89"/>
      <c r="G285" s="89"/>
      <c r="H285" s="91">
        <f t="shared" si="4"/>
        <v>0</v>
      </c>
      <c r="I285" s="89"/>
      <c r="J285" s="96" t="s">
        <v>26</v>
      </c>
    </row>
    <row r="286" spans="1:10" ht="20.100000000000001" customHeight="1" thickBot="1" x14ac:dyDescent="0.3">
      <c r="A286" s="96" t="s">
        <v>26</v>
      </c>
      <c r="B286" s="96" t="s">
        <v>26</v>
      </c>
      <c r="C286" s="89"/>
      <c r="D286" s="89"/>
      <c r="E286" s="89"/>
      <c r="F286" s="89"/>
      <c r="G286" s="89"/>
      <c r="H286" s="91">
        <f t="shared" si="4"/>
        <v>0</v>
      </c>
      <c r="I286" s="89"/>
      <c r="J286" s="96" t="s">
        <v>26</v>
      </c>
    </row>
    <row r="287" spans="1:10" ht="20.100000000000001" customHeight="1" thickBot="1" x14ac:dyDescent="0.3">
      <c r="A287" s="96" t="s">
        <v>26</v>
      </c>
      <c r="B287" s="96" t="s">
        <v>26</v>
      </c>
      <c r="C287" s="89"/>
      <c r="D287" s="89"/>
      <c r="E287" s="89"/>
      <c r="F287" s="89"/>
      <c r="G287" s="89"/>
      <c r="H287" s="91">
        <f t="shared" si="4"/>
        <v>0</v>
      </c>
      <c r="I287" s="89"/>
      <c r="J287" s="96" t="s">
        <v>26</v>
      </c>
    </row>
    <row r="288" spans="1:10" ht="20.100000000000001" customHeight="1" thickBot="1" x14ac:dyDescent="0.3">
      <c r="A288" s="96" t="s">
        <v>26</v>
      </c>
      <c r="B288" s="96" t="s">
        <v>26</v>
      </c>
      <c r="C288" s="89"/>
      <c r="D288" s="89"/>
      <c r="E288" s="89"/>
      <c r="F288" s="89"/>
      <c r="G288" s="89"/>
      <c r="H288" s="91">
        <f t="shared" si="4"/>
        <v>0</v>
      </c>
      <c r="I288" s="89"/>
      <c r="J288" s="96" t="s">
        <v>26</v>
      </c>
    </row>
    <row r="289" spans="1:10" ht="20.100000000000001" customHeight="1" thickBot="1" x14ac:dyDescent="0.3">
      <c r="A289" s="96" t="s">
        <v>26</v>
      </c>
      <c r="B289" s="96" t="s">
        <v>26</v>
      </c>
      <c r="C289" s="89"/>
      <c r="D289" s="89"/>
      <c r="E289" s="89"/>
      <c r="F289" s="89"/>
      <c r="G289" s="89"/>
      <c r="H289" s="91">
        <f t="shared" si="4"/>
        <v>0</v>
      </c>
      <c r="I289" s="89"/>
      <c r="J289" s="96" t="s">
        <v>26</v>
      </c>
    </row>
    <row r="290" spans="1:10" ht="20.100000000000001" customHeight="1" thickBot="1" x14ac:dyDescent="0.3">
      <c r="A290" s="96" t="s">
        <v>26</v>
      </c>
      <c r="B290" s="96" t="s">
        <v>26</v>
      </c>
      <c r="C290" s="89"/>
      <c r="D290" s="89"/>
      <c r="E290" s="89"/>
      <c r="F290" s="89"/>
      <c r="G290" s="89"/>
      <c r="H290" s="91">
        <f t="shared" si="4"/>
        <v>0</v>
      </c>
      <c r="I290" s="89"/>
      <c r="J290" s="96" t="s">
        <v>26</v>
      </c>
    </row>
    <row r="291" spans="1:10" ht="20.100000000000001" customHeight="1" thickBot="1" x14ac:dyDescent="0.3">
      <c r="A291" s="96" t="s">
        <v>26</v>
      </c>
      <c r="B291" s="96" t="s">
        <v>26</v>
      </c>
      <c r="C291" s="89"/>
      <c r="D291" s="89"/>
      <c r="E291" s="89"/>
      <c r="F291" s="89"/>
      <c r="G291" s="89"/>
      <c r="H291" s="91">
        <f t="shared" si="4"/>
        <v>0</v>
      </c>
      <c r="I291" s="89"/>
      <c r="J291" s="96" t="s">
        <v>26</v>
      </c>
    </row>
    <row r="292" spans="1:10" ht="20.100000000000001" customHeight="1" thickBot="1" x14ac:dyDescent="0.3">
      <c r="A292" s="96" t="s">
        <v>26</v>
      </c>
      <c r="B292" s="96" t="s">
        <v>26</v>
      </c>
      <c r="C292" s="89"/>
      <c r="D292" s="89"/>
      <c r="E292" s="89"/>
      <c r="F292" s="89"/>
      <c r="G292" s="89"/>
      <c r="H292" s="91">
        <f t="shared" si="4"/>
        <v>0</v>
      </c>
      <c r="I292" s="89"/>
      <c r="J292" s="96" t="s">
        <v>26</v>
      </c>
    </row>
    <row r="293" spans="1:10" ht="20.100000000000001" customHeight="1" thickBot="1" x14ac:dyDescent="0.3">
      <c r="A293" s="96" t="s">
        <v>26</v>
      </c>
      <c r="B293" s="96" t="s">
        <v>26</v>
      </c>
      <c r="C293" s="89"/>
      <c r="D293" s="89"/>
      <c r="E293" s="89"/>
      <c r="F293" s="89"/>
      <c r="G293" s="89"/>
      <c r="H293" s="91">
        <f t="shared" si="4"/>
        <v>0</v>
      </c>
      <c r="I293" s="89"/>
      <c r="J293" s="96" t="s">
        <v>26</v>
      </c>
    </row>
    <row r="294" spans="1:10" ht="20.100000000000001" customHeight="1" thickBot="1" x14ac:dyDescent="0.3">
      <c r="A294" s="96" t="s">
        <v>26</v>
      </c>
      <c r="B294" s="96" t="s">
        <v>26</v>
      </c>
      <c r="C294" s="89"/>
      <c r="D294" s="89"/>
      <c r="E294" s="89"/>
      <c r="F294" s="89"/>
      <c r="G294" s="89"/>
      <c r="H294" s="91">
        <f t="shared" si="4"/>
        <v>0</v>
      </c>
      <c r="I294" s="89"/>
      <c r="J294" s="96" t="s">
        <v>26</v>
      </c>
    </row>
    <row r="295" spans="1:10" ht="20.100000000000001" customHeight="1" thickBot="1" x14ac:dyDescent="0.3">
      <c r="A295" s="96" t="s">
        <v>26</v>
      </c>
      <c r="B295" s="96" t="s">
        <v>26</v>
      </c>
      <c r="C295" s="89"/>
      <c r="D295" s="89"/>
      <c r="E295" s="89"/>
      <c r="F295" s="89"/>
      <c r="G295" s="89"/>
      <c r="H295" s="91">
        <f t="shared" si="4"/>
        <v>0</v>
      </c>
      <c r="I295" s="89"/>
      <c r="J295" s="96" t="s">
        <v>26</v>
      </c>
    </row>
    <row r="296" spans="1:10" ht="20.100000000000001" customHeight="1" thickBot="1" x14ac:dyDescent="0.3">
      <c r="A296" s="96" t="s">
        <v>26</v>
      </c>
      <c r="B296" s="96" t="s">
        <v>26</v>
      </c>
      <c r="C296" s="89"/>
      <c r="D296" s="89"/>
      <c r="E296" s="89"/>
      <c r="F296" s="89"/>
      <c r="G296" s="89"/>
      <c r="H296" s="91">
        <f t="shared" si="4"/>
        <v>0</v>
      </c>
      <c r="I296" s="89"/>
      <c r="J296" s="96" t="s">
        <v>26</v>
      </c>
    </row>
    <row r="297" spans="1:10" ht="20.100000000000001" customHeight="1" thickBot="1" x14ac:dyDescent="0.3">
      <c r="A297" s="96" t="s">
        <v>26</v>
      </c>
      <c r="B297" s="96" t="s">
        <v>26</v>
      </c>
      <c r="C297" s="89"/>
      <c r="D297" s="89"/>
      <c r="E297" s="89"/>
      <c r="F297" s="89"/>
      <c r="G297" s="89"/>
      <c r="H297" s="91">
        <f t="shared" si="4"/>
        <v>0</v>
      </c>
      <c r="I297" s="89"/>
      <c r="J297" s="96" t="s">
        <v>26</v>
      </c>
    </row>
    <row r="298" spans="1:10" ht="20.100000000000001" customHeight="1" thickBot="1" x14ac:dyDescent="0.3">
      <c r="A298" s="96" t="s">
        <v>26</v>
      </c>
      <c r="B298" s="96" t="s">
        <v>26</v>
      </c>
      <c r="C298" s="89"/>
      <c r="D298" s="89"/>
      <c r="E298" s="89"/>
      <c r="F298" s="89"/>
      <c r="G298" s="89"/>
      <c r="H298" s="91">
        <f t="shared" si="4"/>
        <v>0</v>
      </c>
      <c r="I298" s="89"/>
      <c r="J298" s="96" t="s">
        <v>26</v>
      </c>
    </row>
    <row r="299" spans="1:10" ht="20.100000000000001" customHeight="1" thickBot="1" x14ac:dyDescent="0.3">
      <c r="A299" s="96" t="s">
        <v>26</v>
      </c>
      <c r="B299" s="96" t="s">
        <v>26</v>
      </c>
      <c r="C299" s="89"/>
      <c r="D299" s="89"/>
      <c r="E299" s="89"/>
      <c r="F299" s="89"/>
      <c r="G299" s="89"/>
      <c r="H299" s="91">
        <f t="shared" si="4"/>
        <v>0</v>
      </c>
      <c r="I299" s="89"/>
      <c r="J299" s="96" t="s">
        <v>26</v>
      </c>
    </row>
    <row r="300" spans="1:10" ht="20.100000000000001" customHeight="1" thickBot="1" x14ac:dyDescent="0.3">
      <c r="A300" s="96" t="s">
        <v>26</v>
      </c>
      <c r="B300" s="96" t="s">
        <v>26</v>
      </c>
      <c r="C300" s="89"/>
      <c r="D300" s="89"/>
      <c r="E300" s="89"/>
      <c r="F300" s="89"/>
      <c r="G300" s="89"/>
      <c r="H300" s="91">
        <f t="shared" si="4"/>
        <v>0</v>
      </c>
      <c r="I300" s="89"/>
      <c r="J300" s="96" t="s">
        <v>26</v>
      </c>
    </row>
    <row r="301" spans="1:10" ht="20.100000000000001" customHeight="1" thickBot="1" x14ac:dyDescent="0.3">
      <c r="A301" s="96" t="s">
        <v>26</v>
      </c>
      <c r="B301" s="96" t="s">
        <v>26</v>
      </c>
      <c r="C301" s="89"/>
      <c r="D301" s="89"/>
      <c r="E301" s="89"/>
      <c r="F301" s="89"/>
      <c r="G301" s="89"/>
      <c r="H301" s="91">
        <f t="shared" si="4"/>
        <v>0</v>
      </c>
      <c r="I301" s="89"/>
      <c r="J301" s="96" t="s">
        <v>26</v>
      </c>
    </row>
    <row r="302" spans="1:10" ht="20.100000000000001" customHeight="1" thickBot="1" x14ac:dyDescent="0.3">
      <c r="A302" s="96" t="s">
        <v>26</v>
      </c>
      <c r="B302" s="96" t="s">
        <v>26</v>
      </c>
      <c r="C302" s="89"/>
      <c r="D302" s="89"/>
      <c r="E302" s="89"/>
      <c r="F302" s="89"/>
      <c r="G302" s="89"/>
      <c r="H302" s="91">
        <f t="shared" si="4"/>
        <v>0</v>
      </c>
      <c r="I302" s="89"/>
      <c r="J302" s="96" t="s">
        <v>26</v>
      </c>
    </row>
    <row r="303" spans="1:10" ht="20.100000000000001" customHeight="1" thickBot="1" x14ac:dyDescent="0.3">
      <c r="A303" s="96" t="s">
        <v>26</v>
      </c>
      <c r="B303" s="96" t="s">
        <v>26</v>
      </c>
      <c r="C303" s="89"/>
      <c r="D303" s="89"/>
      <c r="E303" s="89"/>
      <c r="F303" s="89"/>
      <c r="G303" s="89"/>
      <c r="H303" s="91">
        <f t="shared" si="4"/>
        <v>0</v>
      </c>
      <c r="I303" s="89"/>
      <c r="J303" s="96" t="s">
        <v>26</v>
      </c>
    </row>
    <row r="304" spans="1:10" ht="20.100000000000001" customHeight="1" thickBot="1" x14ac:dyDescent="0.3">
      <c r="A304" s="96" t="s">
        <v>26</v>
      </c>
      <c r="B304" s="96" t="s">
        <v>26</v>
      </c>
      <c r="C304" s="89"/>
      <c r="D304" s="89"/>
      <c r="E304" s="89"/>
      <c r="F304" s="89"/>
      <c r="G304" s="89"/>
      <c r="H304" s="91">
        <f t="shared" si="4"/>
        <v>0</v>
      </c>
      <c r="I304" s="89"/>
      <c r="J304" s="96" t="s">
        <v>26</v>
      </c>
    </row>
    <row r="305" spans="1:10" ht="20.100000000000001" customHeight="1" thickBot="1" x14ac:dyDescent="0.3">
      <c r="A305" s="96" t="s">
        <v>26</v>
      </c>
      <c r="B305" s="96" t="s">
        <v>26</v>
      </c>
      <c r="C305" s="89"/>
      <c r="D305" s="89"/>
      <c r="E305" s="89"/>
      <c r="F305" s="89"/>
      <c r="G305" s="89"/>
      <c r="H305" s="91">
        <f t="shared" si="4"/>
        <v>0</v>
      </c>
      <c r="I305" s="89"/>
      <c r="J305" s="96" t="s">
        <v>26</v>
      </c>
    </row>
    <row r="306" spans="1:10" ht="20.100000000000001" customHeight="1" thickBot="1" x14ac:dyDescent="0.3">
      <c r="A306" s="96" t="s">
        <v>26</v>
      </c>
      <c r="B306" s="96" t="s">
        <v>26</v>
      </c>
      <c r="C306" s="89"/>
      <c r="D306" s="89"/>
      <c r="E306" s="89"/>
      <c r="F306" s="89"/>
      <c r="G306" s="89"/>
      <c r="H306" s="91">
        <f t="shared" si="4"/>
        <v>0</v>
      </c>
      <c r="I306" s="89"/>
      <c r="J306" s="96" t="s">
        <v>26</v>
      </c>
    </row>
    <row r="307" spans="1:10" ht="20.100000000000001" customHeight="1" thickBot="1" x14ac:dyDescent="0.3">
      <c r="A307" s="96" t="s">
        <v>26</v>
      </c>
      <c r="B307" s="96" t="s">
        <v>26</v>
      </c>
      <c r="C307" s="89"/>
      <c r="D307" s="89"/>
      <c r="E307" s="89"/>
      <c r="F307" s="89"/>
      <c r="G307" s="89"/>
      <c r="H307" s="91">
        <f t="shared" si="4"/>
        <v>0</v>
      </c>
      <c r="I307" s="89"/>
      <c r="J307" s="96" t="s">
        <v>26</v>
      </c>
    </row>
    <row r="308" spans="1:10" ht="20.100000000000001" customHeight="1" thickBot="1" x14ac:dyDescent="0.3">
      <c r="A308" s="96" t="s">
        <v>26</v>
      </c>
      <c r="B308" s="96" t="s">
        <v>26</v>
      </c>
      <c r="C308" s="89"/>
      <c r="D308" s="89"/>
      <c r="E308" s="89"/>
      <c r="F308" s="89"/>
      <c r="G308" s="89"/>
      <c r="H308" s="91">
        <f t="shared" si="4"/>
        <v>0</v>
      </c>
      <c r="I308" s="89"/>
      <c r="J308" s="96" t="s">
        <v>26</v>
      </c>
    </row>
    <row r="309" spans="1:10" ht="20.100000000000001" customHeight="1" thickBot="1" x14ac:dyDescent="0.3">
      <c r="A309" s="96" t="s">
        <v>26</v>
      </c>
      <c r="B309" s="96" t="s">
        <v>26</v>
      </c>
      <c r="C309" s="89"/>
      <c r="D309" s="89"/>
      <c r="E309" s="89"/>
      <c r="F309" s="89"/>
      <c r="G309" s="89"/>
      <c r="H309" s="91">
        <f t="shared" si="4"/>
        <v>0</v>
      </c>
      <c r="I309" s="89"/>
      <c r="J309" s="96" t="s">
        <v>26</v>
      </c>
    </row>
    <row r="310" spans="1:10" ht="20.100000000000001" customHeight="1" thickBot="1" x14ac:dyDescent="0.3">
      <c r="A310" s="96" t="s">
        <v>26</v>
      </c>
      <c r="B310" s="96" t="s">
        <v>26</v>
      </c>
      <c r="C310" s="89"/>
      <c r="D310" s="89"/>
      <c r="E310" s="89"/>
      <c r="F310" s="89"/>
      <c r="G310" s="89"/>
      <c r="H310" s="91">
        <f t="shared" si="4"/>
        <v>0</v>
      </c>
      <c r="I310" s="89"/>
      <c r="J310" s="96" t="s">
        <v>26</v>
      </c>
    </row>
    <row r="311" spans="1:10" ht="20.100000000000001" customHeight="1" thickBot="1" x14ac:dyDescent="0.3">
      <c r="A311" s="96" t="s">
        <v>26</v>
      </c>
      <c r="B311" s="96" t="s">
        <v>26</v>
      </c>
      <c r="C311" s="89"/>
      <c r="D311" s="89"/>
      <c r="E311" s="89"/>
      <c r="F311" s="89"/>
      <c r="G311" s="89"/>
      <c r="H311" s="91">
        <f t="shared" si="4"/>
        <v>0</v>
      </c>
      <c r="I311" s="89"/>
      <c r="J311" s="96" t="s">
        <v>26</v>
      </c>
    </row>
    <row r="312" spans="1:10" ht="20.100000000000001" customHeight="1" thickBot="1" x14ac:dyDescent="0.3">
      <c r="A312" s="96" t="s">
        <v>26</v>
      </c>
      <c r="B312" s="96" t="s">
        <v>26</v>
      </c>
      <c r="C312" s="89"/>
      <c r="D312" s="89"/>
      <c r="E312" s="89"/>
      <c r="F312" s="89"/>
      <c r="G312" s="89"/>
      <c r="H312" s="91">
        <f t="shared" si="4"/>
        <v>0</v>
      </c>
      <c r="I312" s="89"/>
      <c r="J312" s="96" t="s">
        <v>26</v>
      </c>
    </row>
    <row r="313" spans="1:10" ht="20.100000000000001" customHeight="1" thickBot="1" x14ac:dyDescent="0.3">
      <c r="A313" s="96" t="s">
        <v>26</v>
      </c>
      <c r="B313" s="96" t="s">
        <v>26</v>
      </c>
      <c r="C313" s="89"/>
      <c r="D313" s="89"/>
      <c r="E313" s="89"/>
      <c r="F313" s="89"/>
      <c r="G313" s="89"/>
      <c r="H313" s="91">
        <f t="shared" si="4"/>
        <v>0</v>
      </c>
      <c r="I313" s="89"/>
      <c r="J313" s="96" t="s">
        <v>26</v>
      </c>
    </row>
    <row r="314" spans="1:10" ht="20.100000000000001" customHeight="1" thickBot="1" x14ac:dyDescent="0.3">
      <c r="A314" s="96" t="s">
        <v>26</v>
      </c>
      <c r="B314" s="96" t="s">
        <v>26</v>
      </c>
      <c r="C314" s="89"/>
      <c r="D314" s="89"/>
      <c r="E314" s="89"/>
      <c r="F314" s="89"/>
      <c r="G314" s="89"/>
      <c r="H314" s="91">
        <f t="shared" si="4"/>
        <v>0</v>
      </c>
      <c r="I314" s="89"/>
      <c r="J314" s="96" t="s">
        <v>26</v>
      </c>
    </row>
    <row r="315" spans="1:10" ht="20.100000000000001" customHeight="1" thickBot="1" x14ac:dyDescent="0.3">
      <c r="A315" s="96" t="s">
        <v>26</v>
      </c>
      <c r="B315" s="96" t="s">
        <v>26</v>
      </c>
      <c r="C315" s="89"/>
      <c r="D315" s="89"/>
      <c r="E315" s="89"/>
      <c r="F315" s="89"/>
      <c r="G315" s="89"/>
      <c r="H315" s="91">
        <f t="shared" si="4"/>
        <v>0</v>
      </c>
      <c r="I315" s="89"/>
      <c r="J315" s="96" t="s">
        <v>26</v>
      </c>
    </row>
    <row r="316" spans="1:10" ht="20.100000000000001" customHeight="1" thickBot="1" x14ac:dyDescent="0.3">
      <c r="A316" s="96" t="s">
        <v>26</v>
      </c>
      <c r="B316" s="96" t="s">
        <v>26</v>
      </c>
      <c r="C316" s="89"/>
      <c r="D316" s="89"/>
      <c r="E316" s="89"/>
      <c r="F316" s="89"/>
      <c r="G316" s="89"/>
      <c r="H316" s="91">
        <f t="shared" si="4"/>
        <v>0</v>
      </c>
      <c r="I316" s="89"/>
      <c r="J316" s="96" t="s">
        <v>26</v>
      </c>
    </row>
    <row r="317" spans="1:10" ht="20.100000000000001" customHeight="1" thickBot="1" x14ac:dyDescent="0.3">
      <c r="A317" s="96" t="s">
        <v>26</v>
      </c>
      <c r="B317" s="96" t="s">
        <v>26</v>
      </c>
      <c r="C317" s="89"/>
      <c r="D317" s="89"/>
      <c r="E317" s="89"/>
      <c r="F317" s="89"/>
      <c r="G317" s="89"/>
      <c r="H317" s="91">
        <f t="shared" si="4"/>
        <v>0</v>
      </c>
      <c r="I317" s="89"/>
      <c r="J317" s="96" t="s">
        <v>26</v>
      </c>
    </row>
    <row r="318" spans="1:10" ht="20.100000000000001" customHeight="1" thickBot="1" x14ac:dyDescent="0.3">
      <c r="A318" s="96" t="s">
        <v>26</v>
      </c>
      <c r="B318" s="96" t="s">
        <v>26</v>
      </c>
      <c r="C318" s="89"/>
      <c r="D318" s="89"/>
      <c r="E318" s="89"/>
      <c r="F318" s="89"/>
      <c r="G318" s="89"/>
      <c r="H318" s="91">
        <f t="shared" si="4"/>
        <v>0</v>
      </c>
      <c r="I318" s="89"/>
      <c r="J318" s="96" t="s">
        <v>26</v>
      </c>
    </row>
    <row r="319" spans="1:10" ht="20.100000000000001" customHeight="1" thickBot="1" x14ac:dyDescent="0.3">
      <c r="A319" s="96" t="s">
        <v>26</v>
      </c>
      <c r="B319" s="96" t="s">
        <v>26</v>
      </c>
      <c r="C319" s="89"/>
      <c r="D319" s="89"/>
      <c r="E319" s="89"/>
      <c r="F319" s="89"/>
      <c r="G319" s="89"/>
      <c r="H319" s="91">
        <f t="shared" si="4"/>
        <v>0</v>
      </c>
      <c r="I319" s="89"/>
      <c r="J319" s="96" t="s">
        <v>26</v>
      </c>
    </row>
    <row r="320" spans="1:10" ht="20.100000000000001" customHeight="1" thickBot="1" x14ac:dyDescent="0.3">
      <c r="A320" s="96" t="s">
        <v>26</v>
      </c>
      <c r="B320" s="96" t="s">
        <v>26</v>
      </c>
      <c r="C320" s="89"/>
      <c r="D320" s="89"/>
      <c r="E320" s="89"/>
      <c r="F320" s="89"/>
      <c r="G320" s="89"/>
      <c r="H320" s="91">
        <f t="shared" si="4"/>
        <v>0</v>
      </c>
      <c r="I320" s="89"/>
      <c r="J320" s="96" t="s">
        <v>26</v>
      </c>
    </row>
    <row r="321" spans="1:10" ht="20.100000000000001" customHeight="1" thickBot="1" x14ac:dyDescent="0.3">
      <c r="A321" s="96" t="s">
        <v>26</v>
      </c>
      <c r="B321" s="96" t="s">
        <v>26</v>
      </c>
      <c r="C321" s="89"/>
      <c r="D321" s="89"/>
      <c r="E321" s="89"/>
      <c r="F321" s="89"/>
      <c r="G321" s="89"/>
      <c r="H321" s="91">
        <f t="shared" si="4"/>
        <v>0</v>
      </c>
      <c r="I321" s="89"/>
      <c r="J321" s="96" t="s">
        <v>26</v>
      </c>
    </row>
    <row r="322" spans="1:10" ht="20.100000000000001" customHeight="1" thickBot="1" x14ac:dyDescent="0.3">
      <c r="A322" s="96" t="s">
        <v>26</v>
      </c>
      <c r="B322" s="96" t="s">
        <v>26</v>
      </c>
      <c r="C322" s="89"/>
      <c r="D322" s="89"/>
      <c r="E322" s="89"/>
      <c r="F322" s="89"/>
      <c r="G322" s="89"/>
      <c r="H322" s="91">
        <f t="shared" si="4"/>
        <v>0</v>
      </c>
      <c r="I322" s="89"/>
      <c r="J322" s="96" t="s">
        <v>26</v>
      </c>
    </row>
    <row r="323" spans="1:10" ht="20.100000000000001" customHeight="1" thickBot="1" x14ac:dyDescent="0.3">
      <c r="A323" s="96" t="s">
        <v>26</v>
      </c>
      <c r="B323" s="96" t="s">
        <v>26</v>
      </c>
      <c r="C323" s="89"/>
      <c r="D323" s="89"/>
      <c r="E323" s="89"/>
      <c r="F323" s="89"/>
      <c r="G323" s="89"/>
      <c r="H323" s="91">
        <f t="shared" si="4"/>
        <v>0</v>
      </c>
      <c r="I323" s="89"/>
      <c r="J323" s="96" t="s">
        <v>26</v>
      </c>
    </row>
    <row r="324" spans="1:10" ht="20.100000000000001" customHeight="1" thickBot="1" x14ac:dyDescent="0.3">
      <c r="A324" s="96" t="s">
        <v>26</v>
      </c>
      <c r="B324" s="96" t="s">
        <v>26</v>
      </c>
      <c r="C324" s="89"/>
      <c r="D324" s="89"/>
      <c r="E324" s="89"/>
      <c r="F324" s="89"/>
      <c r="G324" s="89"/>
      <c r="H324" s="91">
        <f t="shared" si="4"/>
        <v>0</v>
      </c>
      <c r="I324" s="89"/>
      <c r="J324" s="96" t="s">
        <v>26</v>
      </c>
    </row>
    <row r="325" spans="1:10" ht="20.100000000000001" customHeight="1" thickBot="1" x14ac:dyDescent="0.3">
      <c r="A325" s="96" t="s">
        <v>26</v>
      </c>
      <c r="B325" s="96" t="s">
        <v>26</v>
      </c>
      <c r="C325" s="89"/>
      <c r="D325" s="89"/>
      <c r="E325" s="89"/>
      <c r="F325" s="89"/>
      <c r="G325" s="89"/>
      <c r="H325" s="91">
        <f t="shared" si="4"/>
        <v>0</v>
      </c>
      <c r="I325" s="89"/>
      <c r="J325" s="96" t="s">
        <v>26</v>
      </c>
    </row>
    <row r="326" spans="1:10" ht="20.100000000000001" customHeight="1" thickBot="1" x14ac:dyDescent="0.3">
      <c r="A326" s="96" t="s">
        <v>26</v>
      </c>
      <c r="B326" s="96" t="s">
        <v>26</v>
      </c>
      <c r="C326" s="89"/>
      <c r="D326" s="89"/>
      <c r="E326" s="89"/>
      <c r="F326" s="89"/>
      <c r="G326" s="89"/>
      <c r="H326" s="91">
        <f t="shared" si="4"/>
        <v>0</v>
      </c>
      <c r="I326" s="89"/>
      <c r="J326" s="96" t="s">
        <v>26</v>
      </c>
    </row>
    <row r="327" spans="1:10" ht="20.100000000000001" customHeight="1" thickBot="1" x14ac:dyDescent="0.3">
      <c r="A327" s="96" t="s">
        <v>26</v>
      </c>
      <c r="B327" s="96" t="s">
        <v>26</v>
      </c>
      <c r="C327" s="89"/>
      <c r="D327" s="89"/>
      <c r="E327" s="89"/>
      <c r="F327" s="89"/>
      <c r="G327" s="89"/>
      <c r="H327" s="91">
        <f t="shared" ref="H327:H390" si="5">ROUND(SUM(C327,(-D327),(-E327),F327,(-G327)),2)</f>
        <v>0</v>
      </c>
      <c r="I327" s="89"/>
      <c r="J327" s="96" t="s">
        <v>26</v>
      </c>
    </row>
    <row r="328" spans="1:10" ht="20.100000000000001" customHeight="1" thickBot="1" x14ac:dyDescent="0.3">
      <c r="A328" s="96" t="s">
        <v>26</v>
      </c>
      <c r="B328" s="96" t="s">
        <v>26</v>
      </c>
      <c r="C328" s="89"/>
      <c r="D328" s="89"/>
      <c r="E328" s="89"/>
      <c r="F328" s="89"/>
      <c r="G328" s="89"/>
      <c r="H328" s="91">
        <f t="shared" si="5"/>
        <v>0</v>
      </c>
      <c r="I328" s="89"/>
      <c r="J328" s="96" t="s">
        <v>26</v>
      </c>
    </row>
    <row r="329" spans="1:10" ht="20.100000000000001" customHeight="1" thickBot="1" x14ac:dyDescent="0.3">
      <c r="A329" s="96" t="s">
        <v>26</v>
      </c>
      <c r="B329" s="96" t="s">
        <v>26</v>
      </c>
      <c r="C329" s="89"/>
      <c r="D329" s="89"/>
      <c r="E329" s="89"/>
      <c r="F329" s="89"/>
      <c r="G329" s="89"/>
      <c r="H329" s="91">
        <f t="shared" si="5"/>
        <v>0</v>
      </c>
      <c r="I329" s="89"/>
      <c r="J329" s="96" t="s">
        <v>26</v>
      </c>
    </row>
    <row r="330" spans="1:10" ht="20.100000000000001" customHeight="1" thickBot="1" x14ac:dyDescent="0.3">
      <c r="A330" s="96" t="s">
        <v>26</v>
      </c>
      <c r="B330" s="96" t="s">
        <v>26</v>
      </c>
      <c r="C330" s="89"/>
      <c r="D330" s="89"/>
      <c r="E330" s="89"/>
      <c r="F330" s="89"/>
      <c r="G330" s="89"/>
      <c r="H330" s="91">
        <f t="shared" si="5"/>
        <v>0</v>
      </c>
      <c r="I330" s="89"/>
      <c r="J330" s="96" t="s">
        <v>26</v>
      </c>
    </row>
    <row r="331" spans="1:10" ht="20.100000000000001" customHeight="1" thickBot="1" x14ac:dyDescent="0.3">
      <c r="A331" s="96" t="s">
        <v>26</v>
      </c>
      <c r="B331" s="96" t="s">
        <v>26</v>
      </c>
      <c r="C331" s="89"/>
      <c r="D331" s="89"/>
      <c r="E331" s="89"/>
      <c r="F331" s="89"/>
      <c r="G331" s="89"/>
      <c r="H331" s="91">
        <f t="shared" si="5"/>
        <v>0</v>
      </c>
      <c r="I331" s="89"/>
      <c r="J331" s="96" t="s">
        <v>26</v>
      </c>
    </row>
    <row r="332" spans="1:10" ht="20.100000000000001" customHeight="1" thickBot="1" x14ac:dyDescent="0.3">
      <c r="A332" s="96" t="s">
        <v>26</v>
      </c>
      <c r="B332" s="96" t="s">
        <v>26</v>
      </c>
      <c r="C332" s="89"/>
      <c r="D332" s="89"/>
      <c r="E332" s="89"/>
      <c r="F332" s="89"/>
      <c r="G332" s="89"/>
      <c r="H332" s="91">
        <f t="shared" si="5"/>
        <v>0</v>
      </c>
      <c r="I332" s="89"/>
      <c r="J332" s="96" t="s">
        <v>26</v>
      </c>
    </row>
    <row r="333" spans="1:10" ht="20.100000000000001" customHeight="1" thickBot="1" x14ac:dyDescent="0.3">
      <c r="A333" s="96" t="s">
        <v>26</v>
      </c>
      <c r="B333" s="96" t="s">
        <v>26</v>
      </c>
      <c r="C333" s="89"/>
      <c r="D333" s="89"/>
      <c r="E333" s="89"/>
      <c r="F333" s="89"/>
      <c r="G333" s="89"/>
      <c r="H333" s="91">
        <f t="shared" si="5"/>
        <v>0</v>
      </c>
      <c r="I333" s="89"/>
      <c r="J333" s="96" t="s">
        <v>26</v>
      </c>
    </row>
    <row r="334" spans="1:10" ht="20.100000000000001" customHeight="1" thickBot="1" x14ac:dyDescent="0.3">
      <c r="A334" s="96" t="s">
        <v>26</v>
      </c>
      <c r="B334" s="96" t="s">
        <v>26</v>
      </c>
      <c r="C334" s="89"/>
      <c r="D334" s="89"/>
      <c r="E334" s="89"/>
      <c r="F334" s="89"/>
      <c r="G334" s="89"/>
      <c r="H334" s="91">
        <f t="shared" si="5"/>
        <v>0</v>
      </c>
      <c r="I334" s="89"/>
      <c r="J334" s="96" t="s">
        <v>26</v>
      </c>
    </row>
    <row r="335" spans="1:10" ht="20.100000000000001" customHeight="1" thickBot="1" x14ac:dyDescent="0.3">
      <c r="A335" s="96" t="s">
        <v>26</v>
      </c>
      <c r="B335" s="96" t="s">
        <v>26</v>
      </c>
      <c r="C335" s="89"/>
      <c r="D335" s="89"/>
      <c r="E335" s="89"/>
      <c r="F335" s="89"/>
      <c r="G335" s="89"/>
      <c r="H335" s="91">
        <f t="shared" si="5"/>
        <v>0</v>
      </c>
      <c r="I335" s="89"/>
      <c r="J335" s="96" t="s">
        <v>26</v>
      </c>
    </row>
    <row r="336" spans="1:10" ht="20.100000000000001" customHeight="1" thickBot="1" x14ac:dyDescent="0.3">
      <c r="A336" s="96" t="s">
        <v>26</v>
      </c>
      <c r="B336" s="96" t="s">
        <v>26</v>
      </c>
      <c r="C336" s="89"/>
      <c r="D336" s="89"/>
      <c r="E336" s="89"/>
      <c r="F336" s="89"/>
      <c r="G336" s="89"/>
      <c r="H336" s="91">
        <f t="shared" si="5"/>
        <v>0</v>
      </c>
      <c r="I336" s="89"/>
      <c r="J336" s="96" t="s">
        <v>26</v>
      </c>
    </row>
    <row r="337" spans="1:10" ht="20.100000000000001" customHeight="1" thickBot="1" x14ac:dyDescent="0.3">
      <c r="A337" s="96" t="s">
        <v>26</v>
      </c>
      <c r="B337" s="96" t="s">
        <v>26</v>
      </c>
      <c r="C337" s="89"/>
      <c r="D337" s="89"/>
      <c r="E337" s="89"/>
      <c r="F337" s="89"/>
      <c r="G337" s="89"/>
      <c r="H337" s="91">
        <f t="shared" si="5"/>
        <v>0</v>
      </c>
      <c r="I337" s="89"/>
      <c r="J337" s="96" t="s">
        <v>26</v>
      </c>
    </row>
    <row r="338" spans="1:10" ht="20.100000000000001" customHeight="1" thickBot="1" x14ac:dyDescent="0.3">
      <c r="A338" s="96" t="s">
        <v>26</v>
      </c>
      <c r="B338" s="96" t="s">
        <v>26</v>
      </c>
      <c r="C338" s="89"/>
      <c r="D338" s="89"/>
      <c r="E338" s="89"/>
      <c r="F338" s="89"/>
      <c r="G338" s="89"/>
      <c r="H338" s="91">
        <f t="shared" si="5"/>
        <v>0</v>
      </c>
      <c r="I338" s="89"/>
      <c r="J338" s="96" t="s">
        <v>26</v>
      </c>
    </row>
    <row r="339" spans="1:10" ht="20.100000000000001" customHeight="1" thickBot="1" x14ac:dyDescent="0.3">
      <c r="A339" s="96" t="s">
        <v>26</v>
      </c>
      <c r="B339" s="96" t="s">
        <v>26</v>
      </c>
      <c r="C339" s="89"/>
      <c r="D339" s="89"/>
      <c r="E339" s="89"/>
      <c r="F339" s="89"/>
      <c r="G339" s="89"/>
      <c r="H339" s="91">
        <f t="shared" si="5"/>
        <v>0</v>
      </c>
      <c r="I339" s="89"/>
      <c r="J339" s="96" t="s">
        <v>26</v>
      </c>
    </row>
    <row r="340" spans="1:10" ht="20.100000000000001" customHeight="1" thickBot="1" x14ac:dyDescent="0.3">
      <c r="A340" s="96" t="s">
        <v>26</v>
      </c>
      <c r="B340" s="96" t="s">
        <v>26</v>
      </c>
      <c r="C340" s="89"/>
      <c r="D340" s="89"/>
      <c r="E340" s="89"/>
      <c r="F340" s="89"/>
      <c r="G340" s="89"/>
      <c r="H340" s="91">
        <f t="shared" si="5"/>
        <v>0</v>
      </c>
      <c r="I340" s="89"/>
      <c r="J340" s="96" t="s">
        <v>26</v>
      </c>
    </row>
    <row r="341" spans="1:10" ht="20.100000000000001" customHeight="1" thickBot="1" x14ac:dyDescent="0.3">
      <c r="A341" s="96" t="s">
        <v>26</v>
      </c>
      <c r="B341" s="96" t="s">
        <v>26</v>
      </c>
      <c r="C341" s="89"/>
      <c r="D341" s="89"/>
      <c r="E341" s="89"/>
      <c r="F341" s="89"/>
      <c r="G341" s="89"/>
      <c r="H341" s="91">
        <f t="shared" si="5"/>
        <v>0</v>
      </c>
      <c r="I341" s="89"/>
      <c r="J341" s="96" t="s">
        <v>26</v>
      </c>
    </row>
    <row r="342" spans="1:10" ht="20.100000000000001" customHeight="1" thickBot="1" x14ac:dyDescent="0.3">
      <c r="A342" s="96" t="s">
        <v>26</v>
      </c>
      <c r="B342" s="96" t="s">
        <v>26</v>
      </c>
      <c r="C342" s="89"/>
      <c r="D342" s="89"/>
      <c r="E342" s="89"/>
      <c r="F342" s="89"/>
      <c r="G342" s="89"/>
      <c r="H342" s="91">
        <f t="shared" si="5"/>
        <v>0</v>
      </c>
      <c r="I342" s="89"/>
      <c r="J342" s="96" t="s">
        <v>26</v>
      </c>
    </row>
    <row r="343" spans="1:10" ht="20.100000000000001" customHeight="1" thickBot="1" x14ac:dyDescent="0.3">
      <c r="A343" s="96" t="s">
        <v>26</v>
      </c>
      <c r="B343" s="96" t="s">
        <v>26</v>
      </c>
      <c r="C343" s="89"/>
      <c r="D343" s="89"/>
      <c r="E343" s="89"/>
      <c r="F343" s="89"/>
      <c r="G343" s="89"/>
      <c r="H343" s="91">
        <f t="shared" si="5"/>
        <v>0</v>
      </c>
      <c r="I343" s="89"/>
      <c r="J343" s="96" t="s">
        <v>26</v>
      </c>
    </row>
    <row r="344" spans="1:10" ht="20.100000000000001" customHeight="1" thickBot="1" x14ac:dyDescent="0.3">
      <c r="A344" s="96" t="s">
        <v>26</v>
      </c>
      <c r="B344" s="96" t="s">
        <v>26</v>
      </c>
      <c r="C344" s="89"/>
      <c r="D344" s="89"/>
      <c r="E344" s="89"/>
      <c r="F344" s="89"/>
      <c r="G344" s="89"/>
      <c r="H344" s="91">
        <f t="shared" si="5"/>
        <v>0</v>
      </c>
      <c r="I344" s="89"/>
      <c r="J344" s="96" t="s">
        <v>26</v>
      </c>
    </row>
    <row r="345" spans="1:10" ht="20.100000000000001" customHeight="1" thickBot="1" x14ac:dyDescent="0.3">
      <c r="A345" s="96" t="s">
        <v>26</v>
      </c>
      <c r="B345" s="96" t="s">
        <v>26</v>
      </c>
      <c r="C345" s="89"/>
      <c r="D345" s="89"/>
      <c r="E345" s="89"/>
      <c r="F345" s="89"/>
      <c r="G345" s="89"/>
      <c r="H345" s="91">
        <f t="shared" si="5"/>
        <v>0</v>
      </c>
      <c r="I345" s="89"/>
      <c r="J345" s="96" t="s">
        <v>26</v>
      </c>
    </row>
    <row r="346" spans="1:10" ht="20.100000000000001" customHeight="1" thickBot="1" x14ac:dyDescent="0.3">
      <c r="A346" s="96" t="s">
        <v>26</v>
      </c>
      <c r="B346" s="96" t="s">
        <v>26</v>
      </c>
      <c r="C346" s="89"/>
      <c r="D346" s="89"/>
      <c r="E346" s="89"/>
      <c r="F346" s="89"/>
      <c r="G346" s="89"/>
      <c r="H346" s="91">
        <f t="shared" si="5"/>
        <v>0</v>
      </c>
      <c r="I346" s="89"/>
      <c r="J346" s="96" t="s">
        <v>26</v>
      </c>
    </row>
    <row r="347" spans="1:10" ht="20.100000000000001" customHeight="1" thickBot="1" x14ac:dyDescent="0.3">
      <c r="A347" s="96" t="s">
        <v>26</v>
      </c>
      <c r="B347" s="96" t="s">
        <v>26</v>
      </c>
      <c r="C347" s="89"/>
      <c r="D347" s="89"/>
      <c r="E347" s="89"/>
      <c r="F347" s="89"/>
      <c r="G347" s="89"/>
      <c r="H347" s="91">
        <f t="shared" si="5"/>
        <v>0</v>
      </c>
      <c r="I347" s="89"/>
      <c r="J347" s="96" t="s">
        <v>26</v>
      </c>
    </row>
    <row r="348" spans="1:10" ht="20.100000000000001" customHeight="1" thickBot="1" x14ac:dyDescent="0.3">
      <c r="A348" s="96" t="s">
        <v>26</v>
      </c>
      <c r="B348" s="96" t="s">
        <v>26</v>
      </c>
      <c r="C348" s="89"/>
      <c r="D348" s="89"/>
      <c r="E348" s="89"/>
      <c r="F348" s="89"/>
      <c r="G348" s="89"/>
      <c r="H348" s="91">
        <f t="shared" si="5"/>
        <v>0</v>
      </c>
      <c r="I348" s="89"/>
      <c r="J348" s="96" t="s">
        <v>26</v>
      </c>
    </row>
    <row r="349" spans="1:10" ht="20.100000000000001" customHeight="1" thickBot="1" x14ac:dyDescent="0.3">
      <c r="A349" s="96" t="s">
        <v>26</v>
      </c>
      <c r="B349" s="96" t="s">
        <v>26</v>
      </c>
      <c r="C349" s="89"/>
      <c r="D349" s="89"/>
      <c r="E349" s="89"/>
      <c r="F349" s="89"/>
      <c r="G349" s="89"/>
      <c r="H349" s="91">
        <f t="shared" si="5"/>
        <v>0</v>
      </c>
      <c r="I349" s="89"/>
      <c r="J349" s="96" t="s">
        <v>26</v>
      </c>
    </row>
    <row r="350" spans="1:10" ht="20.100000000000001" customHeight="1" thickBot="1" x14ac:dyDescent="0.3">
      <c r="A350" s="96" t="s">
        <v>26</v>
      </c>
      <c r="B350" s="96" t="s">
        <v>26</v>
      </c>
      <c r="C350" s="89"/>
      <c r="D350" s="89"/>
      <c r="E350" s="89"/>
      <c r="F350" s="89"/>
      <c r="G350" s="89"/>
      <c r="H350" s="91">
        <f t="shared" si="5"/>
        <v>0</v>
      </c>
      <c r="I350" s="89"/>
      <c r="J350" s="96" t="s">
        <v>26</v>
      </c>
    </row>
    <row r="351" spans="1:10" ht="20.100000000000001" customHeight="1" thickBot="1" x14ac:dyDescent="0.3">
      <c r="A351" s="96" t="s">
        <v>26</v>
      </c>
      <c r="B351" s="96" t="s">
        <v>26</v>
      </c>
      <c r="C351" s="89"/>
      <c r="D351" s="89"/>
      <c r="E351" s="89"/>
      <c r="F351" s="89"/>
      <c r="G351" s="89"/>
      <c r="H351" s="91">
        <f t="shared" si="5"/>
        <v>0</v>
      </c>
      <c r="I351" s="89"/>
      <c r="J351" s="96" t="s">
        <v>26</v>
      </c>
    </row>
    <row r="352" spans="1:10" ht="20.100000000000001" customHeight="1" thickBot="1" x14ac:dyDescent="0.3">
      <c r="A352" s="96" t="s">
        <v>26</v>
      </c>
      <c r="B352" s="96" t="s">
        <v>26</v>
      </c>
      <c r="C352" s="89"/>
      <c r="D352" s="89"/>
      <c r="E352" s="89"/>
      <c r="F352" s="89"/>
      <c r="G352" s="89"/>
      <c r="H352" s="91">
        <f t="shared" si="5"/>
        <v>0</v>
      </c>
      <c r="I352" s="89"/>
      <c r="J352" s="96" t="s">
        <v>26</v>
      </c>
    </row>
    <row r="353" spans="1:10" ht="20.100000000000001" customHeight="1" thickBot="1" x14ac:dyDescent="0.3">
      <c r="A353" s="96" t="s">
        <v>26</v>
      </c>
      <c r="B353" s="96" t="s">
        <v>26</v>
      </c>
      <c r="C353" s="89"/>
      <c r="D353" s="89"/>
      <c r="E353" s="89"/>
      <c r="F353" s="89"/>
      <c r="G353" s="89"/>
      <c r="H353" s="91">
        <f t="shared" si="5"/>
        <v>0</v>
      </c>
      <c r="I353" s="89"/>
      <c r="J353" s="96" t="s">
        <v>26</v>
      </c>
    </row>
    <row r="354" spans="1:10" ht="20.100000000000001" customHeight="1" thickBot="1" x14ac:dyDescent="0.3">
      <c r="A354" s="96" t="s">
        <v>26</v>
      </c>
      <c r="B354" s="96" t="s">
        <v>26</v>
      </c>
      <c r="C354" s="89"/>
      <c r="D354" s="89"/>
      <c r="E354" s="89"/>
      <c r="F354" s="89"/>
      <c r="G354" s="89"/>
      <c r="H354" s="91">
        <f t="shared" si="5"/>
        <v>0</v>
      </c>
      <c r="I354" s="89"/>
      <c r="J354" s="96" t="s">
        <v>26</v>
      </c>
    </row>
    <row r="355" spans="1:10" ht="20.100000000000001" customHeight="1" thickBot="1" x14ac:dyDescent="0.3">
      <c r="A355" s="96" t="s">
        <v>26</v>
      </c>
      <c r="B355" s="96" t="s">
        <v>26</v>
      </c>
      <c r="C355" s="89"/>
      <c r="D355" s="89"/>
      <c r="E355" s="89"/>
      <c r="F355" s="89"/>
      <c r="G355" s="89"/>
      <c r="H355" s="91">
        <f t="shared" si="5"/>
        <v>0</v>
      </c>
      <c r="I355" s="89"/>
      <c r="J355" s="96" t="s">
        <v>26</v>
      </c>
    </row>
    <row r="356" spans="1:10" ht="20.100000000000001" customHeight="1" thickBot="1" x14ac:dyDescent="0.3">
      <c r="A356" s="96" t="s">
        <v>26</v>
      </c>
      <c r="B356" s="96" t="s">
        <v>26</v>
      </c>
      <c r="C356" s="89"/>
      <c r="D356" s="89"/>
      <c r="E356" s="89"/>
      <c r="F356" s="89"/>
      <c r="G356" s="89"/>
      <c r="H356" s="91">
        <f t="shared" si="5"/>
        <v>0</v>
      </c>
      <c r="I356" s="89"/>
      <c r="J356" s="96" t="s">
        <v>26</v>
      </c>
    </row>
    <row r="357" spans="1:10" ht="20.100000000000001" customHeight="1" thickBot="1" x14ac:dyDescent="0.3">
      <c r="A357" s="96" t="s">
        <v>26</v>
      </c>
      <c r="B357" s="96" t="s">
        <v>26</v>
      </c>
      <c r="C357" s="89"/>
      <c r="D357" s="89"/>
      <c r="E357" s="89"/>
      <c r="F357" s="89"/>
      <c r="G357" s="89"/>
      <c r="H357" s="91">
        <f t="shared" si="5"/>
        <v>0</v>
      </c>
      <c r="I357" s="89"/>
      <c r="J357" s="96" t="s">
        <v>26</v>
      </c>
    </row>
    <row r="358" spans="1:10" ht="20.100000000000001" customHeight="1" thickBot="1" x14ac:dyDescent="0.3">
      <c r="A358" s="96" t="s">
        <v>26</v>
      </c>
      <c r="B358" s="96" t="s">
        <v>26</v>
      </c>
      <c r="C358" s="89"/>
      <c r="D358" s="89"/>
      <c r="E358" s="89"/>
      <c r="F358" s="89"/>
      <c r="G358" s="89"/>
      <c r="H358" s="91">
        <f t="shared" si="5"/>
        <v>0</v>
      </c>
      <c r="I358" s="89"/>
      <c r="J358" s="96" t="s">
        <v>26</v>
      </c>
    </row>
    <row r="359" spans="1:10" ht="20.100000000000001" customHeight="1" thickBot="1" x14ac:dyDescent="0.3">
      <c r="A359" s="96" t="s">
        <v>26</v>
      </c>
      <c r="B359" s="96" t="s">
        <v>26</v>
      </c>
      <c r="C359" s="89"/>
      <c r="D359" s="89"/>
      <c r="E359" s="89"/>
      <c r="F359" s="89"/>
      <c r="G359" s="89"/>
      <c r="H359" s="91">
        <f t="shared" si="5"/>
        <v>0</v>
      </c>
      <c r="I359" s="89"/>
      <c r="J359" s="96" t="s">
        <v>26</v>
      </c>
    </row>
    <row r="360" spans="1:10" ht="20.100000000000001" customHeight="1" thickBot="1" x14ac:dyDescent="0.3">
      <c r="A360" s="96" t="s">
        <v>26</v>
      </c>
      <c r="B360" s="96" t="s">
        <v>26</v>
      </c>
      <c r="C360" s="89"/>
      <c r="D360" s="89"/>
      <c r="E360" s="89"/>
      <c r="F360" s="89"/>
      <c r="G360" s="89"/>
      <c r="H360" s="91">
        <f t="shared" si="5"/>
        <v>0</v>
      </c>
      <c r="I360" s="89"/>
      <c r="J360" s="96" t="s">
        <v>26</v>
      </c>
    </row>
    <row r="361" spans="1:10" ht="20.100000000000001" customHeight="1" thickBot="1" x14ac:dyDescent="0.3">
      <c r="A361" s="96" t="s">
        <v>26</v>
      </c>
      <c r="B361" s="96" t="s">
        <v>26</v>
      </c>
      <c r="C361" s="89"/>
      <c r="D361" s="89"/>
      <c r="E361" s="89"/>
      <c r="F361" s="89"/>
      <c r="G361" s="89"/>
      <c r="H361" s="91">
        <f t="shared" si="5"/>
        <v>0</v>
      </c>
      <c r="I361" s="89"/>
      <c r="J361" s="96" t="s">
        <v>26</v>
      </c>
    </row>
    <row r="362" spans="1:10" ht="20.100000000000001" customHeight="1" thickBot="1" x14ac:dyDescent="0.3">
      <c r="A362" s="96" t="s">
        <v>26</v>
      </c>
      <c r="B362" s="96" t="s">
        <v>26</v>
      </c>
      <c r="C362" s="89"/>
      <c r="D362" s="89"/>
      <c r="E362" s="89"/>
      <c r="F362" s="89"/>
      <c r="G362" s="89"/>
      <c r="H362" s="91">
        <f t="shared" si="5"/>
        <v>0</v>
      </c>
      <c r="I362" s="89"/>
      <c r="J362" s="96" t="s">
        <v>26</v>
      </c>
    </row>
    <row r="363" spans="1:10" ht="20.100000000000001" customHeight="1" thickBot="1" x14ac:dyDescent="0.3">
      <c r="A363" s="96" t="s">
        <v>26</v>
      </c>
      <c r="B363" s="96" t="s">
        <v>26</v>
      </c>
      <c r="C363" s="89"/>
      <c r="D363" s="89"/>
      <c r="E363" s="89"/>
      <c r="F363" s="89"/>
      <c r="G363" s="89"/>
      <c r="H363" s="91">
        <f t="shared" si="5"/>
        <v>0</v>
      </c>
      <c r="I363" s="89"/>
      <c r="J363" s="96" t="s">
        <v>26</v>
      </c>
    </row>
    <row r="364" spans="1:10" ht="20.100000000000001" customHeight="1" thickBot="1" x14ac:dyDescent="0.3">
      <c r="A364" s="96" t="s">
        <v>26</v>
      </c>
      <c r="B364" s="96" t="s">
        <v>26</v>
      </c>
      <c r="C364" s="89"/>
      <c r="D364" s="89"/>
      <c r="E364" s="89"/>
      <c r="F364" s="89"/>
      <c r="G364" s="89"/>
      <c r="H364" s="91">
        <f t="shared" si="5"/>
        <v>0</v>
      </c>
      <c r="I364" s="89"/>
      <c r="J364" s="96" t="s">
        <v>26</v>
      </c>
    </row>
    <row r="365" spans="1:10" ht="20.100000000000001" customHeight="1" thickBot="1" x14ac:dyDescent="0.3">
      <c r="A365" s="96" t="s">
        <v>26</v>
      </c>
      <c r="B365" s="96" t="s">
        <v>26</v>
      </c>
      <c r="C365" s="89"/>
      <c r="D365" s="89"/>
      <c r="E365" s="89"/>
      <c r="F365" s="89"/>
      <c r="G365" s="89"/>
      <c r="H365" s="91">
        <f t="shared" si="5"/>
        <v>0</v>
      </c>
      <c r="I365" s="89"/>
      <c r="J365" s="96" t="s">
        <v>26</v>
      </c>
    </row>
    <row r="366" spans="1:10" ht="20.100000000000001" customHeight="1" thickBot="1" x14ac:dyDescent="0.3">
      <c r="A366" s="96" t="s">
        <v>26</v>
      </c>
      <c r="B366" s="96" t="s">
        <v>26</v>
      </c>
      <c r="C366" s="89"/>
      <c r="D366" s="89"/>
      <c r="E366" s="89"/>
      <c r="F366" s="89"/>
      <c r="G366" s="89"/>
      <c r="H366" s="91">
        <f t="shared" si="5"/>
        <v>0</v>
      </c>
      <c r="I366" s="89"/>
      <c r="J366" s="96" t="s">
        <v>26</v>
      </c>
    </row>
    <row r="367" spans="1:10" ht="20.100000000000001" customHeight="1" thickBot="1" x14ac:dyDescent="0.3">
      <c r="A367" s="96" t="s">
        <v>26</v>
      </c>
      <c r="B367" s="96" t="s">
        <v>26</v>
      </c>
      <c r="C367" s="89"/>
      <c r="D367" s="89"/>
      <c r="E367" s="89"/>
      <c r="F367" s="89"/>
      <c r="G367" s="89"/>
      <c r="H367" s="91">
        <f t="shared" si="5"/>
        <v>0</v>
      </c>
      <c r="I367" s="89"/>
      <c r="J367" s="96" t="s">
        <v>26</v>
      </c>
    </row>
    <row r="368" spans="1:10" ht="20.100000000000001" customHeight="1" thickBot="1" x14ac:dyDescent="0.3">
      <c r="A368" s="96" t="s">
        <v>26</v>
      </c>
      <c r="B368" s="96" t="s">
        <v>26</v>
      </c>
      <c r="C368" s="89"/>
      <c r="D368" s="89"/>
      <c r="E368" s="89"/>
      <c r="F368" s="89"/>
      <c r="G368" s="89"/>
      <c r="H368" s="91">
        <f t="shared" si="5"/>
        <v>0</v>
      </c>
      <c r="I368" s="89"/>
      <c r="J368" s="96" t="s">
        <v>26</v>
      </c>
    </row>
    <row r="369" spans="1:10" ht="20.100000000000001" customHeight="1" thickBot="1" x14ac:dyDescent="0.3">
      <c r="A369" s="96" t="s">
        <v>26</v>
      </c>
      <c r="B369" s="96" t="s">
        <v>26</v>
      </c>
      <c r="C369" s="89"/>
      <c r="D369" s="89"/>
      <c r="E369" s="89"/>
      <c r="F369" s="89"/>
      <c r="G369" s="89"/>
      <c r="H369" s="91">
        <f t="shared" si="5"/>
        <v>0</v>
      </c>
      <c r="I369" s="89"/>
      <c r="J369" s="96" t="s">
        <v>26</v>
      </c>
    </row>
    <row r="370" spans="1:10" ht="20.100000000000001" customHeight="1" thickBot="1" x14ac:dyDescent="0.3">
      <c r="A370" s="96" t="s">
        <v>26</v>
      </c>
      <c r="B370" s="96" t="s">
        <v>26</v>
      </c>
      <c r="C370" s="89"/>
      <c r="D370" s="89"/>
      <c r="E370" s="89"/>
      <c r="F370" s="89"/>
      <c r="G370" s="89"/>
      <c r="H370" s="91">
        <f t="shared" si="5"/>
        <v>0</v>
      </c>
      <c r="I370" s="89"/>
      <c r="J370" s="96" t="s">
        <v>26</v>
      </c>
    </row>
    <row r="371" spans="1:10" ht="20.100000000000001" customHeight="1" thickBot="1" x14ac:dyDescent="0.3">
      <c r="A371" s="96" t="s">
        <v>26</v>
      </c>
      <c r="B371" s="96" t="s">
        <v>26</v>
      </c>
      <c r="C371" s="89"/>
      <c r="D371" s="89"/>
      <c r="E371" s="89"/>
      <c r="F371" s="89"/>
      <c r="G371" s="89"/>
      <c r="H371" s="91">
        <f t="shared" si="5"/>
        <v>0</v>
      </c>
      <c r="I371" s="89"/>
      <c r="J371" s="96" t="s">
        <v>26</v>
      </c>
    </row>
    <row r="372" spans="1:10" ht="20.100000000000001" customHeight="1" thickBot="1" x14ac:dyDescent="0.3">
      <c r="A372" s="96" t="s">
        <v>26</v>
      </c>
      <c r="B372" s="96" t="s">
        <v>26</v>
      </c>
      <c r="C372" s="89"/>
      <c r="D372" s="89"/>
      <c r="E372" s="89"/>
      <c r="F372" s="89"/>
      <c r="G372" s="89"/>
      <c r="H372" s="91">
        <f t="shared" si="5"/>
        <v>0</v>
      </c>
      <c r="I372" s="89"/>
      <c r="J372" s="96" t="s">
        <v>26</v>
      </c>
    </row>
    <row r="373" spans="1:10" ht="20.100000000000001" customHeight="1" thickBot="1" x14ac:dyDescent="0.3">
      <c r="A373" s="96" t="s">
        <v>26</v>
      </c>
      <c r="B373" s="96" t="s">
        <v>26</v>
      </c>
      <c r="C373" s="89"/>
      <c r="D373" s="89"/>
      <c r="E373" s="89"/>
      <c r="F373" s="89"/>
      <c r="G373" s="89"/>
      <c r="H373" s="91">
        <f t="shared" si="5"/>
        <v>0</v>
      </c>
      <c r="I373" s="89"/>
      <c r="J373" s="96" t="s">
        <v>26</v>
      </c>
    </row>
    <row r="374" spans="1:10" ht="20.100000000000001" customHeight="1" thickBot="1" x14ac:dyDescent="0.3">
      <c r="A374" s="96" t="s">
        <v>26</v>
      </c>
      <c r="B374" s="96" t="s">
        <v>26</v>
      </c>
      <c r="C374" s="89"/>
      <c r="D374" s="89"/>
      <c r="E374" s="89"/>
      <c r="F374" s="89"/>
      <c r="G374" s="89"/>
      <c r="H374" s="91">
        <f t="shared" si="5"/>
        <v>0</v>
      </c>
      <c r="I374" s="89"/>
      <c r="J374" s="96" t="s">
        <v>26</v>
      </c>
    </row>
    <row r="375" spans="1:10" ht="20.100000000000001" customHeight="1" thickBot="1" x14ac:dyDescent="0.3">
      <c r="A375" s="96" t="s">
        <v>26</v>
      </c>
      <c r="B375" s="96" t="s">
        <v>26</v>
      </c>
      <c r="C375" s="89"/>
      <c r="D375" s="89"/>
      <c r="E375" s="89"/>
      <c r="F375" s="89"/>
      <c r="G375" s="89"/>
      <c r="H375" s="91">
        <f t="shared" si="5"/>
        <v>0</v>
      </c>
      <c r="I375" s="89"/>
      <c r="J375" s="96" t="s">
        <v>26</v>
      </c>
    </row>
    <row r="376" spans="1:10" ht="20.100000000000001" customHeight="1" thickBot="1" x14ac:dyDescent="0.3">
      <c r="A376" s="96" t="s">
        <v>26</v>
      </c>
      <c r="B376" s="96" t="s">
        <v>26</v>
      </c>
      <c r="C376" s="89"/>
      <c r="D376" s="89"/>
      <c r="E376" s="89"/>
      <c r="F376" s="89"/>
      <c r="G376" s="89"/>
      <c r="H376" s="91">
        <f t="shared" si="5"/>
        <v>0</v>
      </c>
      <c r="I376" s="89"/>
      <c r="J376" s="96" t="s">
        <v>26</v>
      </c>
    </row>
    <row r="377" spans="1:10" ht="20.100000000000001" customHeight="1" thickBot="1" x14ac:dyDescent="0.3">
      <c r="A377" s="96" t="s">
        <v>26</v>
      </c>
      <c r="B377" s="96" t="s">
        <v>26</v>
      </c>
      <c r="C377" s="89"/>
      <c r="D377" s="89"/>
      <c r="E377" s="89"/>
      <c r="F377" s="89"/>
      <c r="G377" s="89"/>
      <c r="H377" s="91">
        <f t="shared" si="5"/>
        <v>0</v>
      </c>
      <c r="I377" s="89"/>
      <c r="J377" s="96" t="s">
        <v>26</v>
      </c>
    </row>
    <row r="378" spans="1:10" ht="20.100000000000001" customHeight="1" thickBot="1" x14ac:dyDescent="0.3">
      <c r="A378" s="96" t="s">
        <v>26</v>
      </c>
      <c r="B378" s="96" t="s">
        <v>26</v>
      </c>
      <c r="C378" s="89"/>
      <c r="D378" s="89"/>
      <c r="E378" s="89"/>
      <c r="F378" s="89"/>
      <c r="G378" s="89"/>
      <c r="H378" s="91">
        <f t="shared" si="5"/>
        <v>0</v>
      </c>
      <c r="I378" s="89"/>
      <c r="J378" s="96" t="s">
        <v>26</v>
      </c>
    </row>
    <row r="379" spans="1:10" ht="20.100000000000001" customHeight="1" thickBot="1" x14ac:dyDescent="0.3">
      <c r="A379" s="96" t="s">
        <v>26</v>
      </c>
      <c r="B379" s="96" t="s">
        <v>26</v>
      </c>
      <c r="C379" s="89"/>
      <c r="D379" s="89"/>
      <c r="E379" s="89"/>
      <c r="F379" s="89"/>
      <c r="G379" s="89"/>
      <c r="H379" s="91">
        <f t="shared" si="5"/>
        <v>0</v>
      </c>
      <c r="I379" s="89"/>
      <c r="J379" s="96" t="s">
        <v>26</v>
      </c>
    </row>
    <row r="380" spans="1:10" ht="20.100000000000001" customHeight="1" thickBot="1" x14ac:dyDescent="0.3">
      <c r="A380" s="96" t="s">
        <v>26</v>
      </c>
      <c r="B380" s="96" t="s">
        <v>26</v>
      </c>
      <c r="C380" s="89"/>
      <c r="D380" s="89"/>
      <c r="E380" s="89"/>
      <c r="F380" s="89"/>
      <c r="G380" s="89"/>
      <c r="H380" s="91">
        <f t="shared" si="5"/>
        <v>0</v>
      </c>
      <c r="I380" s="89"/>
      <c r="J380" s="96" t="s">
        <v>26</v>
      </c>
    </row>
    <row r="381" spans="1:10" ht="20.100000000000001" customHeight="1" thickBot="1" x14ac:dyDescent="0.3">
      <c r="A381" s="96" t="s">
        <v>26</v>
      </c>
      <c r="B381" s="96" t="s">
        <v>26</v>
      </c>
      <c r="C381" s="89"/>
      <c r="D381" s="89"/>
      <c r="E381" s="89"/>
      <c r="F381" s="89"/>
      <c r="G381" s="89"/>
      <c r="H381" s="91">
        <f t="shared" si="5"/>
        <v>0</v>
      </c>
      <c r="I381" s="89"/>
      <c r="J381" s="96" t="s">
        <v>26</v>
      </c>
    </row>
    <row r="382" spans="1:10" ht="20.100000000000001" customHeight="1" thickBot="1" x14ac:dyDescent="0.3">
      <c r="A382" s="96" t="s">
        <v>26</v>
      </c>
      <c r="B382" s="96" t="s">
        <v>26</v>
      </c>
      <c r="C382" s="89"/>
      <c r="D382" s="89"/>
      <c r="E382" s="89"/>
      <c r="F382" s="89"/>
      <c r="G382" s="89"/>
      <c r="H382" s="91">
        <f t="shared" si="5"/>
        <v>0</v>
      </c>
      <c r="I382" s="89"/>
      <c r="J382" s="96" t="s">
        <v>26</v>
      </c>
    </row>
    <row r="383" spans="1:10" ht="20.100000000000001" customHeight="1" thickBot="1" x14ac:dyDescent="0.3">
      <c r="A383" s="96" t="s">
        <v>26</v>
      </c>
      <c r="B383" s="96" t="s">
        <v>26</v>
      </c>
      <c r="C383" s="89"/>
      <c r="D383" s="89"/>
      <c r="E383" s="89"/>
      <c r="F383" s="89"/>
      <c r="G383" s="89"/>
      <c r="H383" s="91">
        <f t="shared" si="5"/>
        <v>0</v>
      </c>
      <c r="I383" s="89"/>
      <c r="J383" s="96" t="s">
        <v>26</v>
      </c>
    </row>
    <row r="384" spans="1:10" ht="20.100000000000001" customHeight="1" thickBot="1" x14ac:dyDescent="0.3">
      <c r="A384" s="96" t="s">
        <v>26</v>
      </c>
      <c r="B384" s="96" t="s">
        <v>26</v>
      </c>
      <c r="C384" s="89"/>
      <c r="D384" s="89"/>
      <c r="E384" s="89"/>
      <c r="F384" s="89"/>
      <c r="G384" s="89"/>
      <c r="H384" s="91">
        <f t="shared" si="5"/>
        <v>0</v>
      </c>
      <c r="I384" s="89"/>
      <c r="J384" s="96" t="s">
        <v>26</v>
      </c>
    </row>
    <row r="385" spans="1:10" ht="20.100000000000001" customHeight="1" thickBot="1" x14ac:dyDescent="0.3">
      <c r="A385" s="96" t="s">
        <v>26</v>
      </c>
      <c r="B385" s="96" t="s">
        <v>26</v>
      </c>
      <c r="C385" s="89"/>
      <c r="D385" s="89"/>
      <c r="E385" s="89"/>
      <c r="F385" s="89"/>
      <c r="G385" s="89"/>
      <c r="H385" s="91">
        <f t="shared" si="5"/>
        <v>0</v>
      </c>
      <c r="I385" s="89"/>
      <c r="J385" s="96" t="s">
        <v>26</v>
      </c>
    </row>
    <row r="386" spans="1:10" ht="20.100000000000001" customHeight="1" thickBot="1" x14ac:dyDescent="0.3">
      <c r="A386" s="96" t="s">
        <v>26</v>
      </c>
      <c r="B386" s="96" t="s">
        <v>26</v>
      </c>
      <c r="C386" s="89"/>
      <c r="D386" s="89"/>
      <c r="E386" s="89"/>
      <c r="F386" s="89"/>
      <c r="G386" s="89"/>
      <c r="H386" s="91">
        <f t="shared" si="5"/>
        <v>0</v>
      </c>
      <c r="I386" s="89"/>
      <c r="J386" s="96" t="s">
        <v>26</v>
      </c>
    </row>
    <row r="387" spans="1:10" ht="20.100000000000001" customHeight="1" thickBot="1" x14ac:dyDescent="0.3">
      <c r="A387" s="96" t="s">
        <v>26</v>
      </c>
      <c r="B387" s="96" t="s">
        <v>26</v>
      </c>
      <c r="C387" s="89"/>
      <c r="D387" s="89"/>
      <c r="E387" s="89"/>
      <c r="F387" s="89"/>
      <c r="G387" s="89"/>
      <c r="H387" s="91">
        <f t="shared" si="5"/>
        <v>0</v>
      </c>
      <c r="I387" s="89"/>
      <c r="J387" s="96" t="s">
        <v>26</v>
      </c>
    </row>
    <row r="388" spans="1:10" ht="20.100000000000001" customHeight="1" thickBot="1" x14ac:dyDescent="0.3">
      <c r="A388" s="96" t="s">
        <v>26</v>
      </c>
      <c r="B388" s="96" t="s">
        <v>26</v>
      </c>
      <c r="C388" s="89"/>
      <c r="D388" s="89"/>
      <c r="E388" s="89"/>
      <c r="F388" s="89"/>
      <c r="G388" s="89"/>
      <c r="H388" s="91">
        <f t="shared" si="5"/>
        <v>0</v>
      </c>
      <c r="I388" s="89"/>
      <c r="J388" s="96" t="s">
        <v>26</v>
      </c>
    </row>
    <row r="389" spans="1:10" ht="20.100000000000001" customHeight="1" thickBot="1" x14ac:dyDescent="0.3">
      <c r="A389" s="96" t="s">
        <v>26</v>
      </c>
      <c r="B389" s="96" t="s">
        <v>26</v>
      </c>
      <c r="C389" s="89"/>
      <c r="D389" s="89"/>
      <c r="E389" s="89"/>
      <c r="F389" s="89"/>
      <c r="G389" s="89"/>
      <c r="H389" s="91">
        <f t="shared" si="5"/>
        <v>0</v>
      </c>
      <c r="I389" s="89"/>
      <c r="J389" s="96" t="s">
        <v>26</v>
      </c>
    </row>
    <row r="390" spans="1:10" ht="20.100000000000001" customHeight="1" thickBot="1" x14ac:dyDescent="0.3">
      <c r="A390" s="96" t="s">
        <v>26</v>
      </c>
      <c r="B390" s="96" t="s">
        <v>26</v>
      </c>
      <c r="C390" s="89"/>
      <c r="D390" s="89"/>
      <c r="E390" s="89"/>
      <c r="F390" s="89"/>
      <c r="G390" s="89"/>
      <c r="H390" s="91">
        <f t="shared" si="5"/>
        <v>0</v>
      </c>
      <c r="I390" s="89"/>
      <c r="J390" s="96" t="s">
        <v>26</v>
      </c>
    </row>
    <row r="391" spans="1:10" ht="20.100000000000001" customHeight="1" thickBot="1" x14ac:dyDescent="0.3">
      <c r="A391" s="96" t="s">
        <v>26</v>
      </c>
      <c r="B391" s="96" t="s">
        <v>26</v>
      </c>
      <c r="C391" s="89"/>
      <c r="D391" s="89"/>
      <c r="E391" s="89"/>
      <c r="F391" s="89"/>
      <c r="G391" s="89"/>
      <c r="H391" s="91">
        <f t="shared" ref="H391:H454" si="6">ROUND(SUM(C391,(-D391),(-E391),F391,(-G391)),2)</f>
        <v>0</v>
      </c>
      <c r="I391" s="89"/>
      <c r="J391" s="96" t="s">
        <v>26</v>
      </c>
    </row>
    <row r="392" spans="1:10" ht="20.100000000000001" customHeight="1" thickBot="1" x14ac:dyDescent="0.3">
      <c r="A392" s="96" t="s">
        <v>26</v>
      </c>
      <c r="B392" s="96" t="s">
        <v>26</v>
      </c>
      <c r="C392" s="89"/>
      <c r="D392" s="89"/>
      <c r="E392" s="89"/>
      <c r="F392" s="89"/>
      <c r="G392" s="89"/>
      <c r="H392" s="91">
        <f t="shared" si="6"/>
        <v>0</v>
      </c>
      <c r="I392" s="89"/>
      <c r="J392" s="96" t="s">
        <v>26</v>
      </c>
    </row>
    <row r="393" spans="1:10" ht="20.100000000000001" customHeight="1" thickBot="1" x14ac:dyDescent="0.3">
      <c r="A393" s="96" t="s">
        <v>26</v>
      </c>
      <c r="B393" s="96" t="s">
        <v>26</v>
      </c>
      <c r="C393" s="89"/>
      <c r="D393" s="89"/>
      <c r="E393" s="89"/>
      <c r="F393" s="89"/>
      <c r="G393" s="89"/>
      <c r="H393" s="91">
        <f t="shared" si="6"/>
        <v>0</v>
      </c>
      <c r="I393" s="89"/>
      <c r="J393" s="96" t="s">
        <v>26</v>
      </c>
    </row>
    <row r="394" spans="1:10" ht="20.100000000000001" customHeight="1" thickBot="1" x14ac:dyDescent="0.3">
      <c r="A394" s="96" t="s">
        <v>26</v>
      </c>
      <c r="B394" s="96" t="s">
        <v>26</v>
      </c>
      <c r="C394" s="89"/>
      <c r="D394" s="89"/>
      <c r="E394" s="89"/>
      <c r="F394" s="89"/>
      <c r="G394" s="89"/>
      <c r="H394" s="91">
        <f t="shared" si="6"/>
        <v>0</v>
      </c>
      <c r="I394" s="89"/>
      <c r="J394" s="96" t="s">
        <v>26</v>
      </c>
    </row>
    <row r="395" spans="1:10" ht="20.100000000000001" customHeight="1" thickBot="1" x14ac:dyDescent="0.3">
      <c r="A395" s="96" t="s">
        <v>26</v>
      </c>
      <c r="B395" s="96" t="s">
        <v>26</v>
      </c>
      <c r="C395" s="89"/>
      <c r="D395" s="89"/>
      <c r="E395" s="89"/>
      <c r="F395" s="89"/>
      <c r="G395" s="89"/>
      <c r="H395" s="91">
        <f t="shared" si="6"/>
        <v>0</v>
      </c>
      <c r="I395" s="89"/>
      <c r="J395" s="96" t="s">
        <v>26</v>
      </c>
    </row>
    <row r="396" spans="1:10" ht="20.100000000000001" customHeight="1" thickBot="1" x14ac:dyDescent="0.3">
      <c r="A396" s="96" t="s">
        <v>26</v>
      </c>
      <c r="B396" s="96" t="s">
        <v>26</v>
      </c>
      <c r="C396" s="89"/>
      <c r="D396" s="89"/>
      <c r="E396" s="89"/>
      <c r="F396" s="89"/>
      <c r="G396" s="89"/>
      <c r="H396" s="91">
        <f t="shared" si="6"/>
        <v>0</v>
      </c>
      <c r="I396" s="89"/>
      <c r="J396" s="96" t="s">
        <v>26</v>
      </c>
    </row>
    <row r="397" spans="1:10" ht="20.100000000000001" customHeight="1" thickBot="1" x14ac:dyDescent="0.3">
      <c r="A397" s="96" t="s">
        <v>26</v>
      </c>
      <c r="B397" s="96" t="s">
        <v>26</v>
      </c>
      <c r="C397" s="89"/>
      <c r="D397" s="89"/>
      <c r="E397" s="89"/>
      <c r="F397" s="89"/>
      <c r="G397" s="89"/>
      <c r="H397" s="91">
        <f t="shared" si="6"/>
        <v>0</v>
      </c>
      <c r="I397" s="89"/>
      <c r="J397" s="96" t="s">
        <v>26</v>
      </c>
    </row>
    <row r="398" spans="1:10" ht="20.100000000000001" customHeight="1" thickBot="1" x14ac:dyDescent="0.3">
      <c r="A398" s="96" t="s">
        <v>26</v>
      </c>
      <c r="B398" s="96" t="s">
        <v>26</v>
      </c>
      <c r="C398" s="89"/>
      <c r="D398" s="89"/>
      <c r="E398" s="89"/>
      <c r="F398" s="89"/>
      <c r="G398" s="89"/>
      <c r="H398" s="91">
        <f t="shared" si="6"/>
        <v>0</v>
      </c>
      <c r="I398" s="89"/>
      <c r="J398" s="96" t="s">
        <v>26</v>
      </c>
    </row>
    <row r="399" spans="1:10" ht="20.100000000000001" customHeight="1" thickBot="1" x14ac:dyDescent="0.3">
      <c r="A399" s="96" t="s">
        <v>26</v>
      </c>
      <c r="B399" s="96" t="s">
        <v>26</v>
      </c>
      <c r="C399" s="89"/>
      <c r="D399" s="89"/>
      <c r="E399" s="89"/>
      <c r="F399" s="89"/>
      <c r="G399" s="89"/>
      <c r="H399" s="91">
        <f t="shared" si="6"/>
        <v>0</v>
      </c>
      <c r="I399" s="89"/>
      <c r="J399" s="96" t="s">
        <v>26</v>
      </c>
    </row>
    <row r="400" spans="1:10" ht="20.100000000000001" customHeight="1" thickBot="1" x14ac:dyDescent="0.3">
      <c r="A400" s="96" t="s">
        <v>26</v>
      </c>
      <c r="B400" s="96" t="s">
        <v>26</v>
      </c>
      <c r="C400" s="89"/>
      <c r="D400" s="89"/>
      <c r="E400" s="89"/>
      <c r="F400" s="89"/>
      <c r="G400" s="89"/>
      <c r="H400" s="91">
        <f t="shared" si="6"/>
        <v>0</v>
      </c>
      <c r="I400" s="89"/>
      <c r="J400" s="96" t="s">
        <v>26</v>
      </c>
    </row>
    <row r="401" spans="1:10" ht="20.100000000000001" customHeight="1" thickBot="1" x14ac:dyDescent="0.3">
      <c r="A401" s="96" t="s">
        <v>26</v>
      </c>
      <c r="B401" s="96" t="s">
        <v>26</v>
      </c>
      <c r="C401" s="89"/>
      <c r="D401" s="89"/>
      <c r="E401" s="89"/>
      <c r="F401" s="89"/>
      <c r="G401" s="89"/>
      <c r="H401" s="91">
        <f t="shared" si="6"/>
        <v>0</v>
      </c>
      <c r="I401" s="89"/>
      <c r="J401" s="96" t="s">
        <v>26</v>
      </c>
    </row>
    <row r="402" spans="1:10" ht="20.100000000000001" customHeight="1" thickBot="1" x14ac:dyDescent="0.3">
      <c r="A402" s="96" t="s">
        <v>26</v>
      </c>
      <c r="B402" s="96" t="s">
        <v>26</v>
      </c>
      <c r="C402" s="89"/>
      <c r="D402" s="89"/>
      <c r="E402" s="89"/>
      <c r="F402" s="89"/>
      <c r="G402" s="89"/>
      <c r="H402" s="91">
        <f t="shared" si="6"/>
        <v>0</v>
      </c>
      <c r="I402" s="89"/>
      <c r="J402" s="96" t="s">
        <v>26</v>
      </c>
    </row>
    <row r="403" spans="1:10" ht="20.100000000000001" customHeight="1" thickBot="1" x14ac:dyDescent="0.3">
      <c r="A403" s="96" t="s">
        <v>26</v>
      </c>
      <c r="B403" s="96" t="s">
        <v>26</v>
      </c>
      <c r="C403" s="89"/>
      <c r="D403" s="89"/>
      <c r="E403" s="89"/>
      <c r="F403" s="89"/>
      <c r="G403" s="89"/>
      <c r="H403" s="91">
        <f t="shared" si="6"/>
        <v>0</v>
      </c>
      <c r="I403" s="89"/>
      <c r="J403" s="96" t="s">
        <v>26</v>
      </c>
    </row>
    <row r="404" spans="1:10" ht="20.100000000000001" customHeight="1" thickBot="1" x14ac:dyDescent="0.3">
      <c r="A404" s="96" t="s">
        <v>26</v>
      </c>
      <c r="B404" s="96" t="s">
        <v>26</v>
      </c>
      <c r="C404" s="89"/>
      <c r="D404" s="89"/>
      <c r="E404" s="89"/>
      <c r="F404" s="89"/>
      <c r="G404" s="89"/>
      <c r="H404" s="91">
        <f t="shared" si="6"/>
        <v>0</v>
      </c>
      <c r="I404" s="89"/>
      <c r="J404" s="96" t="s">
        <v>26</v>
      </c>
    </row>
    <row r="405" spans="1:10" ht="20.100000000000001" customHeight="1" thickBot="1" x14ac:dyDescent="0.3">
      <c r="A405" s="96" t="s">
        <v>26</v>
      </c>
      <c r="B405" s="96" t="s">
        <v>26</v>
      </c>
      <c r="C405" s="89"/>
      <c r="D405" s="89"/>
      <c r="E405" s="89"/>
      <c r="F405" s="89"/>
      <c r="G405" s="89"/>
      <c r="H405" s="91">
        <f t="shared" si="6"/>
        <v>0</v>
      </c>
      <c r="I405" s="89"/>
      <c r="J405" s="96" t="s">
        <v>26</v>
      </c>
    </row>
    <row r="406" spans="1:10" ht="20.100000000000001" customHeight="1" thickBot="1" x14ac:dyDescent="0.3">
      <c r="A406" s="96" t="s">
        <v>26</v>
      </c>
      <c r="B406" s="96" t="s">
        <v>26</v>
      </c>
      <c r="C406" s="89"/>
      <c r="D406" s="89"/>
      <c r="E406" s="89"/>
      <c r="F406" s="89"/>
      <c r="G406" s="89"/>
      <c r="H406" s="91">
        <f t="shared" si="6"/>
        <v>0</v>
      </c>
      <c r="I406" s="89"/>
      <c r="J406" s="96" t="s">
        <v>26</v>
      </c>
    </row>
    <row r="407" spans="1:10" ht="20.100000000000001" customHeight="1" thickBot="1" x14ac:dyDescent="0.3">
      <c r="A407" s="96" t="s">
        <v>26</v>
      </c>
      <c r="B407" s="96" t="s">
        <v>26</v>
      </c>
      <c r="C407" s="89"/>
      <c r="D407" s="89"/>
      <c r="E407" s="89"/>
      <c r="F407" s="89"/>
      <c r="G407" s="89"/>
      <c r="H407" s="91">
        <f t="shared" si="6"/>
        <v>0</v>
      </c>
      <c r="I407" s="89"/>
      <c r="J407" s="96" t="s">
        <v>26</v>
      </c>
    </row>
    <row r="408" spans="1:10" ht="20.100000000000001" customHeight="1" thickBot="1" x14ac:dyDescent="0.3">
      <c r="A408" s="96" t="s">
        <v>26</v>
      </c>
      <c r="B408" s="96" t="s">
        <v>26</v>
      </c>
      <c r="C408" s="89"/>
      <c r="D408" s="89"/>
      <c r="E408" s="89"/>
      <c r="F408" s="89"/>
      <c r="G408" s="89"/>
      <c r="H408" s="91">
        <f t="shared" si="6"/>
        <v>0</v>
      </c>
      <c r="I408" s="89"/>
      <c r="J408" s="96" t="s">
        <v>26</v>
      </c>
    </row>
    <row r="409" spans="1:10" ht="20.100000000000001" customHeight="1" thickBot="1" x14ac:dyDescent="0.3">
      <c r="A409" s="96" t="s">
        <v>26</v>
      </c>
      <c r="B409" s="96" t="s">
        <v>26</v>
      </c>
      <c r="C409" s="89"/>
      <c r="D409" s="89"/>
      <c r="E409" s="89"/>
      <c r="F409" s="89"/>
      <c r="G409" s="89"/>
      <c r="H409" s="91">
        <f t="shared" si="6"/>
        <v>0</v>
      </c>
      <c r="I409" s="89"/>
      <c r="J409" s="96" t="s">
        <v>26</v>
      </c>
    </row>
    <row r="410" spans="1:10" ht="20.100000000000001" customHeight="1" thickBot="1" x14ac:dyDescent="0.3">
      <c r="A410" s="96" t="s">
        <v>26</v>
      </c>
      <c r="B410" s="96" t="s">
        <v>26</v>
      </c>
      <c r="C410" s="89"/>
      <c r="D410" s="89"/>
      <c r="E410" s="89"/>
      <c r="F410" s="89"/>
      <c r="G410" s="89"/>
      <c r="H410" s="91">
        <f t="shared" si="6"/>
        <v>0</v>
      </c>
      <c r="I410" s="89"/>
      <c r="J410" s="96" t="s">
        <v>26</v>
      </c>
    </row>
    <row r="411" spans="1:10" ht="20.100000000000001" customHeight="1" thickBot="1" x14ac:dyDescent="0.3">
      <c r="A411" s="96" t="s">
        <v>26</v>
      </c>
      <c r="B411" s="96" t="s">
        <v>26</v>
      </c>
      <c r="C411" s="89"/>
      <c r="D411" s="89"/>
      <c r="E411" s="89"/>
      <c r="F411" s="89"/>
      <c r="G411" s="89"/>
      <c r="H411" s="91">
        <f t="shared" si="6"/>
        <v>0</v>
      </c>
      <c r="I411" s="89"/>
      <c r="J411" s="96" t="s">
        <v>26</v>
      </c>
    </row>
    <row r="412" spans="1:10" ht="20.100000000000001" customHeight="1" thickBot="1" x14ac:dyDescent="0.3">
      <c r="A412" s="96" t="s">
        <v>26</v>
      </c>
      <c r="B412" s="96" t="s">
        <v>26</v>
      </c>
      <c r="C412" s="89"/>
      <c r="D412" s="89"/>
      <c r="E412" s="89"/>
      <c r="F412" s="89"/>
      <c r="G412" s="89"/>
      <c r="H412" s="91">
        <f t="shared" si="6"/>
        <v>0</v>
      </c>
      <c r="I412" s="89"/>
      <c r="J412" s="96" t="s">
        <v>26</v>
      </c>
    </row>
    <row r="413" spans="1:10" ht="20.100000000000001" customHeight="1" thickBot="1" x14ac:dyDescent="0.3">
      <c r="A413" s="96" t="s">
        <v>26</v>
      </c>
      <c r="B413" s="96" t="s">
        <v>26</v>
      </c>
      <c r="C413" s="89"/>
      <c r="D413" s="89"/>
      <c r="E413" s="89"/>
      <c r="F413" s="89"/>
      <c r="G413" s="89"/>
      <c r="H413" s="91">
        <f t="shared" si="6"/>
        <v>0</v>
      </c>
      <c r="I413" s="89"/>
      <c r="J413" s="96" t="s">
        <v>26</v>
      </c>
    </row>
    <row r="414" spans="1:10" ht="20.100000000000001" customHeight="1" thickBot="1" x14ac:dyDescent="0.3">
      <c r="A414" s="96" t="s">
        <v>26</v>
      </c>
      <c r="B414" s="96" t="s">
        <v>26</v>
      </c>
      <c r="C414" s="89"/>
      <c r="D414" s="89"/>
      <c r="E414" s="89"/>
      <c r="F414" s="89"/>
      <c r="G414" s="89"/>
      <c r="H414" s="91">
        <f t="shared" si="6"/>
        <v>0</v>
      </c>
      <c r="I414" s="89"/>
      <c r="J414" s="96" t="s">
        <v>26</v>
      </c>
    </row>
    <row r="415" spans="1:10" ht="20.100000000000001" customHeight="1" thickBot="1" x14ac:dyDescent="0.3">
      <c r="A415" s="96" t="s">
        <v>26</v>
      </c>
      <c r="B415" s="96" t="s">
        <v>26</v>
      </c>
      <c r="C415" s="89"/>
      <c r="D415" s="89"/>
      <c r="E415" s="89"/>
      <c r="F415" s="89"/>
      <c r="G415" s="89"/>
      <c r="H415" s="91">
        <f t="shared" si="6"/>
        <v>0</v>
      </c>
      <c r="I415" s="89"/>
      <c r="J415" s="96" t="s">
        <v>26</v>
      </c>
    </row>
    <row r="416" spans="1:10" ht="20.100000000000001" customHeight="1" thickBot="1" x14ac:dyDescent="0.3">
      <c r="A416" s="96" t="s">
        <v>26</v>
      </c>
      <c r="B416" s="96" t="s">
        <v>26</v>
      </c>
      <c r="C416" s="89"/>
      <c r="D416" s="89"/>
      <c r="E416" s="89"/>
      <c r="F416" s="89"/>
      <c r="G416" s="89"/>
      <c r="H416" s="91">
        <f t="shared" si="6"/>
        <v>0</v>
      </c>
      <c r="I416" s="89"/>
      <c r="J416" s="96" t="s">
        <v>26</v>
      </c>
    </row>
    <row r="417" spans="1:10" ht="20.100000000000001" customHeight="1" thickBot="1" x14ac:dyDescent="0.3">
      <c r="A417" s="96" t="s">
        <v>26</v>
      </c>
      <c r="B417" s="96" t="s">
        <v>26</v>
      </c>
      <c r="C417" s="89"/>
      <c r="D417" s="89"/>
      <c r="E417" s="89"/>
      <c r="F417" s="89"/>
      <c r="G417" s="89"/>
      <c r="H417" s="91">
        <f t="shared" si="6"/>
        <v>0</v>
      </c>
      <c r="I417" s="89"/>
      <c r="J417" s="96" t="s">
        <v>26</v>
      </c>
    </row>
    <row r="418" spans="1:10" ht="20.100000000000001" customHeight="1" thickBot="1" x14ac:dyDescent="0.3">
      <c r="A418" s="96" t="s">
        <v>26</v>
      </c>
      <c r="B418" s="96" t="s">
        <v>26</v>
      </c>
      <c r="C418" s="89"/>
      <c r="D418" s="89"/>
      <c r="E418" s="89"/>
      <c r="F418" s="89"/>
      <c r="G418" s="89"/>
      <c r="H418" s="91">
        <f t="shared" si="6"/>
        <v>0</v>
      </c>
      <c r="I418" s="89"/>
      <c r="J418" s="96" t="s">
        <v>26</v>
      </c>
    </row>
    <row r="419" spans="1:10" ht="20.100000000000001" customHeight="1" thickBot="1" x14ac:dyDescent="0.3">
      <c r="A419" s="96" t="s">
        <v>26</v>
      </c>
      <c r="B419" s="96" t="s">
        <v>26</v>
      </c>
      <c r="C419" s="89"/>
      <c r="D419" s="89"/>
      <c r="E419" s="89"/>
      <c r="F419" s="89"/>
      <c r="G419" s="89"/>
      <c r="H419" s="91">
        <f t="shared" si="6"/>
        <v>0</v>
      </c>
      <c r="I419" s="89"/>
      <c r="J419" s="96" t="s">
        <v>26</v>
      </c>
    </row>
    <row r="420" spans="1:10" ht="20.100000000000001" customHeight="1" thickBot="1" x14ac:dyDescent="0.3">
      <c r="A420" s="96" t="s">
        <v>26</v>
      </c>
      <c r="B420" s="96" t="s">
        <v>26</v>
      </c>
      <c r="C420" s="89"/>
      <c r="D420" s="89"/>
      <c r="E420" s="89"/>
      <c r="F420" s="89"/>
      <c r="G420" s="89"/>
      <c r="H420" s="91">
        <f t="shared" si="6"/>
        <v>0</v>
      </c>
      <c r="I420" s="89"/>
      <c r="J420" s="96" t="s">
        <v>26</v>
      </c>
    </row>
    <row r="421" spans="1:10" ht="20.100000000000001" customHeight="1" thickBot="1" x14ac:dyDescent="0.3">
      <c r="A421" s="96" t="s">
        <v>26</v>
      </c>
      <c r="B421" s="96" t="s">
        <v>26</v>
      </c>
      <c r="C421" s="89"/>
      <c r="D421" s="89"/>
      <c r="E421" s="89"/>
      <c r="F421" s="89"/>
      <c r="G421" s="89"/>
      <c r="H421" s="91">
        <f t="shared" si="6"/>
        <v>0</v>
      </c>
      <c r="I421" s="89"/>
      <c r="J421" s="96" t="s">
        <v>26</v>
      </c>
    </row>
    <row r="422" spans="1:10" ht="20.100000000000001" customHeight="1" thickBot="1" x14ac:dyDescent="0.3">
      <c r="A422" s="96" t="s">
        <v>26</v>
      </c>
      <c r="B422" s="96" t="s">
        <v>26</v>
      </c>
      <c r="C422" s="89"/>
      <c r="D422" s="89"/>
      <c r="E422" s="89"/>
      <c r="F422" s="89"/>
      <c r="G422" s="89"/>
      <c r="H422" s="91">
        <f t="shared" si="6"/>
        <v>0</v>
      </c>
      <c r="I422" s="89"/>
      <c r="J422" s="96" t="s">
        <v>26</v>
      </c>
    </row>
    <row r="423" spans="1:10" ht="20.100000000000001" customHeight="1" thickBot="1" x14ac:dyDescent="0.3">
      <c r="A423" s="96" t="s">
        <v>26</v>
      </c>
      <c r="B423" s="96" t="s">
        <v>26</v>
      </c>
      <c r="C423" s="89"/>
      <c r="D423" s="89"/>
      <c r="E423" s="89"/>
      <c r="F423" s="89"/>
      <c r="G423" s="89"/>
      <c r="H423" s="91">
        <f t="shared" si="6"/>
        <v>0</v>
      </c>
      <c r="I423" s="89"/>
      <c r="J423" s="96" t="s">
        <v>26</v>
      </c>
    </row>
    <row r="424" spans="1:10" ht="20.100000000000001" customHeight="1" thickBot="1" x14ac:dyDescent="0.3">
      <c r="A424" s="96" t="s">
        <v>26</v>
      </c>
      <c r="B424" s="96" t="s">
        <v>26</v>
      </c>
      <c r="C424" s="89"/>
      <c r="D424" s="89"/>
      <c r="E424" s="89"/>
      <c r="F424" s="89"/>
      <c r="G424" s="89"/>
      <c r="H424" s="91">
        <f t="shared" si="6"/>
        <v>0</v>
      </c>
      <c r="I424" s="89"/>
      <c r="J424" s="96" t="s">
        <v>26</v>
      </c>
    </row>
    <row r="425" spans="1:10" ht="20.100000000000001" customHeight="1" thickBot="1" x14ac:dyDescent="0.3">
      <c r="A425" s="96" t="s">
        <v>26</v>
      </c>
      <c r="B425" s="96" t="s">
        <v>26</v>
      </c>
      <c r="C425" s="89"/>
      <c r="D425" s="89"/>
      <c r="E425" s="89"/>
      <c r="F425" s="89"/>
      <c r="G425" s="89"/>
      <c r="H425" s="91">
        <f t="shared" si="6"/>
        <v>0</v>
      </c>
      <c r="I425" s="89"/>
      <c r="J425" s="96" t="s">
        <v>26</v>
      </c>
    </row>
    <row r="426" spans="1:10" ht="20.100000000000001" customHeight="1" thickBot="1" x14ac:dyDescent="0.3">
      <c r="A426" s="96" t="s">
        <v>26</v>
      </c>
      <c r="B426" s="96" t="s">
        <v>26</v>
      </c>
      <c r="C426" s="89"/>
      <c r="D426" s="89"/>
      <c r="E426" s="89"/>
      <c r="F426" s="89"/>
      <c r="G426" s="89"/>
      <c r="H426" s="91">
        <f t="shared" si="6"/>
        <v>0</v>
      </c>
      <c r="I426" s="89"/>
      <c r="J426" s="96" t="s">
        <v>26</v>
      </c>
    </row>
    <row r="427" spans="1:10" ht="20.100000000000001" customHeight="1" thickBot="1" x14ac:dyDescent="0.3">
      <c r="A427" s="96" t="s">
        <v>26</v>
      </c>
      <c r="B427" s="96" t="s">
        <v>26</v>
      </c>
      <c r="C427" s="89"/>
      <c r="D427" s="89"/>
      <c r="E427" s="89"/>
      <c r="F427" s="89"/>
      <c r="G427" s="89"/>
      <c r="H427" s="91">
        <f t="shared" si="6"/>
        <v>0</v>
      </c>
      <c r="I427" s="89"/>
      <c r="J427" s="96" t="s">
        <v>26</v>
      </c>
    </row>
    <row r="428" spans="1:10" ht="20.100000000000001" customHeight="1" thickBot="1" x14ac:dyDescent="0.3">
      <c r="A428" s="96" t="s">
        <v>26</v>
      </c>
      <c r="B428" s="96" t="s">
        <v>26</v>
      </c>
      <c r="C428" s="89"/>
      <c r="D428" s="89"/>
      <c r="E428" s="89"/>
      <c r="F428" s="89"/>
      <c r="G428" s="89"/>
      <c r="H428" s="91">
        <f t="shared" si="6"/>
        <v>0</v>
      </c>
      <c r="I428" s="89"/>
      <c r="J428" s="96" t="s">
        <v>26</v>
      </c>
    </row>
    <row r="429" spans="1:10" ht="20.100000000000001" customHeight="1" thickBot="1" x14ac:dyDescent="0.3">
      <c r="A429" s="96" t="s">
        <v>26</v>
      </c>
      <c r="B429" s="96" t="s">
        <v>26</v>
      </c>
      <c r="C429" s="89"/>
      <c r="D429" s="89"/>
      <c r="E429" s="89"/>
      <c r="F429" s="89"/>
      <c r="G429" s="89"/>
      <c r="H429" s="91">
        <f t="shared" si="6"/>
        <v>0</v>
      </c>
      <c r="I429" s="89"/>
      <c r="J429" s="96" t="s">
        <v>26</v>
      </c>
    </row>
    <row r="430" spans="1:10" ht="20.100000000000001" customHeight="1" thickBot="1" x14ac:dyDescent="0.3">
      <c r="A430" s="96" t="s">
        <v>26</v>
      </c>
      <c r="B430" s="96" t="s">
        <v>26</v>
      </c>
      <c r="C430" s="89"/>
      <c r="D430" s="89"/>
      <c r="E430" s="89"/>
      <c r="F430" s="89"/>
      <c r="G430" s="89"/>
      <c r="H430" s="91">
        <f t="shared" si="6"/>
        <v>0</v>
      </c>
      <c r="I430" s="89"/>
      <c r="J430" s="96" t="s">
        <v>26</v>
      </c>
    </row>
    <row r="431" spans="1:10" ht="20.100000000000001" customHeight="1" thickBot="1" x14ac:dyDescent="0.3">
      <c r="A431" s="96" t="s">
        <v>26</v>
      </c>
      <c r="B431" s="96" t="s">
        <v>26</v>
      </c>
      <c r="C431" s="89"/>
      <c r="D431" s="89"/>
      <c r="E431" s="89"/>
      <c r="F431" s="89"/>
      <c r="G431" s="89"/>
      <c r="H431" s="91">
        <f t="shared" si="6"/>
        <v>0</v>
      </c>
      <c r="I431" s="89"/>
      <c r="J431" s="96" t="s">
        <v>26</v>
      </c>
    </row>
    <row r="432" spans="1:10" ht="20.100000000000001" customHeight="1" thickBot="1" x14ac:dyDescent="0.3">
      <c r="A432" s="96" t="s">
        <v>26</v>
      </c>
      <c r="B432" s="96" t="s">
        <v>26</v>
      </c>
      <c r="C432" s="89"/>
      <c r="D432" s="89"/>
      <c r="E432" s="89"/>
      <c r="F432" s="89"/>
      <c r="G432" s="89"/>
      <c r="H432" s="91">
        <f t="shared" si="6"/>
        <v>0</v>
      </c>
      <c r="I432" s="89"/>
      <c r="J432" s="96" t="s">
        <v>26</v>
      </c>
    </row>
    <row r="433" spans="1:10" ht="20.100000000000001" customHeight="1" thickBot="1" x14ac:dyDescent="0.3">
      <c r="A433" s="96" t="s">
        <v>26</v>
      </c>
      <c r="B433" s="96" t="s">
        <v>26</v>
      </c>
      <c r="C433" s="89"/>
      <c r="D433" s="89"/>
      <c r="E433" s="89"/>
      <c r="F433" s="89"/>
      <c r="G433" s="89"/>
      <c r="H433" s="91">
        <f t="shared" si="6"/>
        <v>0</v>
      </c>
      <c r="I433" s="89"/>
      <c r="J433" s="96" t="s">
        <v>26</v>
      </c>
    </row>
    <row r="434" spans="1:10" ht="20.100000000000001" customHeight="1" thickBot="1" x14ac:dyDescent="0.3">
      <c r="A434" s="96" t="s">
        <v>26</v>
      </c>
      <c r="B434" s="96" t="s">
        <v>26</v>
      </c>
      <c r="C434" s="89"/>
      <c r="D434" s="89"/>
      <c r="E434" s="89"/>
      <c r="F434" s="89"/>
      <c r="G434" s="89"/>
      <c r="H434" s="91">
        <f t="shared" si="6"/>
        <v>0</v>
      </c>
      <c r="I434" s="89"/>
      <c r="J434" s="96" t="s">
        <v>26</v>
      </c>
    </row>
    <row r="435" spans="1:10" ht="20.100000000000001" customHeight="1" thickBot="1" x14ac:dyDescent="0.3">
      <c r="A435" s="96" t="s">
        <v>26</v>
      </c>
      <c r="B435" s="96" t="s">
        <v>26</v>
      </c>
      <c r="C435" s="89"/>
      <c r="D435" s="89"/>
      <c r="E435" s="89"/>
      <c r="F435" s="89"/>
      <c r="G435" s="89"/>
      <c r="H435" s="91">
        <f t="shared" si="6"/>
        <v>0</v>
      </c>
      <c r="I435" s="89"/>
      <c r="J435" s="96" t="s">
        <v>26</v>
      </c>
    </row>
    <row r="436" spans="1:10" ht="20.100000000000001" customHeight="1" thickBot="1" x14ac:dyDescent="0.3">
      <c r="A436" s="96" t="s">
        <v>26</v>
      </c>
      <c r="B436" s="96" t="s">
        <v>26</v>
      </c>
      <c r="C436" s="89"/>
      <c r="D436" s="89"/>
      <c r="E436" s="89"/>
      <c r="F436" s="89"/>
      <c r="G436" s="89"/>
      <c r="H436" s="91">
        <f t="shared" si="6"/>
        <v>0</v>
      </c>
      <c r="I436" s="89"/>
      <c r="J436" s="96" t="s">
        <v>26</v>
      </c>
    </row>
    <row r="437" spans="1:10" ht="20.100000000000001" customHeight="1" thickBot="1" x14ac:dyDescent="0.3">
      <c r="A437" s="96" t="s">
        <v>26</v>
      </c>
      <c r="B437" s="96" t="s">
        <v>26</v>
      </c>
      <c r="C437" s="89"/>
      <c r="D437" s="89"/>
      <c r="E437" s="89"/>
      <c r="F437" s="89"/>
      <c r="G437" s="89"/>
      <c r="H437" s="91">
        <f t="shared" si="6"/>
        <v>0</v>
      </c>
      <c r="I437" s="89"/>
      <c r="J437" s="96" t="s">
        <v>26</v>
      </c>
    </row>
    <row r="438" spans="1:10" ht="20.100000000000001" customHeight="1" thickBot="1" x14ac:dyDescent="0.3">
      <c r="A438" s="96" t="s">
        <v>26</v>
      </c>
      <c r="B438" s="96" t="s">
        <v>26</v>
      </c>
      <c r="C438" s="89"/>
      <c r="D438" s="89"/>
      <c r="E438" s="89"/>
      <c r="F438" s="89"/>
      <c r="G438" s="89"/>
      <c r="H438" s="91">
        <f t="shared" si="6"/>
        <v>0</v>
      </c>
      <c r="I438" s="89"/>
      <c r="J438" s="96" t="s">
        <v>26</v>
      </c>
    </row>
    <row r="439" spans="1:10" ht="20.100000000000001" customHeight="1" thickBot="1" x14ac:dyDescent="0.3">
      <c r="A439" s="96" t="s">
        <v>26</v>
      </c>
      <c r="B439" s="96" t="s">
        <v>26</v>
      </c>
      <c r="C439" s="89"/>
      <c r="D439" s="89"/>
      <c r="E439" s="89"/>
      <c r="F439" s="89"/>
      <c r="G439" s="89"/>
      <c r="H439" s="91">
        <f t="shared" si="6"/>
        <v>0</v>
      </c>
      <c r="I439" s="89"/>
      <c r="J439" s="96" t="s">
        <v>26</v>
      </c>
    </row>
    <row r="440" spans="1:10" ht="20.100000000000001" customHeight="1" thickBot="1" x14ac:dyDescent="0.3">
      <c r="A440" s="96" t="s">
        <v>26</v>
      </c>
      <c r="B440" s="96" t="s">
        <v>26</v>
      </c>
      <c r="C440" s="89"/>
      <c r="D440" s="89"/>
      <c r="E440" s="89"/>
      <c r="F440" s="89"/>
      <c r="G440" s="89"/>
      <c r="H440" s="91">
        <f t="shared" si="6"/>
        <v>0</v>
      </c>
      <c r="I440" s="89"/>
      <c r="J440" s="96" t="s">
        <v>26</v>
      </c>
    </row>
    <row r="441" spans="1:10" ht="20.100000000000001" customHeight="1" thickBot="1" x14ac:dyDescent="0.3">
      <c r="A441" s="96" t="s">
        <v>26</v>
      </c>
      <c r="B441" s="96" t="s">
        <v>26</v>
      </c>
      <c r="C441" s="89"/>
      <c r="D441" s="89"/>
      <c r="E441" s="89"/>
      <c r="F441" s="89"/>
      <c r="G441" s="89"/>
      <c r="H441" s="91">
        <f t="shared" si="6"/>
        <v>0</v>
      </c>
      <c r="I441" s="89"/>
      <c r="J441" s="96" t="s">
        <v>26</v>
      </c>
    </row>
    <row r="442" spans="1:10" ht="20.100000000000001" customHeight="1" thickBot="1" x14ac:dyDescent="0.3">
      <c r="A442" s="96" t="s">
        <v>26</v>
      </c>
      <c r="B442" s="96" t="s">
        <v>26</v>
      </c>
      <c r="C442" s="89"/>
      <c r="D442" s="89"/>
      <c r="E442" s="89"/>
      <c r="F442" s="89"/>
      <c r="G442" s="89"/>
      <c r="H442" s="91">
        <f t="shared" si="6"/>
        <v>0</v>
      </c>
      <c r="I442" s="89"/>
      <c r="J442" s="96" t="s">
        <v>26</v>
      </c>
    </row>
    <row r="443" spans="1:10" ht="20.100000000000001" customHeight="1" thickBot="1" x14ac:dyDescent="0.3">
      <c r="A443" s="96" t="s">
        <v>26</v>
      </c>
      <c r="B443" s="96" t="s">
        <v>26</v>
      </c>
      <c r="C443" s="89"/>
      <c r="D443" s="89"/>
      <c r="E443" s="89"/>
      <c r="F443" s="89"/>
      <c r="G443" s="89"/>
      <c r="H443" s="91">
        <f t="shared" si="6"/>
        <v>0</v>
      </c>
      <c r="I443" s="89"/>
      <c r="J443" s="96" t="s">
        <v>26</v>
      </c>
    </row>
    <row r="444" spans="1:10" ht="20.100000000000001" customHeight="1" thickBot="1" x14ac:dyDescent="0.3">
      <c r="A444" s="96" t="s">
        <v>26</v>
      </c>
      <c r="B444" s="96" t="s">
        <v>26</v>
      </c>
      <c r="C444" s="89"/>
      <c r="D444" s="89"/>
      <c r="E444" s="89"/>
      <c r="F444" s="89"/>
      <c r="G444" s="89"/>
      <c r="H444" s="91">
        <f t="shared" si="6"/>
        <v>0</v>
      </c>
      <c r="I444" s="89"/>
      <c r="J444" s="96" t="s">
        <v>26</v>
      </c>
    </row>
    <row r="445" spans="1:10" ht="20.100000000000001" customHeight="1" thickBot="1" x14ac:dyDescent="0.3">
      <c r="A445" s="96" t="s">
        <v>26</v>
      </c>
      <c r="B445" s="96" t="s">
        <v>26</v>
      </c>
      <c r="C445" s="89"/>
      <c r="D445" s="89"/>
      <c r="E445" s="89"/>
      <c r="F445" s="89"/>
      <c r="G445" s="89"/>
      <c r="H445" s="91">
        <f t="shared" si="6"/>
        <v>0</v>
      </c>
      <c r="I445" s="89"/>
      <c r="J445" s="96" t="s">
        <v>26</v>
      </c>
    </row>
    <row r="446" spans="1:10" ht="20.100000000000001" customHeight="1" thickBot="1" x14ac:dyDescent="0.3">
      <c r="A446" s="96" t="s">
        <v>26</v>
      </c>
      <c r="B446" s="96" t="s">
        <v>26</v>
      </c>
      <c r="C446" s="89"/>
      <c r="D446" s="89"/>
      <c r="E446" s="89"/>
      <c r="F446" s="89"/>
      <c r="G446" s="89"/>
      <c r="H446" s="91">
        <f t="shared" si="6"/>
        <v>0</v>
      </c>
      <c r="I446" s="89"/>
      <c r="J446" s="96" t="s">
        <v>26</v>
      </c>
    </row>
    <row r="447" spans="1:10" ht="20.100000000000001" customHeight="1" thickBot="1" x14ac:dyDescent="0.3">
      <c r="A447" s="96" t="s">
        <v>26</v>
      </c>
      <c r="B447" s="96" t="s">
        <v>26</v>
      </c>
      <c r="C447" s="89"/>
      <c r="D447" s="89"/>
      <c r="E447" s="89"/>
      <c r="F447" s="89"/>
      <c r="G447" s="89"/>
      <c r="H447" s="91">
        <f t="shared" si="6"/>
        <v>0</v>
      </c>
      <c r="I447" s="89"/>
      <c r="J447" s="96" t="s">
        <v>26</v>
      </c>
    </row>
    <row r="448" spans="1:10" ht="20.100000000000001" customHeight="1" thickBot="1" x14ac:dyDescent="0.3">
      <c r="A448" s="96" t="s">
        <v>26</v>
      </c>
      <c r="B448" s="96" t="s">
        <v>26</v>
      </c>
      <c r="C448" s="89"/>
      <c r="D448" s="89"/>
      <c r="E448" s="89"/>
      <c r="F448" s="89"/>
      <c r="G448" s="89"/>
      <c r="H448" s="91">
        <f t="shared" si="6"/>
        <v>0</v>
      </c>
      <c r="I448" s="89"/>
      <c r="J448" s="96" t="s">
        <v>26</v>
      </c>
    </row>
    <row r="449" spans="1:10" ht="20.100000000000001" customHeight="1" thickBot="1" x14ac:dyDescent="0.3">
      <c r="A449" s="96" t="s">
        <v>26</v>
      </c>
      <c r="B449" s="96" t="s">
        <v>26</v>
      </c>
      <c r="C449" s="89"/>
      <c r="D449" s="89"/>
      <c r="E449" s="89"/>
      <c r="F449" s="89"/>
      <c r="G449" s="89"/>
      <c r="H449" s="91">
        <f t="shared" si="6"/>
        <v>0</v>
      </c>
      <c r="I449" s="89"/>
      <c r="J449" s="96" t="s">
        <v>26</v>
      </c>
    </row>
    <row r="450" spans="1:10" ht="20.100000000000001" customHeight="1" thickBot="1" x14ac:dyDescent="0.3">
      <c r="A450" s="96" t="s">
        <v>26</v>
      </c>
      <c r="B450" s="96" t="s">
        <v>26</v>
      </c>
      <c r="C450" s="89"/>
      <c r="D450" s="89"/>
      <c r="E450" s="89"/>
      <c r="F450" s="89"/>
      <c r="G450" s="89"/>
      <c r="H450" s="91">
        <f t="shared" si="6"/>
        <v>0</v>
      </c>
      <c r="I450" s="89"/>
      <c r="J450" s="96" t="s">
        <v>26</v>
      </c>
    </row>
    <row r="451" spans="1:10" ht="20.100000000000001" customHeight="1" thickBot="1" x14ac:dyDescent="0.3">
      <c r="A451" s="96" t="s">
        <v>26</v>
      </c>
      <c r="B451" s="96" t="s">
        <v>26</v>
      </c>
      <c r="C451" s="89"/>
      <c r="D451" s="89"/>
      <c r="E451" s="89"/>
      <c r="F451" s="89"/>
      <c r="G451" s="89"/>
      <c r="H451" s="91">
        <f t="shared" si="6"/>
        <v>0</v>
      </c>
      <c r="I451" s="89"/>
      <c r="J451" s="96" t="s">
        <v>26</v>
      </c>
    </row>
    <row r="452" spans="1:10" ht="20.100000000000001" customHeight="1" thickBot="1" x14ac:dyDescent="0.3">
      <c r="A452" s="96" t="s">
        <v>26</v>
      </c>
      <c r="B452" s="96" t="s">
        <v>26</v>
      </c>
      <c r="C452" s="89"/>
      <c r="D452" s="89"/>
      <c r="E452" s="89"/>
      <c r="F452" s="89"/>
      <c r="G452" s="89"/>
      <c r="H452" s="91">
        <f t="shared" si="6"/>
        <v>0</v>
      </c>
      <c r="I452" s="89"/>
      <c r="J452" s="96" t="s">
        <v>26</v>
      </c>
    </row>
    <row r="453" spans="1:10" ht="20.100000000000001" customHeight="1" thickBot="1" x14ac:dyDescent="0.3">
      <c r="A453" s="96" t="s">
        <v>26</v>
      </c>
      <c r="B453" s="96" t="s">
        <v>26</v>
      </c>
      <c r="C453" s="89"/>
      <c r="D453" s="89"/>
      <c r="E453" s="89"/>
      <c r="F453" s="89"/>
      <c r="G453" s="89"/>
      <c r="H453" s="91">
        <f t="shared" si="6"/>
        <v>0</v>
      </c>
      <c r="I453" s="89"/>
      <c r="J453" s="96" t="s">
        <v>26</v>
      </c>
    </row>
    <row r="454" spans="1:10" ht="20.100000000000001" customHeight="1" thickBot="1" x14ac:dyDescent="0.3">
      <c r="A454" s="96" t="s">
        <v>26</v>
      </c>
      <c r="B454" s="96" t="s">
        <v>26</v>
      </c>
      <c r="C454" s="89"/>
      <c r="D454" s="89"/>
      <c r="E454" s="89"/>
      <c r="F454" s="89"/>
      <c r="G454" s="89"/>
      <c r="H454" s="91">
        <f t="shared" si="6"/>
        <v>0</v>
      </c>
      <c r="I454" s="89"/>
      <c r="J454" s="96" t="s">
        <v>26</v>
      </c>
    </row>
    <row r="455" spans="1:10" ht="20.100000000000001" customHeight="1" thickBot="1" x14ac:dyDescent="0.3">
      <c r="A455" s="96" t="s">
        <v>26</v>
      </c>
      <c r="B455" s="96" t="s">
        <v>26</v>
      </c>
      <c r="C455" s="89"/>
      <c r="D455" s="89"/>
      <c r="E455" s="89"/>
      <c r="F455" s="89"/>
      <c r="G455" s="89"/>
      <c r="H455" s="91">
        <f t="shared" ref="H455:H518" si="7">ROUND(SUM(C455,(-D455),(-E455),F455,(-G455)),2)</f>
        <v>0</v>
      </c>
      <c r="I455" s="89"/>
      <c r="J455" s="96" t="s">
        <v>26</v>
      </c>
    </row>
    <row r="456" spans="1:10" ht="20.100000000000001" customHeight="1" thickBot="1" x14ac:dyDescent="0.3">
      <c r="A456" s="96" t="s">
        <v>26</v>
      </c>
      <c r="B456" s="96" t="s">
        <v>26</v>
      </c>
      <c r="C456" s="89"/>
      <c r="D456" s="89"/>
      <c r="E456" s="89"/>
      <c r="F456" s="89"/>
      <c r="G456" s="89"/>
      <c r="H456" s="91">
        <f t="shared" si="7"/>
        <v>0</v>
      </c>
      <c r="I456" s="89"/>
      <c r="J456" s="96" t="s">
        <v>26</v>
      </c>
    </row>
    <row r="457" spans="1:10" ht="20.100000000000001" customHeight="1" thickBot="1" x14ac:dyDescent="0.3">
      <c r="A457" s="96" t="s">
        <v>26</v>
      </c>
      <c r="B457" s="96" t="s">
        <v>26</v>
      </c>
      <c r="C457" s="89"/>
      <c r="D457" s="89"/>
      <c r="E457" s="89"/>
      <c r="F457" s="89"/>
      <c r="G457" s="89"/>
      <c r="H457" s="91">
        <f t="shared" si="7"/>
        <v>0</v>
      </c>
      <c r="I457" s="89"/>
      <c r="J457" s="96" t="s">
        <v>26</v>
      </c>
    </row>
    <row r="458" spans="1:10" ht="20.100000000000001" customHeight="1" thickBot="1" x14ac:dyDescent="0.3">
      <c r="A458" s="96" t="s">
        <v>26</v>
      </c>
      <c r="B458" s="96" t="s">
        <v>26</v>
      </c>
      <c r="C458" s="89"/>
      <c r="D458" s="89"/>
      <c r="E458" s="89"/>
      <c r="F458" s="89"/>
      <c r="G458" s="89"/>
      <c r="H458" s="91">
        <f t="shared" si="7"/>
        <v>0</v>
      </c>
      <c r="I458" s="89"/>
      <c r="J458" s="96" t="s">
        <v>26</v>
      </c>
    </row>
    <row r="459" spans="1:10" ht="20.100000000000001" customHeight="1" thickBot="1" x14ac:dyDescent="0.3">
      <c r="A459" s="96" t="s">
        <v>26</v>
      </c>
      <c r="B459" s="96" t="s">
        <v>26</v>
      </c>
      <c r="C459" s="89"/>
      <c r="D459" s="89"/>
      <c r="E459" s="89"/>
      <c r="F459" s="89"/>
      <c r="G459" s="89"/>
      <c r="H459" s="91">
        <f t="shared" si="7"/>
        <v>0</v>
      </c>
      <c r="I459" s="89"/>
      <c r="J459" s="96" t="s">
        <v>26</v>
      </c>
    </row>
    <row r="460" spans="1:10" ht="20.100000000000001" customHeight="1" thickBot="1" x14ac:dyDescent="0.3">
      <c r="A460" s="96" t="s">
        <v>26</v>
      </c>
      <c r="B460" s="96" t="s">
        <v>26</v>
      </c>
      <c r="C460" s="89"/>
      <c r="D460" s="89"/>
      <c r="E460" s="89"/>
      <c r="F460" s="89"/>
      <c r="G460" s="89"/>
      <c r="H460" s="91">
        <f t="shared" si="7"/>
        <v>0</v>
      </c>
      <c r="I460" s="89"/>
      <c r="J460" s="96" t="s">
        <v>26</v>
      </c>
    </row>
    <row r="461" spans="1:10" ht="20.100000000000001" customHeight="1" thickBot="1" x14ac:dyDescent="0.3">
      <c r="A461" s="96" t="s">
        <v>26</v>
      </c>
      <c r="B461" s="96" t="s">
        <v>26</v>
      </c>
      <c r="C461" s="89"/>
      <c r="D461" s="89"/>
      <c r="E461" s="89"/>
      <c r="F461" s="89"/>
      <c r="G461" s="89"/>
      <c r="H461" s="91">
        <f t="shared" si="7"/>
        <v>0</v>
      </c>
      <c r="I461" s="89"/>
      <c r="J461" s="96" t="s">
        <v>26</v>
      </c>
    </row>
    <row r="462" spans="1:10" ht="20.100000000000001" customHeight="1" thickBot="1" x14ac:dyDescent="0.3">
      <c r="A462" s="96" t="s">
        <v>26</v>
      </c>
      <c r="B462" s="96" t="s">
        <v>26</v>
      </c>
      <c r="C462" s="89"/>
      <c r="D462" s="89"/>
      <c r="E462" s="89"/>
      <c r="F462" s="89"/>
      <c r="G462" s="89"/>
      <c r="H462" s="91">
        <f t="shared" si="7"/>
        <v>0</v>
      </c>
      <c r="I462" s="89"/>
      <c r="J462" s="96" t="s">
        <v>26</v>
      </c>
    </row>
    <row r="463" spans="1:10" ht="20.100000000000001" customHeight="1" thickBot="1" x14ac:dyDescent="0.3">
      <c r="A463" s="96" t="s">
        <v>26</v>
      </c>
      <c r="B463" s="96" t="s">
        <v>26</v>
      </c>
      <c r="C463" s="89"/>
      <c r="D463" s="89"/>
      <c r="E463" s="89"/>
      <c r="F463" s="89"/>
      <c r="G463" s="89"/>
      <c r="H463" s="91">
        <f t="shared" si="7"/>
        <v>0</v>
      </c>
      <c r="I463" s="89"/>
      <c r="J463" s="96" t="s">
        <v>26</v>
      </c>
    </row>
    <row r="464" spans="1:10" ht="20.100000000000001" customHeight="1" thickBot="1" x14ac:dyDescent="0.3">
      <c r="A464" s="96" t="s">
        <v>26</v>
      </c>
      <c r="B464" s="96" t="s">
        <v>26</v>
      </c>
      <c r="C464" s="89"/>
      <c r="D464" s="89"/>
      <c r="E464" s="89"/>
      <c r="F464" s="89"/>
      <c r="G464" s="89"/>
      <c r="H464" s="91">
        <f t="shared" si="7"/>
        <v>0</v>
      </c>
      <c r="I464" s="89"/>
      <c r="J464" s="96" t="s">
        <v>26</v>
      </c>
    </row>
    <row r="465" spans="1:10" ht="20.100000000000001" customHeight="1" thickBot="1" x14ac:dyDescent="0.3">
      <c r="A465" s="96" t="s">
        <v>26</v>
      </c>
      <c r="B465" s="96" t="s">
        <v>26</v>
      </c>
      <c r="C465" s="89"/>
      <c r="D465" s="89"/>
      <c r="E465" s="89"/>
      <c r="F465" s="89"/>
      <c r="G465" s="89"/>
      <c r="H465" s="91">
        <f t="shared" si="7"/>
        <v>0</v>
      </c>
      <c r="I465" s="89"/>
      <c r="J465" s="96" t="s">
        <v>26</v>
      </c>
    </row>
    <row r="466" spans="1:10" ht="20.100000000000001" customHeight="1" thickBot="1" x14ac:dyDescent="0.3">
      <c r="A466" s="96" t="s">
        <v>26</v>
      </c>
      <c r="B466" s="96" t="s">
        <v>26</v>
      </c>
      <c r="C466" s="89"/>
      <c r="D466" s="89"/>
      <c r="E466" s="89"/>
      <c r="F466" s="89"/>
      <c r="G466" s="89"/>
      <c r="H466" s="91">
        <f t="shared" si="7"/>
        <v>0</v>
      </c>
      <c r="I466" s="89"/>
      <c r="J466" s="96" t="s">
        <v>26</v>
      </c>
    </row>
    <row r="467" spans="1:10" ht="20.100000000000001" customHeight="1" thickBot="1" x14ac:dyDescent="0.3">
      <c r="A467" s="96" t="s">
        <v>26</v>
      </c>
      <c r="B467" s="96" t="s">
        <v>26</v>
      </c>
      <c r="C467" s="89"/>
      <c r="D467" s="89"/>
      <c r="E467" s="89"/>
      <c r="F467" s="89"/>
      <c r="G467" s="89"/>
      <c r="H467" s="91">
        <f t="shared" si="7"/>
        <v>0</v>
      </c>
      <c r="I467" s="89"/>
      <c r="J467" s="96" t="s">
        <v>26</v>
      </c>
    </row>
    <row r="468" spans="1:10" ht="20.100000000000001" customHeight="1" thickBot="1" x14ac:dyDescent="0.3">
      <c r="A468" s="96" t="s">
        <v>26</v>
      </c>
      <c r="B468" s="96" t="s">
        <v>26</v>
      </c>
      <c r="C468" s="89"/>
      <c r="D468" s="89"/>
      <c r="E468" s="89"/>
      <c r="F468" s="89"/>
      <c r="G468" s="89"/>
      <c r="H468" s="91">
        <f t="shared" si="7"/>
        <v>0</v>
      </c>
      <c r="I468" s="89"/>
      <c r="J468" s="96" t="s">
        <v>26</v>
      </c>
    </row>
    <row r="469" spans="1:10" ht="20.100000000000001" customHeight="1" thickBot="1" x14ac:dyDescent="0.3">
      <c r="A469" s="96" t="s">
        <v>26</v>
      </c>
      <c r="B469" s="96" t="s">
        <v>26</v>
      </c>
      <c r="C469" s="89"/>
      <c r="D469" s="89"/>
      <c r="E469" s="89"/>
      <c r="F469" s="89"/>
      <c r="G469" s="89"/>
      <c r="H469" s="91">
        <f t="shared" si="7"/>
        <v>0</v>
      </c>
      <c r="I469" s="89"/>
      <c r="J469" s="96" t="s">
        <v>26</v>
      </c>
    </row>
    <row r="470" spans="1:10" ht="20.100000000000001" customHeight="1" thickBot="1" x14ac:dyDescent="0.3">
      <c r="A470" s="96" t="s">
        <v>26</v>
      </c>
      <c r="B470" s="96" t="s">
        <v>26</v>
      </c>
      <c r="C470" s="89"/>
      <c r="D470" s="89"/>
      <c r="E470" s="89"/>
      <c r="F470" s="89"/>
      <c r="G470" s="89"/>
      <c r="H470" s="91">
        <f t="shared" si="7"/>
        <v>0</v>
      </c>
      <c r="I470" s="89"/>
      <c r="J470" s="96" t="s">
        <v>26</v>
      </c>
    </row>
    <row r="471" spans="1:10" ht="20.100000000000001" customHeight="1" thickBot="1" x14ac:dyDescent="0.3">
      <c r="A471" s="96" t="s">
        <v>26</v>
      </c>
      <c r="B471" s="96" t="s">
        <v>26</v>
      </c>
      <c r="C471" s="89"/>
      <c r="D471" s="89"/>
      <c r="E471" s="89"/>
      <c r="F471" s="89"/>
      <c r="G471" s="89"/>
      <c r="H471" s="91">
        <f t="shared" si="7"/>
        <v>0</v>
      </c>
      <c r="I471" s="89"/>
      <c r="J471" s="96" t="s">
        <v>26</v>
      </c>
    </row>
    <row r="472" spans="1:10" ht="20.100000000000001" customHeight="1" thickBot="1" x14ac:dyDescent="0.3">
      <c r="A472" s="96" t="s">
        <v>26</v>
      </c>
      <c r="B472" s="96" t="s">
        <v>26</v>
      </c>
      <c r="C472" s="89"/>
      <c r="D472" s="89"/>
      <c r="E472" s="89"/>
      <c r="F472" s="89"/>
      <c r="G472" s="89"/>
      <c r="H472" s="91">
        <f t="shared" si="7"/>
        <v>0</v>
      </c>
      <c r="I472" s="89"/>
      <c r="J472" s="96" t="s">
        <v>26</v>
      </c>
    </row>
    <row r="473" spans="1:10" ht="20.100000000000001" customHeight="1" thickBot="1" x14ac:dyDescent="0.3">
      <c r="A473" s="96" t="s">
        <v>26</v>
      </c>
      <c r="B473" s="96" t="s">
        <v>26</v>
      </c>
      <c r="C473" s="89"/>
      <c r="D473" s="89"/>
      <c r="E473" s="89"/>
      <c r="F473" s="89"/>
      <c r="G473" s="89"/>
      <c r="H473" s="91">
        <f t="shared" si="7"/>
        <v>0</v>
      </c>
      <c r="I473" s="89"/>
      <c r="J473" s="96" t="s">
        <v>26</v>
      </c>
    </row>
    <row r="474" spans="1:10" ht="20.100000000000001" customHeight="1" thickBot="1" x14ac:dyDescent="0.3">
      <c r="A474" s="96" t="s">
        <v>26</v>
      </c>
      <c r="B474" s="96" t="s">
        <v>26</v>
      </c>
      <c r="C474" s="89"/>
      <c r="D474" s="89"/>
      <c r="E474" s="89"/>
      <c r="F474" s="89"/>
      <c r="G474" s="89"/>
      <c r="H474" s="91">
        <f t="shared" si="7"/>
        <v>0</v>
      </c>
      <c r="I474" s="89"/>
      <c r="J474" s="96" t="s">
        <v>26</v>
      </c>
    </row>
    <row r="475" spans="1:10" ht="20.100000000000001" customHeight="1" thickBot="1" x14ac:dyDescent="0.3">
      <c r="A475" s="96" t="s">
        <v>26</v>
      </c>
      <c r="B475" s="96" t="s">
        <v>26</v>
      </c>
      <c r="C475" s="89"/>
      <c r="D475" s="89"/>
      <c r="E475" s="89"/>
      <c r="F475" s="89"/>
      <c r="G475" s="89"/>
      <c r="H475" s="91">
        <f t="shared" si="7"/>
        <v>0</v>
      </c>
      <c r="I475" s="89"/>
      <c r="J475" s="96" t="s">
        <v>26</v>
      </c>
    </row>
    <row r="476" spans="1:10" ht="20.100000000000001" customHeight="1" thickBot="1" x14ac:dyDescent="0.3">
      <c r="A476" s="96" t="s">
        <v>26</v>
      </c>
      <c r="B476" s="96" t="s">
        <v>26</v>
      </c>
      <c r="C476" s="89"/>
      <c r="D476" s="89"/>
      <c r="E476" s="89"/>
      <c r="F476" s="89"/>
      <c r="G476" s="89"/>
      <c r="H476" s="91">
        <f t="shared" si="7"/>
        <v>0</v>
      </c>
      <c r="I476" s="89"/>
      <c r="J476" s="96" t="s">
        <v>26</v>
      </c>
    </row>
    <row r="477" spans="1:10" ht="20.100000000000001" customHeight="1" thickBot="1" x14ac:dyDescent="0.3">
      <c r="A477" s="96" t="s">
        <v>26</v>
      </c>
      <c r="B477" s="96" t="s">
        <v>26</v>
      </c>
      <c r="C477" s="89"/>
      <c r="D477" s="89"/>
      <c r="E477" s="89"/>
      <c r="F477" s="89"/>
      <c r="G477" s="89"/>
      <c r="H477" s="91">
        <f t="shared" si="7"/>
        <v>0</v>
      </c>
      <c r="I477" s="89"/>
      <c r="J477" s="96" t="s">
        <v>26</v>
      </c>
    </row>
    <row r="478" spans="1:10" ht="20.100000000000001" customHeight="1" thickBot="1" x14ac:dyDescent="0.3">
      <c r="A478" s="96" t="s">
        <v>26</v>
      </c>
      <c r="B478" s="96" t="s">
        <v>26</v>
      </c>
      <c r="C478" s="89"/>
      <c r="D478" s="89"/>
      <c r="E478" s="89"/>
      <c r="F478" s="89"/>
      <c r="G478" s="89"/>
      <c r="H478" s="91">
        <f t="shared" si="7"/>
        <v>0</v>
      </c>
      <c r="I478" s="89"/>
      <c r="J478" s="96" t="s">
        <v>26</v>
      </c>
    </row>
    <row r="479" spans="1:10" ht="20.100000000000001" customHeight="1" thickBot="1" x14ac:dyDescent="0.3">
      <c r="A479" s="96" t="s">
        <v>26</v>
      </c>
      <c r="B479" s="96" t="s">
        <v>26</v>
      </c>
      <c r="C479" s="89"/>
      <c r="D479" s="89"/>
      <c r="E479" s="89"/>
      <c r="F479" s="89"/>
      <c r="G479" s="89"/>
      <c r="H479" s="91">
        <f t="shared" si="7"/>
        <v>0</v>
      </c>
      <c r="I479" s="89"/>
      <c r="J479" s="96" t="s">
        <v>26</v>
      </c>
    </row>
    <row r="480" spans="1:10" ht="20.100000000000001" customHeight="1" thickBot="1" x14ac:dyDescent="0.3">
      <c r="A480" s="96" t="s">
        <v>26</v>
      </c>
      <c r="B480" s="96" t="s">
        <v>26</v>
      </c>
      <c r="C480" s="89"/>
      <c r="D480" s="89"/>
      <c r="E480" s="89"/>
      <c r="F480" s="89"/>
      <c r="G480" s="89"/>
      <c r="H480" s="91">
        <f t="shared" si="7"/>
        <v>0</v>
      </c>
      <c r="I480" s="89"/>
      <c r="J480" s="96" t="s">
        <v>26</v>
      </c>
    </row>
    <row r="481" spans="1:10" ht="20.100000000000001" customHeight="1" thickBot="1" x14ac:dyDescent="0.3">
      <c r="A481" s="96" t="s">
        <v>26</v>
      </c>
      <c r="B481" s="96" t="s">
        <v>26</v>
      </c>
      <c r="C481" s="89"/>
      <c r="D481" s="89"/>
      <c r="E481" s="89"/>
      <c r="F481" s="89"/>
      <c r="G481" s="89"/>
      <c r="H481" s="91">
        <f t="shared" si="7"/>
        <v>0</v>
      </c>
      <c r="I481" s="89"/>
      <c r="J481" s="96" t="s">
        <v>26</v>
      </c>
    </row>
    <row r="482" spans="1:10" ht="20.100000000000001" customHeight="1" thickBot="1" x14ac:dyDescent="0.3">
      <c r="A482" s="96" t="s">
        <v>26</v>
      </c>
      <c r="B482" s="96" t="s">
        <v>26</v>
      </c>
      <c r="C482" s="89"/>
      <c r="D482" s="89"/>
      <c r="E482" s="89"/>
      <c r="F482" s="89"/>
      <c r="G482" s="89"/>
      <c r="H482" s="91">
        <f t="shared" si="7"/>
        <v>0</v>
      </c>
      <c r="I482" s="89"/>
      <c r="J482" s="96" t="s">
        <v>26</v>
      </c>
    </row>
    <row r="483" spans="1:10" ht="20.100000000000001" customHeight="1" thickBot="1" x14ac:dyDescent="0.3">
      <c r="A483" s="96" t="s">
        <v>26</v>
      </c>
      <c r="B483" s="96" t="s">
        <v>26</v>
      </c>
      <c r="C483" s="89"/>
      <c r="D483" s="89"/>
      <c r="E483" s="89"/>
      <c r="F483" s="89"/>
      <c r="G483" s="89"/>
      <c r="H483" s="91">
        <f t="shared" si="7"/>
        <v>0</v>
      </c>
      <c r="I483" s="89"/>
      <c r="J483" s="96" t="s">
        <v>26</v>
      </c>
    </row>
    <row r="484" spans="1:10" ht="20.100000000000001" customHeight="1" thickBot="1" x14ac:dyDescent="0.3">
      <c r="A484" s="96" t="s">
        <v>26</v>
      </c>
      <c r="B484" s="96" t="s">
        <v>26</v>
      </c>
      <c r="C484" s="89"/>
      <c r="D484" s="89"/>
      <c r="E484" s="89"/>
      <c r="F484" s="89"/>
      <c r="G484" s="89"/>
      <c r="H484" s="91">
        <f t="shared" si="7"/>
        <v>0</v>
      </c>
      <c r="I484" s="89"/>
      <c r="J484" s="96" t="s">
        <v>26</v>
      </c>
    </row>
    <row r="485" spans="1:10" ht="20.100000000000001" customHeight="1" thickBot="1" x14ac:dyDescent="0.3">
      <c r="A485" s="96" t="s">
        <v>26</v>
      </c>
      <c r="B485" s="96" t="s">
        <v>26</v>
      </c>
      <c r="C485" s="89"/>
      <c r="D485" s="89"/>
      <c r="E485" s="89"/>
      <c r="F485" s="89"/>
      <c r="G485" s="89"/>
      <c r="H485" s="91">
        <f t="shared" si="7"/>
        <v>0</v>
      </c>
      <c r="I485" s="89"/>
      <c r="J485" s="96" t="s">
        <v>26</v>
      </c>
    </row>
    <row r="486" spans="1:10" ht="20.100000000000001" customHeight="1" thickBot="1" x14ac:dyDescent="0.3">
      <c r="A486" s="96" t="s">
        <v>26</v>
      </c>
      <c r="B486" s="96" t="s">
        <v>26</v>
      </c>
      <c r="C486" s="89"/>
      <c r="D486" s="89"/>
      <c r="E486" s="89"/>
      <c r="F486" s="89"/>
      <c r="G486" s="89"/>
      <c r="H486" s="91">
        <f t="shared" si="7"/>
        <v>0</v>
      </c>
      <c r="I486" s="89"/>
      <c r="J486" s="96" t="s">
        <v>26</v>
      </c>
    </row>
    <row r="487" spans="1:10" ht="20.100000000000001" customHeight="1" thickBot="1" x14ac:dyDescent="0.3">
      <c r="A487" s="96" t="s">
        <v>26</v>
      </c>
      <c r="B487" s="96" t="s">
        <v>26</v>
      </c>
      <c r="C487" s="89"/>
      <c r="D487" s="89"/>
      <c r="E487" s="89"/>
      <c r="F487" s="89"/>
      <c r="G487" s="89"/>
      <c r="H487" s="91">
        <f t="shared" si="7"/>
        <v>0</v>
      </c>
      <c r="I487" s="89"/>
      <c r="J487" s="96" t="s">
        <v>26</v>
      </c>
    </row>
    <row r="488" spans="1:10" ht="20.100000000000001" customHeight="1" thickBot="1" x14ac:dyDescent="0.3">
      <c r="A488" s="96" t="s">
        <v>26</v>
      </c>
      <c r="B488" s="96" t="s">
        <v>26</v>
      </c>
      <c r="C488" s="89"/>
      <c r="D488" s="89"/>
      <c r="E488" s="89"/>
      <c r="F488" s="89"/>
      <c r="G488" s="89"/>
      <c r="H488" s="91">
        <f t="shared" si="7"/>
        <v>0</v>
      </c>
      <c r="I488" s="89"/>
      <c r="J488" s="96" t="s">
        <v>26</v>
      </c>
    </row>
    <row r="489" spans="1:10" ht="20.100000000000001" customHeight="1" thickBot="1" x14ac:dyDescent="0.3">
      <c r="A489" s="96" t="s">
        <v>26</v>
      </c>
      <c r="B489" s="96" t="s">
        <v>26</v>
      </c>
      <c r="C489" s="89"/>
      <c r="D489" s="89"/>
      <c r="E489" s="89"/>
      <c r="F489" s="89"/>
      <c r="G489" s="89"/>
      <c r="H489" s="91">
        <f t="shared" si="7"/>
        <v>0</v>
      </c>
      <c r="I489" s="89"/>
      <c r="J489" s="96" t="s">
        <v>26</v>
      </c>
    </row>
    <row r="490" spans="1:10" ht="20.100000000000001" customHeight="1" thickBot="1" x14ac:dyDescent="0.3">
      <c r="A490" s="96" t="s">
        <v>26</v>
      </c>
      <c r="B490" s="96" t="s">
        <v>26</v>
      </c>
      <c r="C490" s="89"/>
      <c r="D490" s="89"/>
      <c r="E490" s="89"/>
      <c r="F490" s="89"/>
      <c r="G490" s="89"/>
      <c r="H490" s="91">
        <f t="shared" si="7"/>
        <v>0</v>
      </c>
      <c r="I490" s="89"/>
      <c r="J490" s="96" t="s">
        <v>26</v>
      </c>
    </row>
    <row r="491" spans="1:10" ht="20.100000000000001" customHeight="1" thickBot="1" x14ac:dyDescent="0.3">
      <c r="A491" s="96" t="s">
        <v>26</v>
      </c>
      <c r="B491" s="96" t="s">
        <v>26</v>
      </c>
      <c r="C491" s="89"/>
      <c r="D491" s="89"/>
      <c r="E491" s="89"/>
      <c r="F491" s="89"/>
      <c r="G491" s="89"/>
      <c r="H491" s="91">
        <f t="shared" si="7"/>
        <v>0</v>
      </c>
      <c r="I491" s="89"/>
      <c r="J491" s="96" t="s">
        <v>26</v>
      </c>
    </row>
    <row r="492" spans="1:10" ht="20.100000000000001" customHeight="1" thickBot="1" x14ac:dyDescent="0.3">
      <c r="A492" s="96" t="s">
        <v>26</v>
      </c>
      <c r="B492" s="96" t="s">
        <v>26</v>
      </c>
      <c r="C492" s="89"/>
      <c r="D492" s="89"/>
      <c r="E492" s="89"/>
      <c r="F492" s="89"/>
      <c r="G492" s="89"/>
      <c r="H492" s="91">
        <f t="shared" si="7"/>
        <v>0</v>
      </c>
      <c r="I492" s="89"/>
      <c r="J492" s="96" t="s">
        <v>26</v>
      </c>
    </row>
    <row r="493" spans="1:10" ht="20.100000000000001" customHeight="1" thickBot="1" x14ac:dyDescent="0.3">
      <c r="A493" s="96" t="s">
        <v>26</v>
      </c>
      <c r="B493" s="96" t="s">
        <v>26</v>
      </c>
      <c r="C493" s="89"/>
      <c r="D493" s="89"/>
      <c r="E493" s="89"/>
      <c r="F493" s="89"/>
      <c r="G493" s="89"/>
      <c r="H493" s="91">
        <f t="shared" si="7"/>
        <v>0</v>
      </c>
      <c r="I493" s="89"/>
      <c r="J493" s="96" t="s">
        <v>26</v>
      </c>
    </row>
    <row r="494" spans="1:10" ht="20.100000000000001" customHeight="1" thickBot="1" x14ac:dyDescent="0.3">
      <c r="A494" s="96" t="s">
        <v>26</v>
      </c>
      <c r="B494" s="96" t="s">
        <v>26</v>
      </c>
      <c r="C494" s="89"/>
      <c r="D494" s="89"/>
      <c r="E494" s="89"/>
      <c r="F494" s="89"/>
      <c r="G494" s="89"/>
      <c r="H494" s="91">
        <f t="shared" si="7"/>
        <v>0</v>
      </c>
      <c r="I494" s="89"/>
      <c r="J494" s="96" t="s">
        <v>26</v>
      </c>
    </row>
    <row r="495" spans="1:10" ht="20.100000000000001" customHeight="1" thickBot="1" x14ac:dyDescent="0.3">
      <c r="A495" s="96" t="s">
        <v>26</v>
      </c>
      <c r="B495" s="96" t="s">
        <v>26</v>
      </c>
      <c r="C495" s="89"/>
      <c r="D495" s="89"/>
      <c r="E495" s="89"/>
      <c r="F495" s="89"/>
      <c r="G495" s="89"/>
      <c r="H495" s="91">
        <f t="shared" si="7"/>
        <v>0</v>
      </c>
      <c r="I495" s="89"/>
      <c r="J495" s="96" t="s">
        <v>26</v>
      </c>
    </row>
    <row r="496" spans="1:10" ht="20.100000000000001" customHeight="1" thickBot="1" x14ac:dyDescent="0.3">
      <c r="A496" s="96" t="s">
        <v>26</v>
      </c>
      <c r="B496" s="96" t="s">
        <v>26</v>
      </c>
      <c r="C496" s="89"/>
      <c r="D496" s="89"/>
      <c r="E496" s="89"/>
      <c r="F496" s="89"/>
      <c r="G496" s="89"/>
      <c r="H496" s="91">
        <f t="shared" si="7"/>
        <v>0</v>
      </c>
      <c r="I496" s="89"/>
      <c r="J496" s="96" t="s">
        <v>26</v>
      </c>
    </row>
    <row r="497" spans="1:10" ht="20.100000000000001" customHeight="1" thickBot="1" x14ac:dyDescent="0.3">
      <c r="A497" s="96" t="s">
        <v>26</v>
      </c>
      <c r="B497" s="96" t="s">
        <v>26</v>
      </c>
      <c r="C497" s="89"/>
      <c r="D497" s="89"/>
      <c r="E497" s="89"/>
      <c r="F497" s="89"/>
      <c r="G497" s="89"/>
      <c r="H497" s="91">
        <f t="shared" si="7"/>
        <v>0</v>
      </c>
      <c r="I497" s="89"/>
      <c r="J497" s="96" t="s">
        <v>26</v>
      </c>
    </row>
    <row r="498" spans="1:10" ht="20.100000000000001" customHeight="1" thickBot="1" x14ac:dyDescent="0.3">
      <c r="A498" s="96" t="s">
        <v>26</v>
      </c>
      <c r="B498" s="96" t="s">
        <v>26</v>
      </c>
      <c r="C498" s="89"/>
      <c r="D498" s="89"/>
      <c r="E498" s="89"/>
      <c r="F498" s="89"/>
      <c r="G498" s="89"/>
      <c r="H498" s="91">
        <f t="shared" si="7"/>
        <v>0</v>
      </c>
      <c r="I498" s="89"/>
      <c r="J498" s="96" t="s">
        <v>26</v>
      </c>
    </row>
    <row r="499" spans="1:10" ht="20.100000000000001" customHeight="1" thickBot="1" x14ac:dyDescent="0.3">
      <c r="A499" s="96" t="s">
        <v>26</v>
      </c>
      <c r="B499" s="96" t="s">
        <v>26</v>
      </c>
      <c r="C499" s="89"/>
      <c r="D499" s="89"/>
      <c r="E499" s="89"/>
      <c r="F499" s="89"/>
      <c r="G499" s="89"/>
      <c r="H499" s="91">
        <f t="shared" si="7"/>
        <v>0</v>
      </c>
      <c r="I499" s="89"/>
      <c r="J499" s="96" t="s">
        <v>26</v>
      </c>
    </row>
    <row r="500" spans="1:10" ht="20.100000000000001" customHeight="1" thickBot="1" x14ac:dyDescent="0.3">
      <c r="A500" s="96" t="s">
        <v>26</v>
      </c>
      <c r="B500" s="96" t="s">
        <v>26</v>
      </c>
      <c r="C500" s="89"/>
      <c r="D500" s="89"/>
      <c r="E500" s="89"/>
      <c r="F500" s="89"/>
      <c r="G500" s="89"/>
      <c r="H500" s="91">
        <f t="shared" si="7"/>
        <v>0</v>
      </c>
      <c r="I500" s="89"/>
      <c r="J500" s="96" t="s">
        <v>26</v>
      </c>
    </row>
    <row r="501" spans="1:10" ht="20.100000000000001" customHeight="1" thickBot="1" x14ac:dyDescent="0.3">
      <c r="A501" s="96" t="s">
        <v>26</v>
      </c>
      <c r="B501" s="96" t="s">
        <v>26</v>
      </c>
      <c r="C501" s="89"/>
      <c r="D501" s="89"/>
      <c r="E501" s="89"/>
      <c r="F501" s="89"/>
      <c r="G501" s="89"/>
      <c r="H501" s="91">
        <f t="shared" si="7"/>
        <v>0</v>
      </c>
      <c r="I501" s="89"/>
      <c r="J501" s="96" t="s">
        <v>26</v>
      </c>
    </row>
    <row r="502" spans="1:10" ht="20.100000000000001" customHeight="1" thickBot="1" x14ac:dyDescent="0.3">
      <c r="A502" s="96" t="s">
        <v>26</v>
      </c>
      <c r="B502" s="96" t="s">
        <v>26</v>
      </c>
      <c r="C502" s="89"/>
      <c r="D502" s="89"/>
      <c r="E502" s="89"/>
      <c r="F502" s="89"/>
      <c r="G502" s="89"/>
      <c r="H502" s="91">
        <f t="shared" si="7"/>
        <v>0</v>
      </c>
      <c r="I502" s="89"/>
      <c r="J502" s="96" t="s">
        <v>26</v>
      </c>
    </row>
    <row r="503" spans="1:10" ht="20.100000000000001" customHeight="1" thickBot="1" x14ac:dyDescent="0.3">
      <c r="A503" s="96" t="s">
        <v>26</v>
      </c>
      <c r="B503" s="96" t="s">
        <v>26</v>
      </c>
      <c r="C503" s="89"/>
      <c r="D503" s="89"/>
      <c r="E503" s="89"/>
      <c r="F503" s="89"/>
      <c r="G503" s="89"/>
      <c r="H503" s="91">
        <f t="shared" si="7"/>
        <v>0</v>
      </c>
      <c r="I503" s="89"/>
      <c r="J503" s="96" t="s">
        <v>26</v>
      </c>
    </row>
    <row r="504" spans="1:10" ht="20.100000000000001" customHeight="1" thickBot="1" x14ac:dyDescent="0.3">
      <c r="A504" s="96" t="s">
        <v>26</v>
      </c>
      <c r="B504" s="96" t="s">
        <v>26</v>
      </c>
      <c r="C504" s="89"/>
      <c r="D504" s="89"/>
      <c r="E504" s="89"/>
      <c r="F504" s="89"/>
      <c r="G504" s="89"/>
      <c r="H504" s="91">
        <f t="shared" si="7"/>
        <v>0</v>
      </c>
      <c r="I504" s="89"/>
      <c r="J504" s="96" t="s">
        <v>26</v>
      </c>
    </row>
    <row r="505" spans="1:10" ht="20.100000000000001" customHeight="1" thickBot="1" x14ac:dyDescent="0.3">
      <c r="A505" s="96" t="s">
        <v>26</v>
      </c>
      <c r="B505" s="96" t="s">
        <v>26</v>
      </c>
      <c r="C505" s="89"/>
      <c r="D505" s="89"/>
      <c r="E505" s="89"/>
      <c r="F505" s="89"/>
      <c r="G505" s="89"/>
      <c r="H505" s="91">
        <f t="shared" si="7"/>
        <v>0</v>
      </c>
      <c r="I505" s="89"/>
      <c r="J505" s="96" t="s">
        <v>26</v>
      </c>
    </row>
    <row r="506" spans="1:10" ht="20.100000000000001" customHeight="1" thickBot="1" x14ac:dyDescent="0.3">
      <c r="A506" s="96" t="s">
        <v>26</v>
      </c>
      <c r="B506" s="96" t="s">
        <v>26</v>
      </c>
      <c r="C506" s="89"/>
      <c r="D506" s="89"/>
      <c r="E506" s="89"/>
      <c r="F506" s="89"/>
      <c r="G506" s="89"/>
      <c r="H506" s="91">
        <f t="shared" si="7"/>
        <v>0</v>
      </c>
      <c r="I506" s="89"/>
      <c r="J506" s="96" t="s">
        <v>26</v>
      </c>
    </row>
    <row r="507" spans="1:10" ht="20.100000000000001" customHeight="1" thickBot="1" x14ac:dyDescent="0.3">
      <c r="A507" s="96" t="s">
        <v>26</v>
      </c>
      <c r="B507" s="96" t="s">
        <v>26</v>
      </c>
      <c r="C507" s="89"/>
      <c r="D507" s="89"/>
      <c r="E507" s="89"/>
      <c r="F507" s="89"/>
      <c r="G507" s="89"/>
      <c r="H507" s="91">
        <f t="shared" si="7"/>
        <v>0</v>
      </c>
      <c r="I507" s="89"/>
      <c r="J507" s="96" t="s">
        <v>26</v>
      </c>
    </row>
    <row r="508" spans="1:10" ht="20.100000000000001" customHeight="1" thickBot="1" x14ac:dyDescent="0.3">
      <c r="A508" s="96" t="s">
        <v>26</v>
      </c>
      <c r="B508" s="96" t="s">
        <v>26</v>
      </c>
      <c r="C508" s="89"/>
      <c r="D508" s="89"/>
      <c r="E508" s="89"/>
      <c r="F508" s="89"/>
      <c r="G508" s="89"/>
      <c r="H508" s="91">
        <f t="shared" si="7"/>
        <v>0</v>
      </c>
      <c r="I508" s="89"/>
      <c r="J508" s="96" t="s">
        <v>26</v>
      </c>
    </row>
    <row r="509" spans="1:10" ht="20.100000000000001" customHeight="1" thickBot="1" x14ac:dyDescent="0.3">
      <c r="A509" s="96" t="s">
        <v>26</v>
      </c>
      <c r="B509" s="96" t="s">
        <v>26</v>
      </c>
      <c r="C509" s="89"/>
      <c r="D509" s="89"/>
      <c r="E509" s="89"/>
      <c r="F509" s="89"/>
      <c r="G509" s="89"/>
      <c r="H509" s="91">
        <f t="shared" si="7"/>
        <v>0</v>
      </c>
      <c r="I509" s="89"/>
      <c r="J509" s="96" t="s">
        <v>26</v>
      </c>
    </row>
    <row r="510" spans="1:10" ht="20.100000000000001" customHeight="1" thickBot="1" x14ac:dyDescent="0.3">
      <c r="A510" s="96" t="s">
        <v>26</v>
      </c>
      <c r="B510" s="96" t="s">
        <v>26</v>
      </c>
      <c r="C510" s="89"/>
      <c r="D510" s="89"/>
      <c r="E510" s="89"/>
      <c r="F510" s="89"/>
      <c r="G510" s="89"/>
      <c r="H510" s="91">
        <f t="shared" si="7"/>
        <v>0</v>
      </c>
      <c r="I510" s="89"/>
      <c r="J510" s="96" t="s">
        <v>26</v>
      </c>
    </row>
    <row r="511" spans="1:10" ht="20.100000000000001" customHeight="1" thickBot="1" x14ac:dyDescent="0.3">
      <c r="A511" s="96" t="s">
        <v>26</v>
      </c>
      <c r="B511" s="96" t="s">
        <v>26</v>
      </c>
      <c r="C511" s="89"/>
      <c r="D511" s="89"/>
      <c r="E511" s="89"/>
      <c r="F511" s="89"/>
      <c r="G511" s="89"/>
      <c r="H511" s="91">
        <f t="shared" si="7"/>
        <v>0</v>
      </c>
      <c r="I511" s="89"/>
      <c r="J511" s="96" t="s">
        <v>26</v>
      </c>
    </row>
    <row r="512" spans="1:10" ht="20.100000000000001" customHeight="1" thickBot="1" x14ac:dyDescent="0.3">
      <c r="A512" s="96" t="s">
        <v>26</v>
      </c>
      <c r="B512" s="96" t="s">
        <v>26</v>
      </c>
      <c r="C512" s="89"/>
      <c r="D512" s="89"/>
      <c r="E512" s="89"/>
      <c r="F512" s="89"/>
      <c r="G512" s="89"/>
      <c r="H512" s="91">
        <f t="shared" si="7"/>
        <v>0</v>
      </c>
      <c r="I512" s="89"/>
      <c r="J512" s="96" t="s">
        <v>26</v>
      </c>
    </row>
    <row r="513" spans="1:10" ht="20.100000000000001" customHeight="1" thickBot="1" x14ac:dyDescent="0.3">
      <c r="A513" s="96" t="s">
        <v>26</v>
      </c>
      <c r="B513" s="96" t="s">
        <v>26</v>
      </c>
      <c r="C513" s="89"/>
      <c r="D513" s="89"/>
      <c r="E513" s="89"/>
      <c r="F513" s="89"/>
      <c r="G513" s="89"/>
      <c r="H513" s="91">
        <f t="shared" si="7"/>
        <v>0</v>
      </c>
      <c r="I513" s="89"/>
      <c r="J513" s="96" t="s">
        <v>26</v>
      </c>
    </row>
    <row r="514" spans="1:10" ht="20.100000000000001" customHeight="1" thickBot="1" x14ac:dyDescent="0.3">
      <c r="A514" s="96" t="s">
        <v>26</v>
      </c>
      <c r="B514" s="96" t="s">
        <v>26</v>
      </c>
      <c r="C514" s="89"/>
      <c r="D514" s="89"/>
      <c r="E514" s="89"/>
      <c r="F514" s="89"/>
      <c r="G514" s="89"/>
      <c r="H514" s="91">
        <f t="shared" si="7"/>
        <v>0</v>
      </c>
      <c r="I514" s="89"/>
      <c r="J514" s="96" t="s">
        <v>26</v>
      </c>
    </row>
    <row r="515" spans="1:10" ht="20.100000000000001" customHeight="1" thickBot="1" x14ac:dyDescent="0.3">
      <c r="A515" s="96" t="s">
        <v>26</v>
      </c>
      <c r="B515" s="96" t="s">
        <v>26</v>
      </c>
      <c r="C515" s="89"/>
      <c r="D515" s="89"/>
      <c r="E515" s="89"/>
      <c r="F515" s="89"/>
      <c r="G515" s="89"/>
      <c r="H515" s="91">
        <f t="shared" si="7"/>
        <v>0</v>
      </c>
      <c r="I515" s="89"/>
      <c r="J515" s="96" t="s">
        <v>26</v>
      </c>
    </row>
    <row r="516" spans="1:10" ht="20.100000000000001" customHeight="1" thickBot="1" x14ac:dyDescent="0.3">
      <c r="A516" s="96" t="s">
        <v>26</v>
      </c>
      <c r="B516" s="96" t="s">
        <v>26</v>
      </c>
      <c r="C516" s="89"/>
      <c r="D516" s="89"/>
      <c r="E516" s="89"/>
      <c r="F516" s="89"/>
      <c r="G516" s="89"/>
      <c r="H516" s="91">
        <f t="shared" si="7"/>
        <v>0</v>
      </c>
      <c r="I516" s="89"/>
      <c r="J516" s="96" t="s">
        <v>26</v>
      </c>
    </row>
    <row r="517" spans="1:10" ht="20.100000000000001" customHeight="1" thickBot="1" x14ac:dyDescent="0.3">
      <c r="A517" s="96" t="s">
        <v>26</v>
      </c>
      <c r="B517" s="96" t="s">
        <v>26</v>
      </c>
      <c r="C517" s="89"/>
      <c r="D517" s="89"/>
      <c r="E517" s="89"/>
      <c r="F517" s="89"/>
      <c r="G517" s="89"/>
      <c r="H517" s="91">
        <f t="shared" si="7"/>
        <v>0</v>
      </c>
      <c r="I517" s="89"/>
      <c r="J517" s="96" t="s">
        <v>26</v>
      </c>
    </row>
    <row r="518" spans="1:10" ht="20.100000000000001" customHeight="1" thickBot="1" x14ac:dyDescent="0.3">
      <c r="A518" s="96" t="s">
        <v>26</v>
      </c>
      <c r="B518" s="96" t="s">
        <v>26</v>
      </c>
      <c r="C518" s="89"/>
      <c r="D518" s="89"/>
      <c r="E518" s="89"/>
      <c r="F518" s="89"/>
      <c r="G518" s="89"/>
      <c r="H518" s="91">
        <f t="shared" si="7"/>
        <v>0</v>
      </c>
      <c r="I518" s="89"/>
      <c r="J518" s="96" t="s">
        <v>26</v>
      </c>
    </row>
    <row r="519" spans="1:10" ht="20.100000000000001" customHeight="1" thickBot="1" x14ac:dyDescent="0.3">
      <c r="A519" s="96" t="s">
        <v>26</v>
      </c>
      <c r="B519" s="96" t="s">
        <v>26</v>
      </c>
      <c r="C519" s="89"/>
      <c r="D519" s="89"/>
      <c r="E519" s="89"/>
      <c r="F519" s="89"/>
      <c r="G519" s="89"/>
      <c r="H519" s="91">
        <f t="shared" ref="H519:H582" si="8">ROUND(SUM(C519,(-D519),(-E519),F519,(-G519)),2)</f>
        <v>0</v>
      </c>
      <c r="I519" s="89"/>
      <c r="J519" s="96" t="s">
        <v>26</v>
      </c>
    </row>
    <row r="520" spans="1:10" ht="20.100000000000001" customHeight="1" thickBot="1" x14ac:dyDescent="0.3">
      <c r="A520" s="96" t="s">
        <v>26</v>
      </c>
      <c r="B520" s="96" t="s">
        <v>26</v>
      </c>
      <c r="C520" s="89"/>
      <c r="D520" s="89"/>
      <c r="E520" s="89"/>
      <c r="F520" s="89"/>
      <c r="G520" s="89"/>
      <c r="H520" s="91">
        <f t="shared" si="8"/>
        <v>0</v>
      </c>
      <c r="I520" s="89"/>
      <c r="J520" s="96" t="s">
        <v>26</v>
      </c>
    </row>
    <row r="521" spans="1:10" ht="20.100000000000001" customHeight="1" thickBot="1" x14ac:dyDescent="0.3">
      <c r="A521" s="96" t="s">
        <v>26</v>
      </c>
      <c r="B521" s="96" t="s">
        <v>26</v>
      </c>
      <c r="C521" s="89"/>
      <c r="D521" s="89"/>
      <c r="E521" s="89"/>
      <c r="F521" s="89"/>
      <c r="G521" s="89"/>
      <c r="H521" s="91">
        <f t="shared" si="8"/>
        <v>0</v>
      </c>
      <c r="I521" s="89"/>
      <c r="J521" s="96" t="s">
        <v>26</v>
      </c>
    </row>
    <row r="522" spans="1:10" ht="20.100000000000001" customHeight="1" thickBot="1" x14ac:dyDescent="0.3">
      <c r="A522" s="96" t="s">
        <v>26</v>
      </c>
      <c r="B522" s="96" t="s">
        <v>26</v>
      </c>
      <c r="C522" s="89"/>
      <c r="D522" s="89"/>
      <c r="E522" s="89"/>
      <c r="F522" s="89"/>
      <c r="G522" s="89"/>
      <c r="H522" s="91">
        <f t="shared" si="8"/>
        <v>0</v>
      </c>
      <c r="I522" s="89"/>
      <c r="J522" s="96" t="s">
        <v>26</v>
      </c>
    </row>
    <row r="523" spans="1:10" ht="20.100000000000001" customHeight="1" thickBot="1" x14ac:dyDescent="0.3">
      <c r="A523" s="96" t="s">
        <v>26</v>
      </c>
      <c r="B523" s="96" t="s">
        <v>26</v>
      </c>
      <c r="C523" s="89"/>
      <c r="D523" s="89"/>
      <c r="E523" s="89"/>
      <c r="F523" s="89"/>
      <c r="G523" s="89"/>
      <c r="H523" s="91">
        <f t="shared" si="8"/>
        <v>0</v>
      </c>
      <c r="I523" s="89"/>
      <c r="J523" s="96" t="s">
        <v>26</v>
      </c>
    </row>
    <row r="524" spans="1:10" ht="20.100000000000001" customHeight="1" thickBot="1" x14ac:dyDescent="0.3">
      <c r="A524" s="96" t="s">
        <v>26</v>
      </c>
      <c r="B524" s="96" t="s">
        <v>26</v>
      </c>
      <c r="C524" s="89"/>
      <c r="D524" s="89"/>
      <c r="E524" s="89"/>
      <c r="F524" s="89"/>
      <c r="G524" s="89"/>
      <c r="H524" s="91">
        <f t="shared" si="8"/>
        <v>0</v>
      </c>
      <c r="I524" s="89"/>
      <c r="J524" s="96" t="s">
        <v>26</v>
      </c>
    </row>
    <row r="525" spans="1:10" ht="20.100000000000001" customHeight="1" thickBot="1" x14ac:dyDescent="0.3">
      <c r="A525" s="96" t="s">
        <v>26</v>
      </c>
      <c r="B525" s="96" t="s">
        <v>26</v>
      </c>
      <c r="C525" s="89"/>
      <c r="D525" s="89"/>
      <c r="E525" s="89"/>
      <c r="F525" s="89"/>
      <c r="G525" s="89"/>
      <c r="H525" s="91">
        <f t="shared" si="8"/>
        <v>0</v>
      </c>
      <c r="I525" s="89"/>
      <c r="J525" s="96" t="s">
        <v>26</v>
      </c>
    </row>
    <row r="526" spans="1:10" ht="20.100000000000001" customHeight="1" thickBot="1" x14ac:dyDescent="0.3">
      <c r="A526" s="96" t="s">
        <v>26</v>
      </c>
      <c r="B526" s="96" t="s">
        <v>26</v>
      </c>
      <c r="C526" s="89"/>
      <c r="D526" s="89"/>
      <c r="E526" s="89"/>
      <c r="F526" s="89"/>
      <c r="G526" s="89"/>
      <c r="H526" s="91">
        <f t="shared" si="8"/>
        <v>0</v>
      </c>
      <c r="I526" s="89"/>
      <c r="J526" s="96" t="s">
        <v>26</v>
      </c>
    </row>
    <row r="527" spans="1:10" ht="20.100000000000001" customHeight="1" thickBot="1" x14ac:dyDescent="0.3">
      <c r="A527" s="96" t="s">
        <v>26</v>
      </c>
      <c r="B527" s="96" t="s">
        <v>26</v>
      </c>
      <c r="C527" s="89"/>
      <c r="D527" s="89"/>
      <c r="E527" s="89"/>
      <c r="F527" s="89"/>
      <c r="G527" s="89"/>
      <c r="H527" s="91">
        <f t="shared" si="8"/>
        <v>0</v>
      </c>
      <c r="I527" s="89"/>
      <c r="J527" s="96" t="s">
        <v>26</v>
      </c>
    </row>
    <row r="528" spans="1:10" ht="20.100000000000001" customHeight="1" thickBot="1" x14ac:dyDescent="0.3">
      <c r="A528" s="96" t="s">
        <v>26</v>
      </c>
      <c r="B528" s="96" t="s">
        <v>26</v>
      </c>
      <c r="C528" s="89"/>
      <c r="D528" s="89"/>
      <c r="E528" s="89"/>
      <c r="F528" s="89"/>
      <c r="G528" s="89"/>
      <c r="H528" s="91">
        <f t="shared" si="8"/>
        <v>0</v>
      </c>
      <c r="I528" s="89"/>
      <c r="J528" s="96" t="s">
        <v>26</v>
      </c>
    </row>
    <row r="529" spans="1:10" ht="20.100000000000001" customHeight="1" thickBot="1" x14ac:dyDescent="0.3">
      <c r="A529" s="96" t="s">
        <v>26</v>
      </c>
      <c r="B529" s="96" t="s">
        <v>26</v>
      </c>
      <c r="C529" s="89"/>
      <c r="D529" s="89"/>
      <c r="E529" s="89"/>
      <c r="F529" s="89"/>
      <c r="G529" s="89"/>
      <c r="H529" s="91">
        <f t="shared" si="8"/>
        <v>0</v>
      </c>
      <c r="I529" s="89"/>
      <c r="J529" s="96" t="s">
        <v>26</v>
      </c>
    </row>
    <row r="530" spans="1:10" ht="20.100000000000001" customHeight="1" thickBot="1" x14ac:dyDescent="0.3">
      <c r="A530" s="96" t="s">
        <v>26</v>
      </c>
      <c r="B530" s="96" t="s">
        <v>26</v>
      </c>
      <c r="C530" s="89"/>
      <c r="D530" s="89"/>
      <c r="E530" s="89"/>
      <c r="F530" s="89"/>
      <c r="G530" s="89"/>
      <c r="H530" s="91">
        <f t="shared" si="8"/>
        <v>0</v>
      </c>
      <c r="I530" s="89"/>
      <c r="J530" s="96" t="s">
        <v>26</v>
      </c>
    </row>
    <row r="531" spans="1:10" ht="20.100000000000001" customHeight="1" thickBot="1" x14ac:dyDescent="0.3">
      <c r="A531" s="96" t="s">
        <v>26</v>
      </c>
      <c r="B531" s="96" t="s">
        <v>26</v>
      </c>
      <c r="C531" s="89"/>
      <c r="D531" s="89"/>
      <c r="E531" s="89"/>
      <c r="F531" s="89"/>
      <c r="G531" s="89"/>
      <c r="H531" s="91">
        <f t="shared" si="8"/>
        <v>0</v>
      </c>
      <c r="I531" s="89"/>
      <c r="J531" s="96" t="s">
        <v>26</v>
      </c>
    </row>
    <row r="532" spans="1:10" ht="20.100000000000001" customHeight="1" thickBot="1" x14ac:dyDescent="0.3">
      <c r="A532" s="96" t="s">
        <v>26</v>
      </c>
      <c r="B532" s="96" t="s">
        <v>26</v>
      </c>
      <c r="C532" s="89"/>
      <c r="D532" s="89"/>
      <c r="E532" s="89"/>
      <c r="F532" s="89"/>
      <c r="G532" s="89"/>
      <c r="H532" s="91">
        <f t="shared" si="8"/>
        <v>0</v>
      </c>
      <c r="I532" s="89"/>
      <c r="J532" s="96" t="s">
        <v>26</v>
      </c>
    </row>
    <row r="533" spans="1:10" ht="20.100000000000001" customHeight="1" thickBot="1" x14ac:dyDescent="0.3">
      <c r="A533" s="96" t="s">
        <v>26</v>
      </c>
      <c r="B533" s="96" t="s">
        <v>26</v>
      </c>
      <c r="C533" s="89"/>
      <c r="D533" s="89"/>
      <c r="E533" s="89"/>
      <c r="F533" s="89"/>
      <c r="G533" s="89"/>
      <c r="H533" s="91">
        <f t="shared" si="8"/>
        <v>0</v>
      </c>
      <c r="I533" s="89"/>
      <c r="J533" s="96" t="s">
        <v>26</v>
      </c>
    </row>
    <row r="534" spans="1:10" ht="20.100000000000001" customHeight="1" thickBot="1" x14ac:dyDescent="0.3">
      <c r="A534" s="96" t="s">
        <v>26</v>
      </c>
      <c r="B534" s="96" t="s">
        <v>26</v>
      </c>
      <c r="C534" s="89"/>
      <c r="D534" s="89"/>
      <c r="E534" s="89"/>
      <c r="F534" s="89"/>
      <c r="G534" s="89"/>
      <c r="H534" s="91">
        <f t="shared" si="8"/>
        <v>0</v>
      </c>
      <c r="I534" s="89"/>
      <c r="J534" s="96" t="s">
        <v>26</v>
      </c>
    </row>
    <row r="535" spans="1:10" ht="20.100000000000001" customHeight="1" thickBot="1" x14ac:dyDescent="0.3">
      <c r="A535" s="96" t="s">
        <v>26</v>
      </c>
      <c r="B535" s="96" t="s">
        <v>26</v>
      </c>
      <c r="C535" s="89"/>
      <c r="D535" s="89"/>
      <c r="E535" s="89"/>
      <c r="F535" s="89"/>
      <c r="G535" s="89"/>
      <c r="H535" s="91">
        <f t="shared" si="8"/>
        <v>0</v>
      </c>
      <c r="I535" s="89"/>
      <c r="J535" s="96" t="s">
        <v>26</v>
      </c>
    </row>
    <row r="536" spans="1:10" ht="20.100000000000001" customHeight="1" thickBot="1" x14ac:dyDescent="0.3">
      <c r="A536" s="96" t="s">
        <v>26</v>
      </c>
      <c r="B536" s="96" t="s">
        <v>26</v>
      </c>
      <c r="C536" s="89"/>
      <c r="D536" s="89"/>
      <c r="E536" s="89"/>
      <c r="F536" s="89"/>
      <c r="G536" s="89"/>
      <c r="H536" s="91">
        <f t="shared" si="8"/>
        <v>0</v>
      </c>
      <c r="I536" s="89"/>
      <c r="J536" s="96" t="s">
        <v>26</v>
      </c>
    </row>
    <row r="537" spans="1:10" ht="20.100000000000001" customHeight="1" thickBot="1" x14ac:dyDescent="0.3">
      <c r="A537" s="96" t="s">
        <v>26</v>
      </c>
      <c r="B537" s="96" t="s">
        <v>26</v>
      </c>
      <c r="C537" s="89"/>
      <c r="D537" s="89"/>
      <c r="E537" s="89"/>
      <c r="F537" s="89"/>
      <c r="G537" s="89"/>
      <c r="H537" s="91">
        <f t="shared" si="8"/>
        <v>0</v>
      </c>
      <c r="I537" s="89"/>
      <c r="J537" s="96" t="s">
        <v>26</v>
      </c>
    </row>
    <row r="538" spans="1:10" ht="20.100000000000001" customHeight="1" thickBot="1" x14ac:dyDescent="0.3">
      <c r="A538" s="96" t="s">
        <v>26</v>
      </c>
      <c r="B538" s="96" t="s">
        <v>26</v>
      </c>
      <c r="C538" s="89"/>
      <c r="D538" s="89"/>
      <c r="E538" s="89"/>
      <c r="F538" s="89"/>
      <c r="G538" s="89"/>
      <c r="H538" s="91">
        <f t="shared" si="8"/>
        <v>0</v>
      </c>
      <c r="I538" s="89"/>
      <c r="J538" s="96" t="s">
        <v>26</v>
      </c>
    </row>
    <row r="539" spans="1:10" ht="20.100000000000001" customHeight="1" thickBot="1" x14ac:dyDescent="0.3">
      <c r="A539" s="96" t="s">
        <v>26</v>
      </c>
      <c r="B539" s="96" t="s">
        <v>26</v>
      </c>
      <c r="C539" s="89"/>
      <c r="D539" s="89"/>
      <c r="E539" s="89"/>
      <c r="F539" s="89"/>
      <c r="G539" s="89"/>
      <c r="H539" s="91">
        <f t="shared" si="8"/>
        <v>0</v>
      </c>
      <c r="I539" s="89"/>
      <c r="J539" s="96" t="s">
        <v>26</v>
      </c>
    </row>
    <row r="540" spans="1:10" ht="20.100000000000001" customHeight="1" thickBot="1" x14ac:dyDescent="0.3">
      <c r="A540" s="96" t="s">
        <v>26</v>
      </c>
      <c r="B540" s="96" t="s">
        <v>26</v>
      </c>
      <c r="C540" s="89"/>
      <c r="D540" s="89"/>
      <c r="E540" s="89"/>
      <c r="F540" s="89"/>
      <c r="G540" s="89"/>
      <c r="H540" s="91">
        <f t="shared" si="8"/>
        <v>0</v>
      </c>
      <c r="I540" s="89"/>
      <c r="J540" s="96" t="s">
        <v>26</v>
      </c>
    </row>
    <row r="541" spans="1:10" ht="20.100000000000001" customHeight="1" thickBot="1" x14ac:dyDescent="0.3">
      <c r="A541" s="96" t="s">
        <v>26</v>
      </c>
      <c r="B541" s="96" t="s">
        <v>26</v>
      </c>
      <c r="C541" s="89"/>
      <c r="D541" s="89"/>
      <c r="E541" s="89"/>
      <c r="F541" s="89"/>
      <c r="G541" s="89"/>
      <c r="H541" s="91">
        <f t="shared" si="8"/>
        <v>0</v>
      </c>
      <c r="I541" s="89"/>
      <c r="J541" s="96" t="s">
        <v>26</v>
      </c>
    </row>
    <row r="542" spans="1:10" ht="20.100000000000001" customHeight="1" thickBot="1" x14ac:dyDescent="0.3">
      <c r="A542" s="96" t="s">
        <v>26</v>
      </c>
      <c r="B542" s="96" t="s">
        <v>26</v>
      </c>
      <c r="C542" s="89"/>
      <c r="D542" s="89"/>
      <c r="E542" s="89"/>
      <c r="F542" s="89"/>
      <c r="G542" s="89"/>
      <c r="H542" s="91">
        <f t="shared" si="8"/>
        <v>0</v>
      </c>
      <c r="I542" s="89"/>
      <c r="J542" s="96" t="s">
        <v>26</v>
      </c>
    </row>
    <row r="543" spans="1:10" ht="20.100000000000001" customHeight="1" thickBot="1" x14ac:dyDescent="0.3">
      <c r="A543" s="96" t="s">
        <v>26</v>
      </c>
      <c r="B543" s="96" t="s">
        <v>26</v>
      </c>
      <c r="C543" s="89"/>
      <c r="D543" s="89"/>
      <c r="E543" s="89"/>
      <c r="F543" s="89"/>
      <c r="G543" s="89"/>
      <c r="H543" s="91">
        <f t="shared" si="8"/>
        <v>0</v>
      </c>
      <c r="I543" s="89"/>
      <c r="J543" s="96" t="s">
        <v>26</v>
      </c>
    </row>
    <row r="544" spans="1:10" ht="20.100000000000001" customHeight="1" thickBot="1" x14ac:dyDescent="0.3">
      <c r="A544" s="96" t="s">
        <v>26</v>
      </c>
      <c r="B544" s="96" t="s">
        <v>26</v>
      </c>
      <c r="C544" s="89"/>
      <c r="D544" s="89"/>
      <c r="E544" s="89"/>
      <c r="F544" s="89"/>
      <c r="G544" s="89"/>
      <c r="H544" s="91">
        <f t="shared" si="8"/>
        <v>0</v>
      </c>
      <c r="I544" s="89"/>
      <c r="J544" s="96" t="s">
        <v>26</v>
      </c>
    </row>
    <row r="545" spans="1:10" ht="20.100000000000001" customHeight="1" thickBot="1" x14ac:dyDescent="0.3">
      <c r="A545" s="96" t="s">
        <v>26</v>
      </c>
      <c r="B545" s="96" t="s">
        <v>26</v>
      </c>
      <c r="C545" s="89"/>
      <c r="D545" s="89"/>
      <c r="E545" s="89"/>
      <c r="F545" s="89"/>
      <c r="G545" s="89"/>
      <c r="H545" s="91">
        <f t="shared" si="8"/>
        <v>0</v>
      </c>
      <c r="I545" s="89"/>
      <c r="J545" s="96" t="s">
        <v>26</v>
      </c>
    </row>
    <row r="546" spans="1:10" ht="20.100000000000001" customHeight="1" thickBot="1" x14ac:dyDescent="0.3">
      <c r="A546" s="96" t="s">
        <v>26</v>
      </c>
      <c r="B546" s="96" t="s">
        <v>26</v>
      </c>
      <c r="C546" s="89"/>
      <c r="D546" s="89"/>
      <c r="E546" s="89"/>
      <c r="F546" s="89"/>
      <c r="G546" s="89"/>
      <c r="H546" s="91">
        <f t="shared" si="8"/>
        <v>0</v>
      </c>
      <c r="I546" s="89"/>
      <c r="J546" s="96" t="s">
        <v>26</v>
      </c>
    </row>
    <row r="547" spans="1:10" ht="20.100000000000001" customHeight="1" thickBot="1" x14ac:dyDescent="0.3">
      <c r="A547" s="96" t="s">
        <v>26</v>
      </c>
      <c r="B547" s="96" t="s">
        <v>26</v>
      </c>
      <c r="C547" s="89"/>
      <c r="D547" s="89"/>
      <c r="E547" s="89"/>
      <c r="F547" s="89"/>
      <c r="G547" s="89"/>
      <c r="H547" s="91">
        <f t="shared" si="8"/>
        <v>0</v>
      </c>
      <c r="I547" s="89"/>
      <c r="J547" s="96" t="s">
        <v>26</v>
      </c>
    </row>
    <row r="548" spans="1:10" ht="20.100000000000001" customHeight="1" thickBot="1" x14ac:dyDescent="0.3">
      <c r="A548" s="96" t="s">
        <v>26</v>
      </c>
      <c r="B548" s="96" t="s">
        <v>26</v>
      </c>
      <c r="C548" s="89"/>
      <c r="D548" s="89"/>
      <c r="E548" s="89"/>
      <c r="F548" s="89"/>
      <c r="G548" s="89"/>
      <c r="H548" s="91">
        <f t="shared" si="8"/>
        <v>0</v>
      </c>
      <c r="I548" s="89"/>
      <c r="J548" s="96" t="s">
        <v>26</v>
      </c>
    </row>
    <row r="549" spans="1:10" ht="20.100000000000001" customHeight="1" thickBot="1" x14ac:dyDescent="0.3">
      <c r="A549" s="96" t="s">
        <v>26</v>
      </c>
      <c r="B549" s="96" t="s">
        <v>26</v>
      </c>
      <c r="C549" s="89"/>
      <c r="D549" s="89"/>
      <c r="E549" s="89"/>
      <c r="F549" s="89"/>
      <c r="G549" s="89"/>
      <c r="H549" s="91">
        <f t="shared" si="8"/>
        <v>0</v>
      </c>
      <c r="I549" s="89"/>
      <c r="J549" s="96" t="s">
        <v>26</v>
      </c>
    </row>
    <row r="550" spans="1:10" ht="20.100000000000001" customHeight="1" thickBot="1" x14ac:dyDescent="0.3">
      <c r="A550" s="96" t="s">
        <v>26</v>
      </c>
      <c r="B550" s="96" t="s">
        <v>26</v>
      </c>
      <c r="C550" s="89"/>
      <c r="D550" s="89"/>
      <c r="E550" s="89"/>
      <c r="F550" s="89"/>
      <c r="G550" s="89"/>
      <c r="H550" s="91">
        <f t="shared" si="8"/>
        <v>0</v>
      </c>
      <c r="I550" s="89"/>
      <c r="J550" s="96" t="s">
        <v>26</v>
      </c>
    </row>
    <row r="551" spans="1:10" ht="20.100000000000001" customHeight="1" thickBot="1" x14ac:dyDescent="0.3">
      <c r="A551" s="96" t="s">
        <v>26</v>
      </c>
      <c r="B551" s="96" t="s">
        <v>26</v>
      </c>
      <c r="C551" s="89"/>
      <c r="D551" s="89"/>
      <c r="E551" s="89"/>
      <c r="F551" s="89"/>
      <c r="G551" s="89"/>
      <c r="H551" s="91">
        <f t="shared" si="8"/>
        <v>0</v>
      </c>
      <c r="I551" s="89"/>
      <c r="J551" s="96" t="s">
        <v>26</v>
      </c>
    </row>
    <row r="552" spans="1:10" ht="20.100000000000001" customHeight="1" thickBot="1" x14ac:dyDescent="0.3">
      <c r="A552" s="96" t="s">
        <v>26</v>
      </c>
      <c r="B552" s="96" t="s">
        <v>26</v>
      </c>
      <c r="C552" s="89"/>
      <c r="D552" s="89"/>
      <c r="E552" s="89"/>
      <c r="F552" s="89"/>
      <c r="G552" s="89"/>
      <c r="H552" s="91">
        <f t="shared" si="8"/>
        <v>0</v>
      </c>
      <c r="I552" s="89"/>
      <c r="J552" s="96" t="s">
        <v>26</v>
      </c>
    </row>
    <row r="553" spans="1:10" ht="20.100000000000001" customHeight="1" thickBot="1" x14ac:dyDescent="0.3">
      <c r="A553" s="96" t="s">
        <v>26</v>
      </c>
      <c r="B553" s="96" t="s">
        <v>26</v>
      </c>
      <c r="C553" s="89"/>
      <c r="D553" s="89"/>
      <c r="E553" s="89"/>
      <c r="F553" s="89"/>
      <c r="G553" s="89"/>
      <c r="H553" s="91">
        <f t="shared" si="8"/>
        <v>0</v>
      </c>
      <c r="I553" s="89"/>
      <c r="J553" s="96" t="s">
        <v>26</v>
      </c>
    </row>
    <row r="554" spans="1:10" ht="20.100000000000001" customHeight="1" thickBot="1" x14ac:dyDescent="0.3">
      <c r="A554" s="96" t="s">
        <v>26</v>
      </c>
      <c r="B554" s="96" t="s">
        <v>26</v>
      </c>
      <c r="C554" s="89"/>
      <c r="D554" s="89"/>
      <c r="E554" s="89"/>
      <c r="F554" s="89"/>
      <c r="G554" s="89"/>
      <c r="H554" s="91">
        <f t="shared" si="8"/>
        <v>0</v>
      </c>
      <c r="I554" s="89"/>
      <c r="J554" s="96" t="s">
        <v>26</v>
      </c>
    </row>
    <row r="555" spans="1:10" ht="20.100000000000001" customHeight="1" thickBot="1" x14ac:dyDescent="0.3">
      <c r="A555" s="96" t="s">
        <v>26</v>
      </c>
      <c r="B555" s="96" t="s">
        <v>26</v>
      </c>
      <c r="C555" s="89"/>
      <c r="D555" s="89"/>
      <c r="E555" s="89"/>
      <c r="F555" s="89"/>
      <c r="G555" s="89"/>
      <c r="H555" s="91">
        <f t="shared" si="8"/>
        <v>0</v>
      </c>
      <c r="I555" s="89"/>
      <c r="J555" s="96" t="s">
        <v>26</v>
      </c>
    </row>
    <row r="556" spans="1:10" ht="20.100000000000001" customHeight="1" thickBot="1" x14ac:dyDescent="0.3">
      <c r="A556" s="96" t="s">
        <v>26</v>
      </c>
      <c r="B556" s="96" t="s">
        <v>26</v>
      </c>
      <c r="C556" s="89"/>
      <c r="D556" s="89"/>
      <c r="E556" s="89"/>
      <c r="F556" s="89"/>
      <c r="G556" s="89"/>
      <c r="H556" s="91">
        <f t="shared" si="8"/>
        <v>0</v>
      </c>
      <c r="I556" s="89"/>
      <c r="J556" s="96" t="s">
        <v>26</v>
      </c>
    </row>
    <row r="557" spans="1:10" ht="20.100000000000001" customHeight="1" thickBot="1" x14ac:dyDescent="0.3">
      <c r="A557" s="96" t="s">
        <v>26</v>
      </c>
      <c r="B557" s="96" t="s">
        <v>26</v>
      </c>
      <c r="C557" s="89"/>
      <c r="D557" s="89"/>
      <c r="E557" s="89"/>
      <c r="F557" s="89"/>
      <c r="G557" s="89"/>
      <c r="H557" s="91">
        <f t="shared" si="8"/>
        <v>0</v>
      </c>
      <c r="I557" s="89"/>
      <c r="J557" s="96" t="s">
        <v>26</v>
      </c>
    </row>
    <row r="558" spans="1:10" ht="20.100000000000001" customHeight="1" thickBot="1" x14ac:dyDescent="0.3">
      <c r="A558" s="96" t="s">
        <v>26</v>
      </c>
      <c r="B558" s="96" t="s">
        <v>26</v>
      </c>
      <c r="C558" s="89"/>
      <c r="D558" s="89"/>
      <c r="E558" s="89"/>
      <c r="F558" s="89"/>
      <c r="G558" s="89"/>
      <c r="H558" s="91">
        <f t="shared" si="8"/>
        <v>0</v>
      </c>
      <c r="I558" s="89"/>
      <c r="J558" s="96" t="s">
        <v>26</v>
      </c>
    </row>
    <row r="559" spans="1:10" ht="20.100000000000001" customHeight="1" thickBot="1" x14ac:dyDescent="0.3">
      <c r="A559" s="96" t="s">
        <v>26</v>
      </c>
      <c r="B559" s="96" t="s">
        <v>26</v>
      </c>
      <c r="C559" s="89"/>
      <c r="D559" s="89"/>
      <c r="E559" s="89"/>
      <c r="F559" s="89"/>
      <c r="G559" s="89"/>
      <c r="H559" s="91">
        <f t="shared" si="8"/>
        <v>0</v>
      </c>
      <c r="I559" s="89"/>
      <c r="J559" s="96" t="s">
        <v>26</v>
      </c>
    </row>
    <row r="560" spans="1:10" ht="20.100000000000001" customHeight="1" thickBot="1" x14ac:dyDescent="0.3">
      <c r="A560" s="96" t="s">
        <v>26</v>
      </c>
      <c r="B560" s="96" t="s">
        <v>26</v>
      </c>
      <c r="C560" s="89"/>
      <c r="D560" s="89"/>
      <c r="E560" s="89"/>
      <c r="F560" s="89"/>
      <c r="G560" s="89"/>
      <c r="H560" s="91">
        <f t="shared" si="8"/>
        <v>0</v>
      </c>
      <c r="I560" s="89"/>
      <c r="J560" s="96" t="s">
        <v>26</v>
      </c>
    </row>
    <row r="561" spans="1:10" ht="20.100000000000001" customHeight="1" thickBot="1" x14ac:dyDescent="0.3">
      <c r="A561" s="96" t="s">
        <v>26</v>
      </c>
      <c r="B561" s="96" t="s">
        <v>26</v>
      </c>
      <c r="C561" s="89"/>
      <c r="D561" s="89"/>
      <c r="E561" s="89"/>
      <c r="F561" s="89"/>
      <c r="G561" s="89"/>
      <c r="H561" s="91">
        <f t="shared" si="8"/>
        <v>0</v>
      </c>
      <c r="I561" s="89"/>
      <c r="J561" s="96" t="s">
        <v>26</v>
      </c>
    </row>
    <row r="562" spans="1:10" ht="20.100000000000001" customHeight="1" thickBot="1" x14ac:dyDescent="0.3">
      <c r="A562" s="96" t="s">
        <v>26</v>
      </c>
      <c r="B562" s="96" t="s">
        <v>26</v>
      </c>
      <c r="C562" s="89"/>
      <c r="D562" s="89"/>
      <c r="E562" s="89"/>
      <c r="F562" s="89"/>
      <c r="G562" s="89"/>
      <c r="H562" s="91">
        <f t="shared" si="8"/>
        <v>0</v>
      </c>
      <c r="I562" s="89"/>
      <c r="J562" s="96" t="s">
        <v>26</v>
      </c>
    </row>
    <row r="563" spans="1:10" ht="20.100000000000001" customHeight="1" thickBot="1" x14ac:dyDescent="0.3">
      <c r="A563" s="96" t="s">
        <v>26</v>
      </c>
      <c r="B563" s="96" t="s">
        <v>26</v>
      </c>
      <c r="C563" s="89"/>
      <c r="D563" s="89"/>
      <c r="E563" s="89"/>
      <c r="F563" s="89"/>
      <c r="G563" s="89"/>
      <c r="H563" s="91">
        <f t="shared" si="8"/>
        <v>0</v>
      </c>
      <c r="I563" s="89"/>
      <c r="J563" s="96" t="s">
        <v>26</v>
      </c>
    </row>
    <row r="564" spans="1:10" ht="20.100000000000001" customHeight="1" thickBot="1" x14ac:dyDescent="0.3">
      <c r="A564" s="96" t="s">
        <v>26</v>
      </c>
      <c r="B564" s="96" t="s">
        <v>26</v>
      </c>
      <c r="C564" s="89"/>
      <c r="D564" s="89"/>
      <c r="E564" s="89"/>
      <c r="F564" s="89"/>
      <c r="G564" s="89"/>
      <c r="H564" s="91">
        <f t="shared" si="8"/>
        <v>0</v>
      </c>
      <c r="I564" s="89"/>
      <c r="J564" s="96" t="s">
        <v>26</v>
      </c>
    </row>
    <row r="565" spans="1:10" ht="20.100000000000001" customHeight="1" thickBot="1" x14ac:dyDescent="0.3">
      <c r="A565" s="96" t="s">
        <v>26</v>
      </c>
      <c r="B565" s="96" t="s">
        <v>26</v>
      </c>
      <c r="C565" s="89"/>
      <c r="D565" s="89"/>
      <c r="E565" s="89"/>
      <c r="F565" s="89"/>
      <c r="G565" s="89"/>
      <c r="H565" s="91">
        <f t="shared" si="8"/>
        <v>0</v>
      </c>
      <c r="I565" s="89"/>
      <c r="J565" s="96" t="s">
        <v>26</v>
      </c>
    </row>
    <row r="566" spans="1:10" ht="20.100000000000001" customHeight="1" thickBot="1" x14ac:dyDescent="0.3">
      <c r="A566" s="96" t="s">
        <v>26</v>
      </c>
      <c r="B566" s="96" t="s">
        <v>26</v>
      </c>
      <c r="C566" s="89"/>
      <c r="D566" s="89"/>
      <c r="E566" s="89"/>
      <c r="F566" s="89"/>
      <c r="G566" s="89"/>
      <c r="H566" s="91">
        <f t="shared" si="8"/>
        <v>0</v>
      </c>
      <c r="I566" s="89"/>
      <c r="J566" s="96" t="s">
        <v>26</v>
      </c>
    </row>
    <row r="567" spans="1:10" ht="20.100000000000001" customHeight="1" thickBot="1" x14ac:dyDescent="0.3">
      <c r="A567" s="96" t="s">
        <v>26</v>
      </c>
      <c r="B567" s="96" t="s">
        <v>26</v>
      </c>
      <c r="C567" s="89"/>
      <c r="D567" s="89"/>
      <c r="E567" s="89"/>
      <c r="F567" s="89"/>
      <c r="G567" s="89"/>
      <c r="H567" s="91">
        <f t="shared" si="8"/>
        <v>0</v>
      </c>
      <c r="I567" s="89"/>
      <c r="J567" s="96" t="s">
        <v>26</v>
      </c>
    </row>
    <row r="568" spans="1:10" ht="20.100000000000001" customHeight="1" thickBot="1" x14ac:dyDescent="0.3">
      <c r="A568" s="96" t="s">
        <v>26</v>
      </c>
      <c r="B568" s="96" t="s">
        <v>26</v>
      </c>
      <c r="C568" s="89"/>
      <c r="D568" s="89"/>
      <c r="E568" s="89"/>
      <c r="F568" s="89"/>
      <c r="G568" s="89"/>
      <c r="H568" s="91">
        <f t="shared" si="8"/>
        <v>0</v>
      </c>
      <c r="I568" s="89"/>
      <c r="J568" s="96" t="s">
        <v>26</v>
      </c>
    </row>
    <row r="569" spans="1:10" ht="20.100000000000001" customHeight="1" thickBot="1" x14ac:dyDescent="0.3">
      <c r="A569" s="96" t="s">
        <v>26</v>
      </c>
      <c r="B569" s="96" t="s">
        <v>26</v>
      </c>
      <c r="C569" s="89"/>
      <c r="D569" s="89"/>
      <c r="E569" s="89"/>
      <c r="F569" s="89"/>
      <c r="G569" s="89"/>
      <c r="H569" s="91">
        <f t="shared" si="8"/>
        <v>0</v>
      </c>
      <c r="I569" s="89"/>
      <c r="J569" s="96" t="s">
        <v>26</v>
      </c>
    </row>
    <row r="570" spans="1:10" ht="20.100000000000001" customHeight="1" thickBot="1" x14ac:dyDescent="0.3">
      <c r="A570" s="96" t="s">
        <v>26</v>
      </c>
      <c r="B570" s="96" t="s">
        <v>26</v>
      </c>
      <c r="C570" s="89"/>
      <c r="D570" s="89"/>
      <c r="E570" s="89"/>
      <c r="F570" s="89"/>
      <c r="G570" s="89"/>
      <c r="H570" s="91">
        <f t="shared" si="8"/>
        <v>0</v>
      </c>
      <c r="I570" s="89"/>
      <c r="J570" s="96" t="s">
        <v>26</v>
      </c>
    </row>
    <row r="571" spans="1:10" ht="20.100000000000001" customHeight="1" thickBot="1" x14ac:dyDescent="0.3">
      <c r="A571" s="96" t="s">
        <v>26</v>
      </c>
      <c r="B571" s="96" t="s">
        <v>26</v>
      </c>
      <c r="C571" s="89"/>
      <c r="D571" s="89"/>
      <c r="E571" s="89"/>
      <c r="F571" s="89"/>
      <c r="G571" s="89"/>
      <c r="H571" s="91">
        <f t="shared" si="8"/>
        <v>0</v>
      </c>
      <c r="I571" s="89"/>
      <c r="J571" s="96" t="s">
        <v>26</v>
      </c>
    </row>
    <row r="572" spans="1:10" ht="20.100000000000001" customHeight="1" thickBot="1" x14ac:dyDescent="0.3">
      <c r="A572" s="96" t="s">
        <v>26</v>
      </c>
      <c r="B572" s="96" t="s">
        <v>26</v>
      </c>
      <c r="C572" s="89"/>
      <c r="D572" s="89"/>
      <c r="E572" s="89"/>
      <c r="F572" s="89"/>
      <c r="G572" s="89"/>
      <c r="H572" s="91">
        <f t="shared" si="8"/>
        <v>0</v>
      </c>
      <c r="I572" s="89"/>
      <c r="J572" s="96" t="s">
        <v>26</v>
      </c>
    </row>
    <row r="573" spans="1:10" ht="20.100000000000001" customHeight="1" thickBot="1" x14ac:dyDescent="0.3">
      <c r="A573" s="96" t="s">
        <v>26</v>
      </c>
      <c r="B573" s="96" t="s">
        <v>26</v>
      </c>
      <c r="C573" s="89"/>
      <c r="D573" s="89"/>
      <c r="E573" s="89"/>
      <c r="F573" s="89"/>
      <c r="G573" s="89"/>
      <c r="H573" s="91">
        <f t="shared" si="8"/>
        <v>0</v>
      </c>
      <c r="I573" s="89"/>
      <c r="J573" s="96" t="s">
        <v>26</v>
      </c>
    </row>
    <row r="574" spans="1:10" ht="20.100000000000001" customHeight="1" thickBot="1" x14ac:dyDescent="0.3">
      <c r="A574" s="96" t="s">
        <v>26</v>
      </c>
      <c r="B574" s="96" t="s">
        <v>26</v>
      </c>
      <c r="C574" s="89"/>
      <c r="D574" s="89"/>
      <c r="E574" s="89"/>
      <c r="F574" s="89"/>
      <c r="G574" s="89"/>
      <c r="H574" s="91">
        <f t="shared" si="8"/>
        <v>0</v>
      </c>
      <c r="I574" s="89"/>
      <c r="J574" s="96" t="s">
        <v>26</v>
      </c>
    </row>
    <row r="575" spans="1:10" ht="20.100000000000001" customHeight="1" thickBot="1" x14ac:dyDescent="0.3">
      <c r="A575" s="96" t="s">
        <v>26</v>
      </c>
      <c r="B575" s="96" t="s">
        <v>26</v>
      </c>
      <c r="C575" s="89"/>
      <c r="D575" s="89"/>
      <c r="E575" s="89"/>
      <c r="F575" s="89"/>
      <c r="G575" s="89"/>
      <c r="H575" s="91">
        <f t="shared" si="8"/>
        <v>0</v>
      </c>
      <c r="I575" s="89"/>
      <c r="J575" s="96" t="s">
        <v>26</v>
      </c>
    </row>
    <row r="576" spans="1:10" ht="20.100000000000001" customHeight="1" thickBot="1" x14ac:dyDescent="0.3">
      <c r="A576" s="96" t="s">
        <v>26</v>
      </c>
      <c r="B576" s="96" t="s">
        <v>26</v>
      </c>
      <c r="C576" s="89"/>
      <c r="D576" s="89"/>
      <c r="E576" s="89"/>
      <c r="F576" s="89"/>
      <c r="G576" s="89"/>
      <c r="H576" s="91">
        <f t="shared" si="8"/>
        <v>0</v>
      </c>
      <c r="I576" s="89"/>
      <c r="J576" s="96" t="s">
        <v>26</v>
      </c>
    </row>
    <row r="577" spans="1:10" ht="20.100000000000001" customHeight="1" thickBot="1" x14ac:dyDescent="0.3">
      <c r="A577" s="96" t="s">
        <v>26</v>
      </c>
      <c r="B577" s="96" t="s">
        <v>26</v>
      </c>
      <c r="C577" s="89"/>
      <c r="D577" s="89"/>
      <c r="E577" s="89"/>
      <c r="F577" s="89"/>
      <c r="G577" s="89"/>
      <c r="H577" s="91">
        <f t="shared" si="8"/>
        <v>0</v>
      </c>
      <c r="I577" s="89"/>
      <c r="J577" s="96" t="s">
        <v>26</v>
      </c>
    </row>
    <row r="578" spans="1:10" ht="20.100000000000001" customHeight="1" thickBot="1" x14ac:dyDescent="0.3">
      <c r="A578" s="96" t="s">
        <v>26</v>
      </c>
      <c r="B578" s="96" t="s">
        <v>26</v>
      </c>
      <c r="C578" s="89"/>
      <c r="D578" s="89"/>
      <c r="E578" s="89"/>
      <c r="F578" s="89"/>
      <c r="G578" s="89"/>
      <c r="H578" s="91">
        <f t="shared" si="8"/>
        <v>0</v>
      </c>
      <c r="I578" s="89"/>
      <c r="J578" s="96" t="s">
        <v>26</v>
      </c>
    </row>
    <row r="579" spans="1:10" ht="20.100000000000001" customHeight="1" thickBot="1" x14ac:dyDescent="0.3">
      <c r="A579" s="96" t="s">
        <v>26</v>
      </c>
      <c r="B579" s="96" t="s">
        <v>26</v>
      </c>
      <c r="C579" s="89"/>
      <c r="D579" s="89"/>
      <c r="E579" s="89"/>
      <c r="F579" s="89"/>
      <c r="G579" s="89"/>
      <c r="H579" s="91">
        <f t="shared" si="8"/>
        <v>0</v>
      </c>
      <c r="I579" s="89"/>
      <c r="J579" s="96" t="s">
        <v>26</v>
      </c>
    </row>
    <row r="580" spans="1:10" ht="20.100000000000001" customHeight="1" thickBot="1" x14ac:dyDescent="0.3">
      <c r="A580" s="96" t="s">
        <v>26</v>
      </c>
      <c r="B580" s="96" t="s">
        <v>26</v>
      </c>
      <c r="C580" s="89"/>
      <c r="D580" s="89"/>
      <c r="E580" s="89"/>
      <c r="F580" s="89"/>
      <c r="G580" s="89"/>
      <c r="H580" s="91">
        <f t="shared" si="8"/>
        <v>0</v>
      </c>
      <c r="I580" s="89"/>
      <c r="J580" s="96" t="s">
        <v>26</v>
      </c>
    </row>
    <row r="581" spans="1:10" ht="20.100000000000001" customHeight="1" thickBot="1" x14ac:dyDescent="0.3">
      <c r="A581" s="96" t="s">
        <v>26</v>
      </c>
      <c r="B581" s="96" t="s">
        <v>26</v>
      </c>
      <c r="C581" s="89"/>
      <c r="D581" s="89"/>
      <c r="E581" s="89"/>
      <c r="F581" s="89"/>
      <c r="G581" s="89"/>
      <c r="H581" s="91">
        <f t="shared" si="8"/>
        <v>0</v>
      </c>
      <c r="I581" s="89"/>
      <c r="J581" s="96" t="s">
        <v>26</v>
      </c>
    </row>
    <row r="582" spans="1:10" ht="20.100000000000001" customHeight="1" thickBot="1" x14ac:dyDescent="0.3">
      <c r="A582" s="96" t="s">
        <v>26</v>
      </c>
      <c r="B582" s="96" t="s">
        <v>26</v>
      </c>
      <c r="C582" s="89"/>
      <c r="D582" s="89"/>
      <c r="E582" s="89"/>
      <c r="F582" s="89"/>
      <c r="G582" s="89"/>
      <c r="H582" s="91">
        <f t="shared" si="8"/>
        <v>0</v>
      </c>
      <c r="I582" s="89"/>
      <c r="J582" s="96" t="s">
        <v>26</v>
      </c>
    </row>
    <row r="583" spans="1:10" ht="20.100000000000001" customHeight="1" thickBot="1" x14ac:dyDescent="0.3">
      <c r="A583" s="96" t="s">
        <v>26</v>
      </c>
      <c r="B583" s="96" t="s">
        <v>26</v>
      </c>
      <c r="C583" s="89"/>
      <c r="D583" s="89"/>
      <c r="E583" s="89"/>
      <c r="F583" s="89"/>
      <c r="G583" s="89"/>
      <c r="H583" s="91">
        <f t="shared" ref="H583:H646" si="9">ROUND(SUM(C583,(-D583),(-E583),F583,(-G583)),2)</f>
        <v>0</v>
      </c>
      <c r="I583" s="89"/>
      <c r="J583" s="96" t="s">
        <v>26</v>
      </c>
    </row>
    <row r="584" spans="1:10" ht="20.100000000000001" customHeight="1" thickBot="1" x14ac:dyDescent="0.3">
      <c r="A584" s="96" t="s">
        <v>26</v>
      </c>
      <c r="B584" s="96" t="s">
        <v>26</v>
      </c>
      <c r="C584" s="89"/>
      <c r="D584" s="89"/>
      <c r="E584" s="89"/>
      <c r="F584" s="89"/>
      <c r="G584" s="89"/>
      <c r="H584" s="91">
        <f t="shared" si="9"/>
        <v>0</v>
      </c>
      <c r="I584" s="89"/>
      <c r="J584" s="96" t="s">
        <v>26</v>
      </c>
    </row>
    <row r="585" spans="1:10" ht="20.100000000000001" customHeight="1" thickBot="1" x14ac:dyDescent="0.3">
      <c r="A585" s="96" t="s">
        <v>26</v>
      </c>
      <c r="B585" s="96" t="s">
        <v>26</v>
      </c>
      <c r="C585" s="89"/>
      <c r="D585" s="89"/>
      <c r="E585" s="89"/>
      <c r="F585" s="89"/>
      <c r="G585" s="89"/>
      <c r="H585" s="91">
        <f t="shared" si="9"/>
        <v>0</v>
      </c>
      <c r="I585" s="89"/>
      <c r="J585" s="96" t="s">
        <v>26</v>
      </c>
    </row>
    <row r="586" spans="1:10" ht="20.100000000000001" customHeight="1" thickBot="1" x14ac:dyDescent="0.3">
      <c r="A586" s="96" t="s">
        <v>26</v>
      </c>
      <c r="B586" s="96" t="s">
        <v>26</v>
      </c>
      <c r="C586" s="89"/>
      <c r="D586" s="89"/>
      <c r="E586" s="89"/>
      <c r="F586" s="89"/>
      <c r="G586" s="89"/>
      <c r="H586" s="91">
        <f t="shared" si="9"/>
        <v>0</v>
      </c>
      <c r="I586" s="89"/>
      <c r="J586" s="96" t="s">
        <v>26</v>
      </c>
    </row>
    <row r="587" spans="1:10" ht="20.100000000000001" customHeight="1" thickBot="1" x14ac:dyDescent="0.3">
      <c r="A587" s="96" t="s">
        <v>26</v>
      </c>
      <c r="B587" s="96" t="s">
        <v>26</v>
      </c>
      <c r="C587" s="89"/>
      <c r="D587" s="89"/>
      <c r="E587" s="89"/>
      <c r="F587" s="89"/>
      <c r="G587" s="89"/>
      <c r="H587" s="91">
        <f t="shared" si="9"/>
        <v>0</v>
      </c>
      <c r="I587" s="89"/>
      <c r="J587" s="96" t="s">
        <v>26</v>
      </c>
    </row>
    <row r="588" spans="1:10" ht="20.100000000000001" customHeight="1" thickBot="1" x14ac:dyDescent="0.3">
      <c r="A588" s="96" t="s">
        <v>26</v>
      </c>
      <c r="B588" s="96" t="s">
        <v>26</v>
      </c>
      <c r="C588" s="89"/>
      <c r="D588" s="89"/>
      <c r="E588" s="89"/>
      <c r="F588" s="89"/>
      <c r="G588" s="89"/>
      <c r="H588" s="91">
        <f t="shared" si="9"/>
        <v>0</v>
      </c>
      <c r="I588" s="89"/>
      <c r="J588" s="96" t="s">
        <v>26</v>
      </c>
    </row>
    <row r="589" spans="1:10" ht="20.100000000000001" customHeight="1" thickBot="1" x14ac:dyDescent="0.3">
      <c r="A589" s="96" t="s">
        <v>26</v>
      </c>
      <c r="B589" s="96" t="s">
        <v>26</v>
      </c>
      <c r="C589" s="89"/>
      <c r="D589" s="89"/>
      <c r="E589" s="89"/>
      <c r="F589" s="89"/>
      <c r="G589" s="89"/>
      <c r="H589" s="91">
        <f t="shared" si="9"/>
        <v>0</v>
      </c>
      <c r="I589" s="89"/>
      <c r="J589" s="96" t="s">
        <v>26</v>
      </c>
    </row>
    <row r="590" spans="1:10" ht="20.100000000000001" customHeight="1" thickBot="1" x14ac:dyDescent="0.3">
      <c r="A590" s="96" t="s">
        <v>26</v>
      </c>
      <c r="B590" s="96" t="s">
        <v>26</v>
      </c>
      <c r="C590" s="89"/>
      <c r="D590" s="89"/>
      <c r="E590" s="89"/>
      <c r="F590" s="89"/>
      <c r="G590" s="89"/>
      <c r="H590" s="91">
        <f t="shared" si="9"/>
        <v>0</v>
      </c>
      <c r="I590" s="89"/>
      <c r="J590" s="96" t="s">
        <v>26</v>
      </c>
    </row>
    <row r="591" spans="1:10" ht="20.100000000000001" customHeight="1" thickBot="1" x14ac:dyDescent="0.3">
      <c r="A591" s="96" t="s">
        <v>26</v>
      </c>
      <c r="B591" s="96" t="s">
        <v>26</v>
      </c>
      <c r="C591" s="89"/>
      <c r="D591" s="89"/>
      <c r="E591" s="89"/>
      <c r="F591" s="89"/>
      <c r="G591" s="89"/>
      <c r="H591" s="91">
        <f t="shared" si="9"/>
        <v>0</v>
      </c>
      <c r="I591" s="89"/>
      <c r="J591" s="96" t="s">
        <v>26</v>
      </c>
    </row>
    <row r="592" spans="1:10" ht="20.100000000000001" customHeight="1" thickBot="1" x14ac:dyDescent="0.3">
      <c r="A592" s="96" t="s">
        <v>26</v>
      </c>
      <c r="B592" s="96" t="s">
        <v>26</v>
      </c>
      <c r="C592" s="89"/>
      <c r="D592" s="89"/>
      <c r="E592" s="89"/>
      <c r="F592" s="89"/>
      <c r="G592" s="89"/>
      <c r="H592" s="91">
        <f t="shared" si="9"/>
        <v>0</v>
      </c>
      <c r="I592" s="89"/>
      <c r="J592" s="96" t="s">
        <v>26</v>
      </c>
    </row>
    <row r="593" spans="1:10" ht="20.100000000000001" customHeight="1" thickBot="1" x14ac:dyDescent="0.3">
      <c r="A593" s="96" t="s">
        <v>26</v>
      </c>
      <c r="B593" s="96" t="s">
        <v>26</v>
      </c>
      <c r="C593" s="89"/>
      <c r="D593" s="89"/>
      <c r="E593" s="89"/>
      <c r="F593" s="89"/>
      <c r="G593" s="89"/>
      <c r="H593" s="91">
        <f t="shared" si="9"/>
        <v>0</v>
      </c>
      <c r="I593" s="89"/>
      <c r="J593" s="96" t="s">
        <v>26</v>
      </c>
    </row>
    <row r="594" spans="1:10" ht="20.100000000000001" customHeight="1" thickBot="1" x14ac:dyDescent="0.3">
      <c r="A594" s="96" t="s">
        <v>26</v>
      </c>
      <c r="B594" s="96" t="s">
        <v>26</v>
      </c>
      <c r="C594" s="89"/>
      <c r="D594" s="89"/>
      <c r="E594" s="89"/>
      <c r="F594" s="89"/>
      <c r="G594" s="89"/>
      <c r="H594" s="91">
        <f t="shared" si="9"/>
        <v>0</v>
      </c>
      <c r="I594" s="89"/>
      <c r="J594" s="96" t="s">
        <v>26</v>
      </c>
    </row>
    <row r="595" spans="1:10" ht="20.100000000000001" customHeight="1" thickBot="1" x14ac:dyDescent="0.3">
      <c r="A595" s="96" t="s">
        <v>26</v>
      </c>
      <c r="B595" s="96" t="s">
        <v>26</v>
      </c>
      <c r="C595" s="89"/>
      <c r="D595" s="89"/>
      <c r="E595" s="89"/>
      <c r="F595" s="89"/>
      <c r="G595" s="89"/>
      <c r="H595" s="91">
        <f t="shared" si="9"/>
        <v>0</v>
      </c>
      <c r="I595" s="89"/>
      <c r="J595" s="96" t="s">
        <v>26</v>
      </c>
    </row>
    <row r="596" spans="1:10" ht="20.100000000000001" customHeight="1" thickBot="1" x14ac:dyDescent="0.3">
      <c r="A596" s="96" t="s">
        <v>26</v>
      </c>
      <c r="B596" s="96" t="s">
        <v>26</v>
      </c>
      <c r="C596" s="89"/>
      <c r="D596" s="89"/>
      <c r="E596" s="89"/>
      <c r="F596" s="89"/>
      <c r="G596" s="89"/>
      <c r="H596" s="91">
        <f t="shared" si="9"/>
        <v>0</v>
      </c>
      <c r="I596" s="89"/>
      <c r="J596" s="96" t="s">
        <v>26</v>
      </c>
    </row>
    <row r="597" spans="1:10" ht="20.100000000000001" customHeight="1" thickBot="1" x14ac:dyDescent="0.3">
      <c r="A597" s="96" t="s">
        <v>26</v>
      </c>
      <c r="B597" s="96" t="s">
        <v>26</v>
      </c>
      <c r="C597" s="89"/>
      <c r="D597" s="89"/>
      <c r="E597" s="89"/>
      <c r="F597" s="89"/>
      <c r="G597" s="89"/>
      <c r="H597" s="91">
        <f t="shared" si="9"/>
        <v>0</v>
      </c>
      <c r="I597" s="89"/>
      <c r="J597" s="96" t="s">
        <v>26</v>
      </c>
    </row>
    <row r="598" spans="1:10" ht="20.100000000000001" customHeight="1" thickBot="1" x14ac:dyDescent="0.3">
      <c r="A598" s="96" t="s">
        <v>26</v>
      </c>
      <c r="B598" s="96" t="s">
        <v>26</v>
      </c>
      <c r="C598" s="89"/>
      <c r="D598" s="89"/>
      <c r="E598" s="89"/>
      <c r="F598" s="89"/>
      <c r="G598" s="89"/>
      <c r="H598" s="91">
        <f t="shared" si="9"/>
        <v>0</v>
      </c>
      <c r="I598" s="89"/>
      <c r="J598" s="96" t="s">
        <v>26</v>
      </c>
    </row>
    <row r="599" spans="1:10" ht="20.100000000000001" customHeight="1" thickBot="1" x14ac:dyDescent="0.3">
      <c r="A599" s="96" t="s">
        <v>26</v>
      </c>
      <c r="B599" s="96" t="s">
        <v>26</v>
      </c>
      <c r="C599" s="89"/>
      <c r="D599" s="89"/>
      <c r="E599" s="89"/>
      <c r="F599" s="89"/>
      <c r="G599" s="89"/>
      <c r="H599" s="91">
        <f t="shared" si="9"/>
        <v>0</v>
      </c>
      <c r="I599" s="89"/>
      <c r="J599" s="96" t="s">
        <v>26</v>
      </c>
    </row>
    <row r="600" spans="1:10" ht="20.100000000000001" customHeight="1" thickBot="1" x14ac:dyDescent="0.3">
      <c r="A600" s="96" t="s">
        <v>26</v>
      </c>
      <c r="B600" s="96" t="s">
        <v>26</v>
      </c>
      <c r="C600" s="89"/>
      <c r="D600" s="89"/>
      <c r="E600" s="89"/>
      <c r="F600" s="89"/>
      <c r="G600" s="89"/>
      <c r="H600" s="91">
        <f t="shared" si="9"/>
        <v>0</v>
      </c>
      <c r="I600" s="89"/>
      <c r="J600" s="96" t="s">
        <v>26</v>
      </c>
    </row>
    <row r="601" spans="1:10" ht="20.100000000000001" customHeight="1" thickBot="1" x14ac:dyDescent="0.3">
      <c r="A601" s="96" t="s">
        <v>26</v>
      </c>
      <c r="B601" s="96" t="s">
        <v>26</v>
      </c>
      <c r="C601" s="89"/>
      <c r="D601" s="89"/>
      <c r="E601" s="89"/>
      <c r="F601" s="89"/>
      <c r="G601" s="89"/>
      <c r="H601" s="91">
        <f t="shared" si="9"/>
        <v>0</v>
      </c>
      <c r="I601" s="89"/>
      <c r="J601" s="96" t="s">
        <v>26</v>
      </c>
    </row>
    <row r="602" spans="1:10" ht="20.100000000000001" customHeight="1" thickBot="1" x14ac:dyDescent="0.3">
      <c r="A602" s="96" t="s">
        <v>26</v>
      </c>
      <c r="B602" s="96" t="s">
        <v>26</v>
      </c>
      <c r="C602" s="89"/>
      <c r="D602" s="89"/>
      <c r="E602" s="89"/>
      <c r="F602" s="89"/>
      <c r="G602" s="89"/>
      <c r="H602" s="91">
        <f t="shared" si="9"/>
        <v>0</v>
      </c>
      <c r="I602" s="89"/>
      <c r="J602" s="96" t="s">
        <v>26</v>
      </c>
    </row>
    <row r="603" spans="1:10" ht="20.100000000000001" customHeight="1" thickBot="1" x14ac:dyDescent="0.3">
      <c r="A603" s="96" t="s">
        <v>26</v>
      </c>
      <c r="B603" s="96" t="s">
        <v>26</v>
      </c>
      <c r="C603" s="89"/>
      <c r="D603" s="89"/>
      <c r="E603" s="89"/>
      <c r="F603" s="89"/>
      <c r="G603" s="89"/>
      <c r="H603" s="91">
        <f t="shared" si="9"/>
        <v>0</v>
      </c>
      <c r="I603" s="89"/>
      <c r="J603" s="96" t="s">
        <v>26</v>
      </c>
    </row>
    <row r="604" spans="1:10" ht="20.100000000000001" customHeight="1" thickBot="1" x14ac:dyDescent="0.3">
      <c r="A604" s="96" t="s">
        <v>26</v>
      </c>
      <c r="B604" s="96" t="s">
        <v>26</v>
      </c>
      <c r="C604" s="89"/>
      <c r="D604" s="89"/>
      <c r="E604" s="89"/>
      <c r="F604" s="89"/>
      <c r="G604" s="89"/>
      <c r="H604" s="91">
        <f t="shared" si="9"/>
        <v>0</v>
      </c>
      <c r="I604" s="89"/>
      <c r="J604" s="96" t="s">
        <v>26</v>
      </c>
    </row>
    <row r="605" spans="1:10" ht="20.100000000000001" customHeight="1" thickBot="1" x14ac:dyDescent="0.3">
      <c r="A605" s="96" t="s">
        <v>26</v>
      </c>
      <c r="B605" s="96" t="s">
        <v>26</v>
      </c>
      <c r="C605" s="89"/>
      <c r="D605" s="89"/>
      <c r="E605" s="89"/>
      <c r="F605" s="89"/>
      <c r="G605" s="89"/>
      <c r="H605" s="91">
        <f t="shared" si="9"/>
        <v>0</v>
      </c>
      <c r="I605" s="89"/>
      <c r="J605" s="96" t="s">
        <v>26</v>
      </c>
    </row>
    <row r="606" spans="1:10" ht="20.100000000000001" customHeight="1" thickBot="1" x14ac:dyDescent="0.3">
      <c r="A606" s="96" t="s">
        <v>26</v>
      </c>
      <c r="B606" s="96" t="s">
        <v>26</v>
      </c>
      <c r="C606" s="89"/>
      <c r="D606" s="89"/>
      <c r="E606" s="89"/>
      <c r="F606" s="89"/>
      <c r="G606" s="89"/>
      <c r="H606" s="91">
        <f t="shared" si="9"/>
        <v>0</v>
      </c>
      <c r="I606" s="89"/>
      <c r="J606" s="96" t="s">
        <v>26</v>
      </c>
    </row>
    <row r="607" spans="1:10" ht="20.100000000000001" customHeight="1" thickBot="1" x14ac:dyDescent="0.3">
      <c r="A607" s="96" t="s">
        <v>26</v>
      </c>
      <c r="B607" s="96" t="s">
        <v>26</v>
      </c>
      <c r="C607" s="89"/>
      <c r="D607" s="89"/>
      <c r="E607" s="89"/>
      <c r="F607" s="89"/>
      <c r="G607" s="89"/>
      <c r="H607" s="91">
        <f t="shared" si="9"/>
        <v>0</v>
      </c>
      <c r="I607" s="89"/>
      <c r="J607" s="96" t="s">
        <v>26</v>
      </c>
    </row>
    <row r="608" spans="1:10" ht="20.100000000000001" customHeight="1" thickBot="1" x14ac:dyDescent="0.3">
      <c r="A608" s="96" t="s">
        <v>26</v>
      </c>
      <c r="B608" s="96" t="s">
        <v>26</v>
      </c>
      <c r="C608" s="89"/>
      <c r="D608" s="89"/>
      <c r="E608" s="89"/>
      <c r="F608" s="89"/>
      <c r="G608" s="89"/>
      <c r="H608" s="91">
        <f t="shared" si="9"/>
        <v>0</v>
      </c>
      <c r="I608" s="89"/>
      <c r="J608" s="96" t="s">
        <v>26</v>
      </c>
    </row>
    <row r="609" spans="1:10" ht="20.100000000000001" customHeight="1" thickBot="1" x14ac:dyDescent="0.3">
      <c r="A609" s="96" t="s">
        <v>26</v>
      </c>
      <c r="B609" s="96" t="s">
        <v>26</v>
      </c>
      <c r="C609" s="89"/>
      <c r="D609" s="89"/>
      <c r="E609" s="89"/>
      <c r="F609" s="89"/>
      <c r="G609" s="89"/>
      <c r="H609" s="91">
        <f t="shared" si="9"/>
        <v>0</v>
      </c>
      <c r="I609" s="89"/>
      <c r="J609" s="96" t="s">
        <v>26</v>
      </c>
    </row>
    <row r="610" spans="1:10" ht="20.100000000000001" customHeight="1" thickBot="1" x14ac:dyDescent="0.3">
      <c r="A610" s="96" t="s">
        <v>26</v>
      </c>
      <c r="B610" s="96" t="s">
        <v>26</v>
      </c>
      <c r="C610" s="89"/>
      <c r="D610" s="89"/>
      <c r="E610" s="89"/>
      <c r="F610" s="89"/>
      <c r="G610" s="89"/>
      <c r="H610" s="91">
        <f t="shared" si="9"/>
        <v>0</v>
      </c>
      <c r="I610" s="89"/>
      <c r="J610" s="96" t="s">
        <v>26</v>
      </c>
    </row>
    <row r="611" spans="1:10" ht="20.100000000000001" customHeight="1" thickBot="1" x14ac:dyDescent="0.3">
      <c r="A611" s="96" t="s">
        <v>26</v>
      </c>
      <c r="B611" s="96" t="s">
        <v>26</v>
      </c>
      <c r="C611" s="89"/>
      <c r="D611" s="89"/>
      <c r="E611" s="89"/>
      <c r="F611" s="89"/>
      <c r="G611" s="89"/>
      <c r="H611" s="91">
        <f t="shared" si="9"/>
        <v>0</v>
      </c>
      <c r="I611" s="89"/>
      <c r="J611" s="96" t="s">
        <v>26</v>
      </c>
    </row>
    <row r="612" spans="1:10" ht="20.100000000000001" customHeight="1" thickBot="1" x14ac:dyDescent="0.3">
      <c r="A612" s="96" t="s">
        <v>26</v>
      </c>
      <c r="B612" s="96" t="s">
        <v>26</v>
      </c>
      <c r="C612" s="89"/>
      <c r="D612" s="89"/>
      <c r="E612" s="89"/>
      <c r="F612" s="89"/>
      <c r="G612" s="89"/>
      <c r="H612" s="91">
        <f t="shared" si="9"/>
        <v>0</v>
      </c>
      <c r="I612" s="89"/>
      <c r="J612" s="96" t="s">
        <v>26</v>
      </c>
    </row>
    <row r="613" spans="1:10" ht="20.100000000000001" customHeight="1" thickBot="1" x14ac:dyDescent="0.3">
      <c r="A613" s="96" t="s">
        <v>26</v>
      </c>
      <c r="B613" s="96" t="s">
        <v>26</v>
      </c>
      <c r="C613" s="89"/>
      <c r="D613" s="89"/>
      <c r="E613" s="89"/>
      <c r="F613" s="89"/>
      <c r="G613" s="89"/>
      <c r="H613" s="91">
        <f t="shared" si="9"/>
        <v>0</v>
      </c>
      <c r="I613" s="89"/>
      <c r="J613" s="96" t="s">
        <v>26</v>
      </c>
    </row>
    <row r="614" spans="1:10" ht="20.100000000000001" customHeight="1" thickBot="1" x14ac:dyDescent="0.3">
      <c r="A614" s="96" t="s">
        <v>26</v>
      </c>
      <c r="B614" s="96" t="s">
        <v>26</v>
      </c>
      <c r="C614" s="89"/>
      <c r="D614" s="89"/>
      <c r="E614" s="89"/>
      <c r="F614" s="89"/>
      <c r="G614" s="89"/>
      <c r="H614" s="91">
        <f t="shared" si="9"/>
        <v>0</v>
      </c>
      <c r="I614" s="89"/>
      <c r="J614" s="96" t="s">
        <v>26</v>
      </c>
    </row>
    <row r="615" spans="1:10" ht="20.100000000000001" customHeight="1" thickBot="1" x14ac:dyDescent="0.3">
      <c r="A615" s="96" t="s">
        <v>26</v>
      </c>
      <c r="B615" s="96" t="s">
        <v>26</v>
      </c>
      <c r="C615" s="89"/>
      <c r="D615" s="89"/>
      <c r="E615" s="89"/>
      <c r="F615" s="89"/>
      <c r="G615" s="89"/>
      <c r="H615" s="91">
        <f t="shared" si="9"/>
        <v>0</v>
      </c>
      <c r="I615" s="89"/>
      <c r="J615" s="96" t="s">
        <v>26</v>
      </c>
    </row>
    <row r="616" spans="1:10" ht="20.100000000000001" customHeight="1" thickBot="1" x14ac:dyDescent="0.3">
      <c r="A616" s="96" t="s">
        <v>26</v>
      </c>
      <c r="B616" s="96" t="s">
        <v>26</v>
      </c>
      <c r="C616" s="89"/>
      <c r="D616" s="89"/>
      <c r="E616" s="89"/>
      <c r="F616" s="89"/>
      <c r="G616" s="89"/>
      <c r="H616" s="91">
        <f t="shared" si="9"/>
        <v>0</v>
      </c>
      <c r="I616" s="89"/>
      <c r="J616" s="96" t="s">
        <v>26</v>
      </c>
    </row>
    <row r="617" spans="1:10" ht="20.100000000000001" customHeight="1" thickBot="1" x14ac:dyDescent="0.3">
      <c r="A617" s="96" t="s">
        <v>26</v>
      </c>
      <c r="B617" s="96" t="s">
        <v>26</v>
      </c>
      <c r="C617" s="89"/>
      <c r="D617" s="89"/>
      <c r="E617" s="89"/>
      <c r="F617" s="89"/>
      <c r="G617" s="89"/>
      <c r="H617" s="91">
        <f t="shared" si="9"/>
        <v>0</v>
      </c>
      <c r="I617" s="89"/>
      <c r="J617" s="96" t="s">
        <v>26</v>
      </c>
    </row>
    <row r="618" spans="1:10" ht="20.100000000000001" customHeight="1" thickBot="1" x14ac:dyDescent="0.3">
      <c r="A618" s="96" t="s">
        <v>26</v>
      </c>
      <c r="B618" s="96" t="s">
        <v>26</v>
      </c>
      <c r="C618" s="89"/>
      <c r="D618" s="89"/>
      <c r="E618" s="89"/>
      <c r="F618" s="89"/>
      <c r="G618" s="89"/>
      <c r="H618" s="91">
        <f t="shared" si="9"/>
        <v>0</v>
      </c>
      <c r="I618" s="89"/>
      <c r="J618" s="96" t="s">
        <v>26</v>
      </c>
    </row>
    <row r="619" spans="1:10" ht="20.100000000000001" customHeight="1" thickBot="1" x14ac:dyDescent="0.3">
      <c r="A619" s="96" t="s">
        <v>26</v>
      </c>
      <c r="B619" s="96" t="s">
        <v>26</v>
      </c>
      <c r="C619" s="89"/>
      <c r="D619" s="89"/>
      <c r="E619" s="89"/>
      <c r="F619" s="89"/>
      <c r="G619" s="89"/>
      <c r="H619" s="91">
        <f t="shared" si="9"/>
        <v>0</v>
      </c>
      <c r="I619" s="89"/>
      <c r="J619" s="96" t="s">
        <v>26</v>
      </c>
    </row>
    <row r="620" spans="1:10" ht="20.100000000000001" customHeight="1" thickBot="1" x14ac:dyDescent="0.3">
      <c r="A620" s="96" t="s">
        <v>26</v>
      </c>
      <c r="B620" s="96" t="s">
        <v>26</v>
      </c>
      <c r="C620" s="89"/>
      <c r="D620" s="89"/>
      <c r="E620" s="89"/>
      <c r="F620" s="89"/>
      <c r="G620" s="89"/>
      <c r="H620" s="91">
        <f t="shared" si="9"/>
        <v>0</v>
      </c>
      <c r="I620" s="89"/>
      <c r="J620" s="96" t="s">
        <v>26</v>
      </c>
    </row>
    <row r="621" spans="1:10" ht="20.100000000000001" customHeight="1" thickBot="1" x14ac:dyDescent="0.3">
      <c r="A621" s="96" t="s">
        <v>26</v>
      </c>
      <c r="B621" s="96" t="s">
        <v>26</v>
      </c>
      <c r="C621" s="89"/>
      <c r="D621" s="89"/>
      <c r="E621" s="89"/>
      <c r="F621" s="89"/>
      <c r="G621" s="89"/>
      <c r="H621" s="91">
        <f t="shared" si="9"/>
        <v>0</v>
      </c>
      <c r="I621" s="89"/>
      <c r="J621" s="96" t="s">
        <v>26</v>
      </c>
    </row>
    <row r="622" spans="1:10" ht="20.100000000000001" customHeight="1" thickBot="1" x14ac:dyDescent="0.3">
      <c r="A622" s="96" t="s">
        <v>26</v>
      </c>
      <c r="B622" s="96" t="s">
        <v>26</v>
      </c>
      <c r="C622" s="89"/>
      <c r="D622" s="89"/>
      <c r="E622" s="89"/>
      <c r="F622" s="89"/>
      <c r="G622" s="89"/>
      <c r="H622" s="91">
        <f t="shared" si="9"/>
        <v>0</v>
      </c>
      <c r="I622" s="89"/>
      <c r="J622" s="96" t="s">
        <v>26</v>
      </c>
    </row>
    <row r="623" spans="1:10" ht="20.100000000000001" customHeight="1" thickBot="1" x14ac:dyDescent="0.3">
      <c r="A623" s="96" t="s">
        <v>26</v>
      </c>
      <c r="B623" s="96" t="s">
        <v>26</v>
      </c>
      <c r="C623" s="89"/>
      <c r="D623" s="89"/>
      <c r="E623" s="89"/>
      <c r="F623" s="89"/>
      <c r="G623" s="89"/>
      <c r="H623" s="91">
        <f t="shared" si="9"/>
        <v>0</v>
      </c>
      <c r="I623" s="89"/>
      <c r="J623" s="96" t="s">
        <v>26</v>
      </c>
    </row>
    <row r="624" spans="1:10" ht="20.100000000000001" customHeight="1" thickBot="1" x14ac:dyDescent="0.3">
      <c r="A624" s="96" t="s">
        <v>26</v>
      </c>
      <c r="B624" s="96" t="s">
        <v>26</v>
      </c>
      <c r="C624" s="89"/>
      <c r="D624" s="89"/>
      <c r="E624" s="89"/>
      <c r="F624" s="89"/>
      <c r="G624" s="89"/>
      <c r="H624" s="91">
        <f t="shared" si="9"/>
        <v>0</v>
      </c>
      <c r="I624" s="89"/>
      <c r="J624" s="96" t="s">
        <v>26</v>
      </c>
    </row>
    <row r="625" spans="1:10" ht="20.100000000000001" customHeight="1" thickBot="1" x14ac:dyDescent="0.3">
      <c r="A625" s="96" t="s">
        <v>26</v>
      </c>
      <c r="B625" s="96" t="s">
        <v>26</v>
      </c>
      <c r="C625" s="89"/>
      <c r="D625" s="89"/>
      <c r="E625" s="89"/>
      <c r="F625" s="89"/>
      <c r="G625" s="89"/>
      <c r="H625" s="91">
        <f t="shared" si="9"/>
        <v>0</v>
      </c>
      <c r="I625" s="89"/>
      <c r="J625" s="96" t="s">
        <v>26</v>
      </c>
    </row>
    <row r="626" spans="1:10" ht="20.100000000000001" customHeight="1" thickBot="1" x14ac:dyDescent="0.3">
      <c r="A626" s="96" t="s">
        <v>26</v>
      </c>
      <c r="B626" s="96" t="s">
        <v>26</v>
      </c>
      <c r="C626" s="89"/>
      <c r="D626" s="89"/>
      <c r="E626" s="89"/>
      <c r="F626" s="89"/>
      <c r="G626" s="89"/>
      <c r="H626" s="91">
        <f t="shared" si="9"/>
        <v>0</v>
      </c>
      <c r="I626" s="89"/>
      <c r="J626" s="96" t="s">
        <v>26</v>
      </c>
    </row>
    <row r="627" spans="1:10" ht="20.100000000000001" customHeight="1" thickBot="1" x14ac:dyDescent="0.3">
      <c r="A627" s="96" t="s">
        <v>26</v>
      </c>
      <c r="B627" s="96" t="s">
        <v>26</v>
      </c>
      <c r="C627" s="89"/>
      <c r="D627" s="89"/>
      <c r="E627" s="89"/>
      <c r="F627" s="89"/>
      <c r="G627" s="89"/>
      <c r="H627" s="91">
        <f t="shared" si="9"/>
        <v>0</v>
      </c>
      <c r="I627" s="89"/>
      <c r="J627" s="96" t="s">
        <v>26</v>
      </c>
    </row>
    <row r="628" spans="1:10" ht="20.100000000000001" customHeight="1" thickBot="1" x14ac:dyDescent="0.3">
      <c r="A628" s="96" t="s">
        <v>26</v>
      </c>
      <c r="B628" s="96" t="s">
        <v>26</v>
      </c>
      <c r="C628" s="89"/>
      <c r="D628" s="89"/>
      <c r="E628" s="89"/>
      <c r="F628" s="89"/>
      <c r="G628" s="89"/>
      <c r="H628" s="91">
        <f t="shared" si="9"/>
        <v>0</v>
      </c>
      <c r="I628" s="89"/>
      <c r="J628" s="96" t="s">
        <v>26</v>
      </c>
    </row>
    <row r="629" spans="1:10" ht="20.100000000000001" customHeight="1" thickBot="1" x14ac:dyDescent="0.3">
      <c r="A629" s="96" t="s">
        <v>26</v>
      </c>
      <c r="B629" s="96" t="s">
        <v>26</v>
      </c>
      <c r="C629" s="89"/>
      <c r="D629" s="89"/>
      <c r="E629" s="89"/>
      <c r="F629" s="89"/>
      <c r="G629" s="89"/>
      <c r="H629" s="91">
        <f t="shared" si="9"/>
        <v>0</v>
      </c>
      <c r="I629" s="89"/>
      <c r="J629" s="96" t="s">
        <v>26</v>
      </c>
    </row>
    <row r="630" spans="1:10" ht="20.100000000000001" customHeight="1" thickBot="1" x14ac:dyDescent="0.3">
      <c r="A630" s="96" t="s">
        <v>26</v>
      </c>
      <c r="B630" s="96" t="s">
        <v>26</v>
      </c>
      <c r="C630" s="89"/>
      <c r="D630" s="89"/>
      <c r="E630" s="89"/>
      <c r="F630" s="89"/>
      <c r="G630" s="89"/>
      <c r="H630" s="91">
        <f t="shared" si="9"/>
        <v>0</v>
      </c>
      <c r="I630" s="89"/>
      <c r="J630" s="96" t="s">
        <v>26</v>
      </c>
    </row>
    <row r="631" spans="1:10" ht="20.100000000000001" customHeight="1" thickBot="1" x14ac:dyDescent="0.3">
      <c r="A631" s="96" t="s">
        <v>26</v>
      </c>
      <c r="B631" s="96" t="s">
        <v>26</v>
      </c>
      <c r="C631" s="89"/>
      <c r="D631" s="89"/>
      <c r="E631" s="89"/>
      <c r="F631" s="89"/>
      <c r="G631" s="89"/>
      <c r="H631" s="91">
        <f t="shared" si="9"/>
        <v>0</v>
      </c>
      <c r="I631" s="89"/>
      <c r="J631" s="96" t="s">
        <v>26</v>
      </c>
    </row>
    <row r="632" spans="1:10" ht="20.100000000000001" customHeight="1" thickBot="1" x14ac:dyDescent="0.3">
      <c r="A632" s="96" t="s">
        <v>26</v>
      </c>
      <c r="B632" s="96" t="s">
        <v>26</v>
      </c>
      <c r="C632" s="89"/>
      <c r="D632" s="89"/>
      <c r="E632" s="89"/>
      <c r="F632" s="89"/>
      <c r="G632" s="89"/>
      <c r="H632" s="91">
        <f t="shared" si="9"/>
        <v>0</v>
      </c>
      <c r="I632" s="89"/>
      <c r="J632" s="96" t="s">
        <v>26</v>
      </c>
    </row>
    <row r="633" spans="1:10" ht="20.100000000000001" customHeight="1" thickBot="1" x14ac:dyDescent="0.3">
      <c r="A633" s="96" t="s">
        <v>26</v>
      </c>
      <c r="B633" s="96" t="s">
        <v>26</v>
      </c>
      <c r="C633" s="89"/>
      <c r="D633" s="89"/>
      <c r="E633" s="89"/>
      <c r="F633" s="89"/>
      <c r="G633" s="89"/>
      <c r="H633" s="91">
        <f t="shared" si="9"/>
        <v>0</v>
      </c>
      <c r="I633" s="89"/>
      <c r="J633" s="96" t="s">
        <v>26</v>
      </c>
    </row>
    <row r="634" spans="1:10" ht="20.100000000000001" customHeight="1" thickBot="1" x14ac:dyDescent="0.3">
      <c r="A634" s="96" t="s">
        <v>26</v>
      </c>
      <c r="B634" s="96" t="s">
        <v>26</v>
      </c>
      <c r="C634" s="89"/>
      <c r="D634" s="89"/>
      <c r="E634" s="89"/>
      <c r="F634" s="89"/>
      <c r="G634" s="89"/>
      <c r="H634" s="91">
        <f t="shared" si="9"/>
        <v>0</v>
      </c>
      <c r="I634" s="89"/>
      <c r="J634" s="96" t="s">
        <v>26</v>
      </c>
    </row>
    <row r="635" spans="1:10" ht="20.100000000000001" customHeight="1" thickBot="1" x14ac:dyDescent="0.3">
      <c r="A635" s="96" t="s">
        <v>26</v>
      </c>
      <c r="B635" s="96" t="s">
        <v>26</v>
      </c>
      <c r="C635" s="89"/>
      <c r="D635" s="89"/>
      <c r="E635" s="89"/>
      <c r="F635" s="89"/>
      <c r="G635" s="89"/>
      <c r="H635" s="91">
        <f t="shared" si="9"/>
        <v>0</v>
      </c>
      <c r="I635" s="89"/>
      <c r="J635" s="96" t="s">
        <v>26</v>
      </c>
    </row>
    <row r="636" spans="1:10" ht="20.100000000000001" customHeight="1" thickBot="1" x14ac:dyDescent="0.3">
      <c r="A636" s="96" t="s">
        <v>26</v>
      </c>
      <c r="B636" s="96" t="s">
        <v>26</v>
      </c>
      <c r="C636" s="89"/>
      <c r="D636" s="89"/>
      <c r="E636" s="89"/>
      <c r="F636" s="89"/>
      <c r="G636" s="89"/>
      <c r="H636" s="91">
        <f t="shared" si="9"/>
        <v>0</v>
      </c>
      <c r="I636" s="89"/>
      <c r="J636" s="96" t="s">
        <v>26</v>
      </c>
    </row>
    <row r="637" spans="1:10" ht="20.100000000000001" customHeight="1" thickBot="1" x14ac:dyDescent="0.3">
      <c r="A637" s="96" t="s">
        <v>26</v>
      </c>
      <c r="B637" s="96" t="s">
        <v>26</v>
      </c>
      <c r="C637" s="89"/>
      <c r="D637" s="89"/>
      <c r="E637" s="89"/>
      <c r="F637" s="89"/>
      <c r="G637" s="89"/>
      <c r="H637" s="91">
        <f t="shared" si="9"/>
        <v>0</v>
      </c>
      <c r="I637" s="89"/>
      <c r="J637" s="96" t="s">
        <v>26</v>
      </c>
    </row>
    <row r="638" spans="1:10" ht="20.100000000000001" customHeight="1" thickBot="1" x14ac:dyDescent="0.3">
      <c r="A638" s="96" t="s">
        <v>26</v>
      </c>
      <c r="B638" s="96" t="s">
        <v>26</v>
      </c>
      <c r="C638" s="89"/>
      <c r="D638" s="89"/>
      <c r="E638" s="89"/>
      <c r="F638" s="89"/>
      <c r="G638" s="89"/>
      <c r="H638" s="91">
        <f t="shared" si="9"/>
        <v>0</v>
      </c>
      <c r="I638" s="89"/>
      <c r="J638" s="96" t="s">
        <v>26</v>
      </c>
    </row>
    <row r="639" spans="1:10" ht="20.100000000000001" customHeight="1" thickBot="1" x14ac:dyDescent="0.3">
      <c r="A639" s="96" t="s">
        <v>26</v>
      </c>
      <c r="B639" s="96" t="s">
        <v>26</v>
      </c>
      <c r="C639" s="89"/>
      <c r="D639" s="89"/>
      <c r="E639" s="89"/>
      <c r="F639" s="89"/>
      <c r="G639" s="89"/>
      <c r="H639" s="91">
        <f t="shared" si="9"/>
        <v>0</v>
      </c>
      <c r="I639" s="89"/>
      <c r="J639" s="96" t="s">
        <v>26</v>
      </c>
    </row>
    <row r="640" spans="1:10" ht="20.100000000000001" customHeight="1" thickBot="1" x14ac:dyDescent="0.3">
      <c r="A640" s="96" t="s">
        <v>26</v>
      </c>
      <c r="B640" s="96" t="s">
        <v>26</v>
      </c>
      <c r="C640" s="89"/>
      <c r="D640" s="89"/>
      <c r="E640" s="89"/>
      <c r="F640" s="89"/>
      <c r="G640" s="89"/>
      <c r="H640" s="91">
        <f t="shared" si="9"/>
        <v>0</v>
      </c>
      <c r="I640" s="89"/>
      <c r="J640" s="96" t="s">
        <v>26</v>
      </c>
    </row>
    <row r="641" spans="1:10" ht="20.100000000000001" customHeight="1" thickBot="1" x14ac:dyDescent="0.3">
      <c r="A641" s="96" t="s">
        <v>26</v>
      </c>
      <c r="B641" s="96" t="s">
        <v>26</v>
      </c>
      <c r="C641" s="89"/>
      <c r="D641" s="89"/>
      <c r="E641" s="89"/>
      <c r="F641" s="89"/>
      <c r="G641" s="89"/>
      <c r="H641" s="91">
        <f t="shared" si="9"/>
        <v>0</v>
      </c>
      <c r="I641" s="89"/>
      <c r="J641" s="96" t="s">
        <v>26</v>
      </c>
    </row>
    <row r="642" spans="1:10" ht="20.100000000000001" customHeight="1" thickBot="1" x14ac:dyDescent="0.3">
      <c r="A642" s="96" t="s">
        <v>26</v>
      </c>
      <c r="B642" s="96" t="s">
        <v>26</v>
      </c>
      <c r="C642" s="89"/>
      <c r="D642" s="89"/>
      <c r="E642" s="89"/>
      <c r="F642" s="89"/>
      <c r="G642" s="89"/>
      <c r="H642" s="91">
        <f t="shared" si="9"/>
        <v>0</v>
      </c>
      <c r="I642" s="89"/>
      <c r="J642" s="96" t="s">
        <v>26</v>
      </c>
    </row>
    <row r="643" spans="1:10" ht="20.100000000000001" customHeight="1" thickBot="1" x14ac:dyDescent="0.3">
      <c r="A643" s="96" t="s">
        <v>26</v>
      </c>
      <c r="B643" s="96" t="s">
        <v>26</v>
      </c>
      <c r="C643" s="89"/>
      <c r="D643" s="89"/>
      <c r="E643" s="89"/>
      <c r="F643" s="89"/>
      <c r="G643" s="89"/>
      <c r="H643" s="91">
        <f t="shared" si="9"/>
        <v>0</v>
      </c>
      <c r="I643" s="89"/>
      <c r="J643" s="96" t="s">
        <v>26</v>
      </c>
    </row>
    <row r="644" spans="1:10" ht="20.100000000000001" customHeight="1" thickBot="1" x14ac:dyDescent="0.3">
      <c r="A644" s="96" t="s">
        <v>26</v>
      </c>
      <c r="B644" s="96" t="s">
        <v>26</v>
      </c>
      <c r="C644" s="89"/>
      <c r="D644" s="89"/>
      <c r="E644" s="89"/>
      <c r="F644" s="89"/>
      <c r="G644" s="89"/>
      <c r="H644" s="91">
        <f t="shared" si="9"/>
        <v>0</v>
      </c>
      <c r="I644" s="89"/>
      <c r="J644" s="96" t="s">
        <v>26</v>
      </c>
    </row>
    <row r="645" spans="1:10" ht="20.100000000000001" customHeight="1" thickBot="1" x14ac:dyDescent="0.3">
      <c r="A645" s="96" t="s">
        <v>26</v>
      </c>
      <c r="B645" s="96" t="s">
        <v>26</v>
      </c>
      <c r="C645" s="89"/>
      <c r="D645" s="89"/>
      <c r="E645" s="89"/>
      <c r="F645" s="89"/>
      <c r="G645" s="89"/>
      <c r="H645" s="91">
        <f t="shared" si="9"/>
        <v>0</v>
      </c>
      <c r="I645" s="89"/>
      <c r="J645" s="96" t="s">
        <v>26</v>
      </c>
    </row>
    <row r="646" spans="1:10" ht="20.100000000000001" customHeight="1" thickBot="1" x14ac:dyDescent="0.3">
      <c r="A646" s="96" t="s">
        <v>26</v>
      </c>
      <c r="B646" s="96" t="s">
        <v>26</v>
      </c>
      <c r="C646" s="89"/>
      <c r="D646" s="89"/>
      <c r="E646" s="89"/>
      <c r="F646" s="89"/>
      <c r="G646" s="89"/>
      <c r="H646" s="91">
        <f t="shared" si="9"/>
        <v>0</v>
      </c>
      <c r="I646" s="89"/>
      <c r="J646" s="96" t="s">
        <v>26</v>
      </c>
    </row>
    <row r="647" spans="1:10" ht="20.100000000000001" customHeight="1" thickBot="1" x14ac:dyDescent="0.3">
      <c r="A647" s="96" t="s">
        <v>26</v>
      </c>
      <c r="B647" s="96" t="s">
        <v>26</v>
      </c>
      <c r="C647" s="89"/>
      <c r="D647" s="89"/>
      <c r="E647" s="89"/>
      <c r="F647" s="89"/>
      <c r="G647" s="89"/>
      <c r="H647" s="91">
        <f t="shared" ref="H647:H710" si="10">ROUND(SUM(C647,(-D647),(-E647),F647,(-G647)),2)</f>
        <v>0</v>
      </c>
      <c r="I647" s="89"/>
      <c r="J647" s="96" t="s">
        <v>26</v>
      </c>
    </row>
    <row r="648" spans="1:10" ht="20.100000000000001" customHeight="1" thickBot="1" x14ac:dyDescent="0.3">
      <c r="A648" s="96" t="s">
        <v>26</v>
      </c>
      <c r="B648" s="96" t="s">
        <v>26</v>
      </c>
      <c r="C648" s="89"/>
      <c r="D648" s="89"/>
      <c r="E648" s="89"/>
      <c r="F648" s="89"/>
      <c r="G648" s="89"/>
      <c r="H648" s="91">
        <f t="shared" si="10"/>
        <v>0</v>
      </c>
      <c r="I648" s="89"/>
      <c r="J648" s="96" t="s">
        <v>26</v>
      </c>
    </row>
    <row r="649" spans="1:10" ht="20.100000000000001" customHeight="1" thickBot="1" x14ac:dyDescent="0.3">
      <c r="A649" s="96" t="s">
        <v>26</v>
      </c>
      <c r="B649" s="96" t="s">
        <v>26</v>
      </c>
      <c r="C649" s="89"/>
      <c r="D649" s="89"/>
      <c r="E649" s="89"/>
      <c r="F649" s="89"/>
      <c r="G649" s="89"/>
      <c r="H649" s="91">
        <f t="shared" si="10"/>
        <v>0</v>
      </c>
      <c r="I649" s="89"/>
      <c r="J649" s="96" t="s">
        <v>26</v>
      </c>
    </row>
    <row r="650" spans="1:10" ht="20.100000000000001" customHeight="1" thickBot="1" x14ac:dyDescent="0.3">
      <c r="A650" s="96" t="s">
        <v>26</v>
      </c>
      <c r="B650" s="96" t="s">
        <v>26</v>
      </c>
      <c r="C650" s="89"/>
      <c r="D650" s="89"/>
      <c r="E650" s="89"/>
      <c r="F650" s="89"/>
      <c r="G650" s="89"/>
      <c r="H650" s="91">
        <f t="shared" si="10"/>
        <v>0</v>
      </c>
      <c r="I650" s="89"/>
      <c r="J650" s="96" t="s">
        <v>26</v>
      </c>
    </row>
    <row r="651" spans="1:10" ht="20.100000000000001" customHeight="1" thickBot="1" x14ac:dyDescent="0.3">
      <c r="A651" s="96" t="s">
        <v>26</v>
      </c>
      <c r="B651" s="96" t="s">
        <v>26</v>
      </c>
      <c r="C651" s="89"/>
      <c r="D651" s="89"/>
      <c r="E651" s="89"/>
      <c r="F651" s="89"/>
      <c r="G651" s="89"/>
      <c r="H651" s="91">
        <f t="shared" si="10"/>
        <v>0</v>
      </c>
      <c r="I651" s="89"/>
      <c r="J651" s="96" t="s">
        <v>26</v>
      </c>
    </row>
    <row r="652" spans="1:10" ht="20.100000000000001" customHeight="1" thickBot="1" x14ac:dyDescent="0.3">
      <c r="A652" s="96" t="s">
        <v>26</v>
      </c>
      <c r="B652" s="96" t="s">
        <v>26</v>
      </c>
      <c r="C652" s="89"/>
      <c r="D652" s="89"/>
      <c r="E652" s="89"/>
      <c r="F652" s="89"/>
      <c r="G652" s="89"/>
      <c r="H652" s="91">
        <f t="shared" si="10"/>
        <v>0</v>
      </c>
      <c r="I652" s="89"/>
      <c r="J652" s="96" t="s">
        <v>26</v>
      </c>
    </row>
    <row r="653" spans="1:10" ht="20.100000000000001" customHeight="1" thickBot="1" x14ac:dyDescent="0.3">
      <c r="A653" s="96" t="s">
        <v>26</v>
      </c>
      <c r="B653" s="96" t="s">
        <v>26</v>
      </c>
      <c r="C653" s="89"/>
      <c r="D653" s="89"/>
      <c r="E653" s="89"/>
      <c r="F653" s="89"/>
      <c r="G653" s="89"/>
      <c r="H653" s="91">
        <f t="shared" si="10"/>
        <v>0</v>
      </c>
      <c r="I653" s="89"/>
      <c r="J653" s="96" t="s">
        <v>26</v>
      </c>
    </row>
    <row r="654" spans="1:10" ht="20.100000000000001" customHeight="1" thickBot="1" x14ac:dyDescent="0.3">
      <c r="A654" s="96" t="s">
        <v>26</v>
      </c>
      <c r="B654" s="96" t="s">
        <v>26</v>
      </c>
      <c r="C654" s="89"/>
      <c r="D654" s="89"/>
      <c r="E654" s="89"/>
      <c r="F654" s="89"/>
      <c r="G654" s="89"/>
      <c r="H654" s="91">
        <f t="shared" si="10"/>
        <v>0</v>
      </c>
      <c r="I654" s="89"/>
      <c r="J654" s="96" t="s">
        <v>26</v>
      </c>
    </row>
    <row r="655" spans="1:10" ht="20.100000000000001" customHeight="1" thickBot="1" x14ac:dyDescent="0.3">
      <c r="A655" s="96" t="s">
        <v>26</v>
      </c>
      <c r="B655" s="96" t="s">
        <v>26</v>
      </c>
      <c r="C655" s="89"/>
      <c r="D655" s="89"/>
      <c r="E655" s="89"/>
      <c r="F655" s="89"/>
      <c r="G655" s="89"/>
      <c r="H655" s="91">
        <f t="shared" si="10"/>
        <v>0</v>
      </c>
      <c r="I655" s="89"/>
      <c r="J655" s="96" t="s">
        <v>26</v>
      </c>
    </row>
    <row r="656" spans="1:10" ht="20.100000000000001" customHeight="1" thickBot="1" x14ac:dyDescent="0.3">
      <c r="A656" s="96" t="s">
        <v>26</v>
      </c>
      <c r="B656" s="96" t="s">
        <v>26</v>
      </c>
      <c r="C656" s="89"/>
      <c r="D656" s="89"/>
      <c r="E656" s="89"/>
      <c r="F656" s="89"/>
      <c r="G656" s="89"/>
      <c r="H656" s="91">
        <f t="shared" si="10"/>
        <v>0</v>
      </c>
      <c r="I656" s="89"/>
      <c r="J656" s="96" t="s">
        <v>26</v>
      </c>
    </row>
    <row r="657" spans="1:10" ht="20.100000000000001" customHeight="1" thickBot="1" x14ac:dyDescent="0.3">
      <c r="A657" s="96" t="s">
        <v>26</v>
      </c>
      <c r="B657" s="96" t="s">
        <v>26</v>
      </c>
      <c r="C657" s="89"/>
      <c r="D657" s="89"/>
      <c r="E657" s="89"/>
      <c r="F657" s="89"/>
      <c r="G657" s="89"/>
      <c r="H657" s="91">
        <f t="shared" si="10"/>
        <v>0</v>
      </c>
      <c r="I657" s="89"/>
      <c r="J657" s="96" t="s">
        <v>26</v>
      </c>
    </row>
    <row r="658" spans="1:10" ht="20.100000000000001" customHeight="1" thickBot="1" x14ac:dyDescent="0.3">
      <c r="A658" s="96" t="s">
        <v>26</v>
      </c>
      <c r="B658" s="96" t="s">
        <v>26</v>
      </c>
      <c r="C658" s="89"/>
      <c r="D658" s="89"/>
      <c r="E658" s="89"/>
      <c r="F658" s="89"/>
      <c r="G658" s="89"/>
      <c r="H658" s="91">
        <f t="shared" si="10"/>
        <v>0</v>
      </c>
      <c r="I658" s="89"/>
      <c r="J658" s="96" t="s">
        <v>26</v>
      </c>
    </row>
    <row r="659" spans="1:10" ht="20.100000000000001" customHeight="1" thickBot="1" x14ac:dyDescent="0.3">
      <c r="A659" s="96" t="s">
        <v>26</v>
      </c>
      <c r="B659" s="96" t="s">
        <v>26</v>
      </c>
      <c r="C659" s="89"/>
      <c r="D659" s="89"/>
      <c r="E659" s="89"/>
      <c r="F659" s="89"/>
      <c r="G659" s="89"/>
      <c r="H659" s="91">
        <f t="shared" si="10"/>
        <v>0</v>
      </c>
      <c r="I659" s="89"/>
      <c r="J659" s="96" t="s">
        <v>26</v>
      </c>
    </row>
    <row r="660" spans="1:10" ht="20.100000000000001" customHeight="1" thickBot="1" x14ac:dyDescent="0.3">
      <c r="A660" s="96" t="s">
        <v>26</v>
      </c>
      <c r="B660" s="96" t="s">
        <v>26</v>
      </c>
      <c r="C660" s="89"/>
      <c r="D660" s="89"/>
      <c r="E660" s="89"/>
      <c r="F660" s="89"/>
      <c r="G660" s="89"/>
      <c r="H660" s="91">
        <f t="shared" si="10"/>
        <v>0</v>
      </c>
      <c r="I660" s="89"/>
      <c r="J660" s="96" t="s">
        <v>26</v>
      </c>
    </row>
    <row r="661" spans="1:10" ht="20.100000000000001" customHeight="1" thickBot="1" x14ac:dyDescent="0.3">
      <c r="A661" s="96" t="s">
        <v>26</v>
      </c>
      <c r="B661" s="96" t="s">
        <v>26</v>
      </c>
      <c r="C661" s="89"/>
      <c r="D661" s="89"/>
      <c r="E661" s="89"/>
      <c r="F661" s="89"/>
      <c r="G661" s="89"/>
      <c r="H661" s="91">
        <f t="shared" si="10"/>
        <v>0</v>
      </c>
      <c r="I661" s="89"/>
      <c r="J661" s="96" t="s">
        <v>26</v>
      </c>
    </row>
    <row r="662" spans="1:10" ht="20.100000000000001" customHeight="1" thickBot="1" x14ac:dyDescent="0.3">
      <c r="A662" s="96" t="s">
        <v>26</v>
      </c>
      <c r="B662" s="96" t="s">
        <v>26</v>
      </c>
      <c r="C662" s="89"/>
      <c r="D662" s="89"/>
      <c r="E662" s="89"/>
      <c r="F662" s="89"/>
      <c r="G662" s="89"/>
      <c r="H662" s="91">
        <f t="shared" si="10"/>
        <v>0</v>
      </c>
      <c r="I662" s="89"/>
      <c r="J662" s="96" t="s">
        <v>26</v>
      </c>
    </row>
    <row r="663" spans="1:10" ht="20.100000000000001" customHeight="1" thickBot="1" x14ac:dyDescent="0.3">
      <c r="A663" s="96" t="s">
        <v>26</v>
      </c>
      <c r="B663" s="96" t="s">
        <v>26</v>
      </c>
      <c r="C663" s="89"/>
      <c r="D663" s="89"/>
      <c r="E663" s="89"/>
      <c r="F663" s="89"/>
      <c r="G663" s="89"/>
      <c r="H663" s="91">
        <f t="shared" si="10"/>
        <v>0</v>
      </c>
      <c r="I663" s="89"/>
      <c r="J663" s="96" t="s">
        <v>26</v>
      </c>
    </row>
    <row r="664" spans="1:10" ht="20.100000000000001" customHeight="1" thickBot="1" x14ac:dyDescent="0.3">
      <c r="A664" s="96" t="s">
        <v>26</v>
      </c>
      <c r="B664" s="96" t="s">
        <v>26</v>
      </c>
      <c r="C664" s="89"/>
      <c r="D664" s="89"/>
      <c r="E664" s="89"/>
      <c r="F664" s="89"/>
      <c r="G664" s="89"/>
      <c r="H664" s="91">
        <f t="shared" si="10"/>
        <v>0</v>
      </c>
      <c r="I664" s="89"/>
      <c r="J664" s="96" t="s">
        <v>26</v>
      </c>
    </row>
    <row r="665" spans="1:10" ht="20.100000000000001" customHeight="1" thickBot="1" x14ac:dyDescent="0.3">
      <c r="A665" s="96" t="s">
        <v>26</v>
      </c>
      <c r="B665" s="96" t="s">
        <v>26</v>
      </c>
      <c r="C665" s="89"/>
      <c r="D665" s="89"/>
      <c r="E665" s="89"/>
      <c r="F665" s="89"/>
      <c r="G665" s="89"/>
      <c r="H665" s="91">
        <f t="shared" si="10"/>
        <v>0</v>
      </c>
      <c r="I665" s="89"/>
      <c r="J665" s="96" t="s">
        <v>26</v>
      </c>
    </row>
    <row r="666" spans="1:10" ht="20.100000000000001" customHeight="1" thickBot="1" x14ac:dyDescent="0.3">
      <c r="A666" s="96" t="s">
        <v>26</v>
      </c>
      <c r="B666" s="96" t="s">
        <v>26</v>
      </c>
      <c r="C666" s="89"/>
      <c r="D666" s="89"/>
      <c r="E666" s="89"/>
      <c r="F666" s="89"/>
      <c r="G666" s="89"/>
      <c r="H666" s="91">
        <f t="shared" si="10"/>
        <v>0</v>
      </c>
      <c r="I666" s="89"/>
      <c r="J666" s="96" t="s">
        <v>26</v>
      </c>
    </row>
    <row r="667" spans="1:10" ht="20.100000000000001" customHeight="1" thickBot="1" x14ac:dyDescent="0.3">
      <c r="A667" s="96" t="s">
        <v>26</v>
      </c>
      <c r="B667" s="96" t="s">
        <v>26</v>
      </c>
      <c r="C667" s="89"/>
      <c r="D667" s="89"/>
      <c r="E667" s="89"/>
      <c r="F667" s="89"/>
      <c r="G667" s="89"/>
      <c r="H667" s="91">
        <f t="shared" si="10"/>
        <v>0</v>
      </c>
      <c r="I667" s="89"/>
      <c r="J667" s="96" t="s">
        <v>26</v>
      </c>
    </row>
    <row r="668" spans="1:10" ht="20.100000000000001" customHeight="1" thickBot="1" x14ac:dyDescent="0.3">
      <c r="A668" s="96" t="s">
        <v>26</v>
      </c>
      <c r="B668" s="96" t="s">
        <v>26</v>
      </c>
      <c r="C668" s="89"/>
      <c r="D668" s="89"/>
      <c r="E668" s="89"/>
      <c r="F668" s="89"/>
      <c r="G668" s="89"/>
      <c r="H668" s="91">
        <f t="shared" si="10"/>
        <v>0</v>
      </c>
      <c r="I668" s="89"/>
      <c r="J668" s="96" t="s">
        <v>26</v>
      </c>
    </row>
    <row r="669" spans="1:10" ht="20.100000000000001" customHeight="1" thickBot="1" x14ac:dyDescent="0.3">
      <c r="A669" s="96" t="s">
        <v>26</v>
      </c>
      <c r="B669" s="96" t="s">
        <v>26</v>
      </c>
      <c r="C669" s="89"/>
      <c r="D669" s="89"/>
      <c r="E669" s="89"/>
      <c r="F669" s="89"/>
      <c r="G669" s="89"/>
      <c r="H669" s="91">
        <f t="shared" si="10"/>
        <v>0</v>
      </c>
      <c r="I669" s="89"/>
      <c r="J669" s="96" t="s">
        <v>26</v>
      </c>
    </row>
    <row r="670" spans="1:10" ht="20.100000000000001" customHeight="1" thickBot="1" x14ac:dyDescent="0.3">
      <c r="A670" s="96" t="s">
        <v>26</v>
      </c>
      <c r="B670" s="96" t="s">
        <v>26</v>
      </c>
      <c r="C670" s="89"/>
      <c r="D670" s="89"/>
      <c r="E670" s="89"/>
      <c r="F670" s="89"/>
      <c r="G670" s="89"/>
      <c r="H670" s="91">
        <f t="shared" si="10"/>
        <v>0</v>
      </c>
      <c r="I670" s="89"/>
      <c r="J670" s="96" t="s">
        <v>26</v>
      </c>
    </row>
    <row r="671" spans="1:10" ht="20.100000000000001" customHeight="1" thickBot="1" x14ac:dyDescent="0.3">
      <c r="A671" s="96" t="s">
        <v>26</v>
      </c>
      <c r="B671" s="96" t="s">
        <v>26</v>
      </c>
      <c r="C671" s="89"/>
      <c r="D671" s="89"/>
      <c r="E671" s="89"/>
      <c r="F671" s="89"/>
      <c r="G671" s="89"/>
      <c r="H671" s="91">
        <f t="shared" si="10"/>
        <v>0</v>
      </c>
      <c r="I671" s="89"/>
      <c r="J671" s="96" t="s">
        <v>26</v>
      </c>
    </row>
    <row r="672" spans="1:10" ht="20.100000000000001" customHeight="1" thickBot="1" x14ac:dyDescent="0.3">
      <c r="A672" s="96" t="s">
        <v>26</v>
      </c>
      <c r="B672" s="96" t="s">
        <v>26</v>
      </c>
      <c r="C672" s="89"/>
      <c r="D672" s="89"/>
      <c r="E672" s="89"/>
      <c r="F672" s="89"/>
      <c r="G672" s="89"/>
      <c r="H672" s="91">
        <f t="shared" si="10"/>
        <v>0</v>
      </c>
      <c r="I672" s="89"/>
      <c r="J672" s="96" t="s">
        <v>26</v>
      </c>
    </row>
    <row r="673" spans="1:10" ht="20.100000000000001" customHeight="1" thickBot="1" x14ac:dyDescent="0.3">
      <c r="A673" s="96" t="s">
        <v>26</v>
      </c>
      <c r="B673" s="96" t="s">
        <v>26</v>
      </c>
      <c r="C673" s="89"/>
      <c r="D673" s="89"/>
      <c r="E673" s="89"/>
      <c r="F673" s="89"/>
      <c r="G673" s="89"/>
      <c r="H673" s="91">
        <f t="shared" si="10"/>
        <v>0</v>
      </c>
      <c r="I673" s="89"/>
      <c r="J673" s="96" t="s">
        <v>26</v>
      </c>
    </row>
    <row r="674" spans="1:10" ht="20.100000000000001" customHeight="1" thickBot="1" x14ac:dyDescent="0.3">
      <c r="A674" s="96" t="s">
        <v>26</v>
      </c>
      <c r="B674" s="96" t="s">
        <v>26</v>
      </c>
      <c r="C674" s="89"/>
      <c r="D674" s="89"/>
      <c r="E674" s="89"/>
      <c r="F674" s="89"/>
      <c r="G674" s="89"/>
      <c r="H674" s="91">
        <f t="shared" si="10"/>
        <v>0</v>
      </c>
      <c r="I674" s="89"/>
      <c r="J674" s="96" t="s">
        <v>26</v>
      </c>
    </row>
    <row r="675" spans="1:10" ht="20.100000000000001" customHeight="1" thickBot="1" x14ac:dyDescent="0.3">
      <c r="A675" s="96" t="s">
        <v>26</v>
      </c>
      <c r="B675" s="96" t="s">
        <v>26</v>
      </c>
      <c r="C675" s="89"/>
      <c r="D675" s="89"/>
      <c r="E675" s="89"/>
      <c r="F675" s="89"/>
      <c r="G675" s="89"/>
      <c r="H675" s="91">
        <f t="shared" si="10"/>
        <v>0</v>
      </c>
      <c r="I675" s="89"/>
      <c r="J675" s="96" t="s">
        <v>26</v>
      </c>
    </row>
    <row r="676" spans="1:10" ht="20.100000000000001" customHeight="1" thickBot="1" x14ac:dyDescent="0.3">
      <c r="A676" s="96" t="s">
        <v>26</v>
      </c>
      <c r="B676" s="96" t="s">
        <v>26</v>
      </c>
      <c r="C676" s="89"/>
      <c r="D676" s="89"/>
      <c r="E676" s="89"/>
      <c r="F676" s="89"/>
      <c r="G676" s="89"/>
      <c r="H676" s="91">
        <f t="shared" si="10"/>
        <v>0</v>
      </c>
      <c r="I676" s="89"/>
      <c r="J676" s="96" t="s">
        <v>26</v>
      </c>
    </row>
    <row r="677" spans="1:10" ht="20.100000000000001" customHeight="1" thickBot="1" x14ac:dyDescent="0.3">
      <c r="A677" s="96" t="s">
        <v>26</v>
      </c>
      <c r="B677" s="96" t="s">
        <v>26</v>
      </c>
      <c r="C677" s="89"/>
      <c r="D677" s="89"/>
      <c r="E677" s="89"/>
      <c r="F677" s="89"/>
      <c r="G677" s="89"/>
      <c r="H677" s="91">
        <f t="shared" si="10"/>
        <v>0</v>
      </c>
      <c r="I677" s="89"/>
      <c r="J677" s="96" t="s">
        <v>26</v>
      </c>
    </row>
    <row r="678" spans="1:10" ht="20.100000000000001" customHeight="1" thickBot="1" x14ac:dyDescent="0.3">
      <c r="A678" s="96" t="s">
        <v>26</v>
      </c>
      <c r="B678" s="96" t="s">
        <v>26</v>
      </c>
      <c r="C678" s="89"/>
      <c r="D678" s="89"/>
      <c r="E678" s="89"/>
      <c r="F678" s="89"/>
      <c r="G678" s="89"/>
      <c r="H678" s="91">
        <f t="shared" si="10"/>
        <v>0</v>
      </c>
      <c r="I678" s="89"/>
      <c r="J678" s="96" t="s">
        <v>26</v>
      </c>
    </row>
    <row r="679" spans="1:10" ht="20.100000000000001" customHeight="1" thickBot="1" x14ac:dyDescent="0.3">
      <c r="A679" s="96" t="s">
        <v>26</v>
      </c>
      <c r="B679" s="96" t="s">
        <v>26</v>
      </c>
      <c r="C679" s="89"/>
      <c r="D679" s="89"/>
      <c r="E679" s="89"/>
      <c r="F679" s="89"/>
      <c r="G679" s="89"/>
      <c r="H679" s="91">
        <f t="shared" si="10"/>
        <v>0</v>
      </c>
      <c r="I679" s="89"/>
      <c r="J679" s="96" t="s">
        <v>26</v>
      </c>
    </row>
    <row r="680" spans="1:10" ht="20.100000000000001" customHeight="1" thickBot="1" x14ac:dyDescent="0.3">
      <c r="A680" s="96" t="s">
        <v>26</v>
      </c>
      <c r="B680" s="96" t="s">
        <v>26</v>
      </c>
      <c r="C680" s="89"/>
      <c r="D680" s="89"/>
      <c r="E680" s="89"/>
      <c r="F680" s="89"/>
      <c r="G680" s="89"/>
      <c r="H680" s="91">
        <f t="shared" si="10"/>
        <v>0</v>
      </c>
      <c r="I680" s="89"/>
      <c r="J680" s="96" t="s">
        <v>26</v>
      </c>
    </row>
    <row r="681" spans="1:10" ht="20.100000000000001" customHeight="1" thickBot="1" x14ac:dyDescent="0.3">
      <c r="A681" s="96" t="s">
        <v>26</v>
      </c>
      <c r="B681" s="96" t="s">
        <v>26</v>
      </c>
      <c r="C681" s="89"/>
      <c r="D681" s="89"/>
      <c r="E681" s="89"/>
      <c r="F681" s="89"/>
      <c r="G681" s="89"/>
      <c r="H681" s="91">
        <f t="shared" si="10"/>
        <v>0</v>
      </c>
      <c r="I681" s="89"/>
      <c r="J681" s="96" t="s">
        <v>26</v>
      </c>
    </row>
    <row r="682" spans="1:10" ht="20.100000000000001" customHeight="1" thickBot="1" x14ac:dyDescent="0.3">
      <c r="A682" s="96" t="s">
        <v>26</v>
      </c>
      <c r="B682" s="96" t="s">
        <v>26</v>
      </c>
      <c r="C682" s="89"/>
      <c r="D682" s="89"/>
      <c r="E682" s="89"/>
      <c r="F682" s="89"/>
      <c r="G682" s="89"/>
      <c r="H682" s="91">
        <f t="shared" si="10"/>
        <v>0</v>
      </c>
      <c r="I682" s="89"/>
      <c r="J682" s="96" t="s">
        <v>26</v>
      </c>
    </row>
    <row r="683" spans="1:10" ht="20.100000000000001" customHeight="1" thickBot="1" x14ac:dyDescent="0.3">
      <c r="A683" s="96" t="s">
        <v>26</v>
      </c>
      <c r="B683" s="96" t="s">
        <v>26</v>
      </c>
      <c r="C683" s="89"/>
      <c r="D683" s="89"/>
      <c r="E683" s="89"/>
      <c r="F683" s="89"/>
      <c r="G683" s="89"/>
      <c r="H683" s="91">
        <f t="shared" si="10"/>
        <v>0</v>
      </c>
      <c r="I683" s="89"/>
      <c r="J683" s="96" t="s">
        <v>26</v>
      </c>
    </row>
    <row r="684" spans="1:10" ht="20.100000000000001" customHeight="1" thickBot="1" x14ac:dyDescent="0.3">
      <c r="A684" s="96" t="s">
        <v>26</v>
      </c>
      <c r="B684" s="96" t="s">
        <v>26</v>
      </c>
      <c r="C684" s="89"/>
      <c r="D684" s="89"/>
      <c r="E684" s="89"/>
      <c r="F684" s="89"/>
      <c r="G684" s="89"/>
      <c r="H684" s="91">
        <f t="shared" si="10"/>
        <v>0</v>
      </c>
      <c r="I684" s="89"/>
      <c r="J684" s="96" t="s">
        <v>26</v>
      </c>
    </row>
    <row r="685" spans="1:10" ht="20.100000000000001" customHeight="1" thickBot="1" x14ac:dyDescent="0.3">
      <c r="A685" s="96" t="s">
        <v>26</v>
      </c>
      <c r="B685" s="96" t="s">
        <v>26</v>
      </c>
      <c r="C685" s="89"/>
      <c r="D685" s="89"/>
      <c r="E685" s="89"/>
      <c r="F685" s="89"/>
      <c r="G685" s="89"/>
      <c r="H685" s="91">
        <f t="shared" si="10"/>
        <v>0</v>
      </c>
      <c r="I685" s="89"/>
      <c r="J685" s="96" t="s">
        <v>26</v>
      </c>
    </row>
    <row r="686" spans="1:10" ht="20.100000000000001" customHeight="1" thickBot="1" x14ac:dyDescent="0.3">
      <c r="A686" s="96" t="s">
        <v>26</v>
      </c>
      <c r="B686" s="96" t="s">
        <v>26</v>
      </c>
      <c r="C686" s="89"/>
      <c r="D686" s="89"/>
      <c r="E686" s="89"/>
      <c r="F686" s="89"/>
      <c r="G686" s="89"/>
      <c r="H686" s="91">
        <f t="shared" si="10"/>
        <v>0</v>
      </c>
      <c r="I686" s="89"/>
      <c r="J686" s="96" t="s">
        <v>26</v>
      </c>
    </row>
    <row r="687" spans="1:10" ht="20.100000000000001" customHeight="1" thickBot="1" x14ac:dyDescent="0.3">
      <c r="A687" s="96" t="s">
        <v>26</v>
      </c>
      <c r="B687" s="96" t="s">
        <v>26</v>
      </c>
      <c r="C687" s="89"/>
      <c r="D687" s="89"/>
      <c r="E687" s="89"/>
      <c r="F687" s="89"/>
      <c r="G687" s="89"/>
      <c r="H687" s="91">
        <f t="shared" si="10"/>
        <v>0</v>
      </c>
      <c r="I687" s="89"/>
      <c r="J687" s="96" t="s">
        <v>26</v>
      </c>
    </row>
    <row r="688" spans="1:10" ht="20.100000000000001" customHeight="1" thickBot="1" x14ac:dyDescent="0.3">
      <c r="A688" s="96" t="s">
        <v>26</v>
      </c>
      <c r="B688" s="96" t="s">
        <v>26</v>
      </c>
      <c r="C688" s="89"/>
      <c r="D688" s="89"/>
      <c r="E688" s="89"/>
      <c r="F688" s="89"/>
      <c r="G688" s="89"/>
      <c r="H688" s="91">
        <f t="shared" si="10"/>
        <v>0</v>
      </c>
      <c r="I688" s="89"/>
      <c r="J688" s="96" t="s">
        <v>26</v>
      </c>
    </row>
    <row r="689" spans="1:10" ht="20.100000000000001" customHeight="1" thickBot="1" x14ac:dyDescent="0.3">
      <c r="A689" s="96" t="s">
        <v>26</v>
      </c>
      <c r="B689" s="96" t="s">
        <v>26</v>
      </c>
      <c r="C689" s="89"/>
      <c r="D689" s="89"/>
      <c r="E689" s="89"/>
      <c r="F689" s="89"/>
      <c r="G689" s="89"/>
      <c r="H689" s="91">
        <f t="shared" si="10"/>
        <v>0</v>
      </c>
      <c r="I689" s="89"/>
      <c r="J689" s="96" t="s">
        <v>26</v>
      </c>
    </row>
    <row r="690" spans="1:10" ht="20.100000000000001" customHeight="1" thickBot="1" x14ac:dyDescent="0.3">
      <c r="A690" s="96" t="s">
        <v>26</v>
      </c>
      <c r="B690" s="96" t="s">
        <v>26</v>
      </c>
      <c r="C690" s="89"/>
      <c r="D690" s="89"/>
      <c r="E690" s="89"/>
      <c r="F690" s="89"/>
      <c r="G690" s="89"/>
      <c r="H690" s="91">
        <f t="shared" si="10"/>
        <v>0</v>
      </c>
      <c r="I690" s="89"/>
      <c r="J690" s="96" t="s">
        <v>26</v>
      </c>
    </row>
    <row r="691" spans="1:10" ht="20.100000000000001" customHeight="1" thickBot="1" x14ac:dyDescent="0.3">
      <c r="A691" s="96" t="s">
        <v>26</v>
      </c>
      <c r="B691" s="96" t="s">
        <v>26</v>
      </c>
      <c r="C691" s="89"/>
      <c r="D691" s="89"/>
      <c r="E691" s="89"/>
      <c r="F691" s="89"/>
      <c r="G691" s="89"/>
      <c r="H691" s="91">
        <f t="shared" si="10"/>
        <v>0</v>
      </c>
      <c r="I691" s="89"/>
      <c r="J691" s="96" t="s">
        <v>26</v>
      </c>
    </row>
    <row r="692" spans="1:10" ht="20.100000000000001" customHeight="1" thickBot="1" x14ac:dyDescent="0.3">
      <c r="A692" s="96" t="s">
        <v>26</v>
      </c>
      <c r="B692" s="96" t="s">
        <v>26</v>
      </c>
      <c r="C692" s="89"/>
      <c r="D692" s="89"/>
      <c r="E692" s="89"/>
      <c r="F692" s="89"/>
      <c r="G692" s="89"/>
      <c r="H692" s="91">
        <f t="shared" si="10"/>
        <v>0</v>
      </c>
      <c r="I692" s="89"/>
      <c r="J692" s="96" t="s">
        <v>26</v>
      </c>
    </row>
    <row r="693" spans="1:10" ht="20.100000000000001" customHeight="1" thickBot="1" x14ac:dyDescent="0.3">
      <c r="A693" s="96" t="s">
        <v>26</v>
      </c>
      <c r="B693" s="96" t="s">
        <v>26</v>
      </c>
      <c r="C693" s="89"/>
      <c r="D693" s="89"/>
      <c r="E693" s="89"/>
      <c r="F693" s="89"/>
      <c r="G693" s="89"/>
      <c r="H693" s="91">
        <f t="shared" si="10"/>
        <v>0</v>
      </c>
      <c r="I693" s="89"/>
      <c r="J693" s="96" t="s">
        <v>26</v>
      </c>
    </row>
    <row r="694" spans="1:10" ht="20.100000000000001" customHeight="1" thickBot="1" x14ac:dyDescent="0.3">
      <c r="A694" s="96" t="s">
        <v>26</v>
      </c>
      <c r="B694" s="96" t="s">
        <v>26</v>
      </c>
      <c r="C694" s="89"/>
      <c r="D694" s="89"/>
      <c r="E694" s="89"/>
      <c r="F694" s="89"/>
      <c r="G694" s="89"/>
      <c r="H694" s="91">
        <f t="shared" si="10"/>
        <v>0</v>
      </c>
      <c r="I694" s="89"/>
      <c r="J694" s="96" t="s">
        <v>26</v>
      </c>
    </row>
    <row r="695" spans="1:10" ht="20.100000000000001" customHeight="1" thickBot="1" x14ac:dyDescent="0.3">
      <c r="A695" s="96" t="s">
        <v>26</v>
      </c>
      <c r="B695" s="96" t="s">
        <v>26</v>
      </c>
      <c r="C695" s="89"/>
      <c r="D695" s="89"/>
      <c r="E695" s="89"/>
      <c r="F695" s="89"/>
      <c r="G695" s="89"/>
      <c r="H695" s="91">
        <f t="shared" si="10"/>
        <v>0</v>
      </c>
      <c r="I695" s="89"/>
      <c r="J695" s="96" t="s">
        <v>26</v>
      </c>
    </row>
    <row r="696" spans="1:10" ht="20.100000000000001" customHeight="1" thickBot="1" x14ac:dyDescent="0.3">
      <c r="A696" s="96" t="s">
        <v>26</v>
      </c>
      <c r="B696" s="96" t="s">
        <v>26</v>
      </c>
      <c r="C696" s="89"/>
      <c r="D696" s="89"/>
      <c r="E696" s="89"/>
      <c r="F696" s="89"/>
      <c r="G696" s="89"/>
      <c r="H696" s="91">
        <f t="shared" si="10"/>
        <v>0</v>
      </c>
      <c r="I696" s="89"/>
      <c r="J696" s="96" t="s">
        <v>26</v>
      </c>
    </row>
    <row r="697" spans="1:10" ht="20.100000000000001" customHeight="1" thickBot="1" x14ac:dyDescent="0.3">
      <c r="A697" s="96" t="s">
        <v>26</v>
      </c>
      <c r="B697" s="96" t="s">
        <v>26</v>
      </c>
      <c r="C697" s="89"/>
      <c r="D697" s="89"/>
      <c r="E697" s="89"/>
      <c r="F697" s="89"/>
      <c r="G697" s="89"/>
      <c r="H697" s="91">
        <f t="shared" si="10"/>
        <v>0</v>
      </c>
      <c r="I697" s="89"/>
      <c r="J697" s="96" t="s">
        <v>26</v>
      </c>
    </row>
    <row r="698" spans="1:10" ht="20.100000000000001" customHeight="1" thickBot="1" x14ac:dyDescent="0.3">
      <c r="A698" s="96" t="s">
        <v>26</v>
      </c>
      <c r="B698" s="96" t="s">
        <v>26</v>
      </c>
      <c r="C698" s="89"/>
      <c r="D698" s="89"/>
      <c r="E698" s="89"/>
      <c r="F698" s="89"/>
      <c r="G698" s="89"/>
      <c r="H698" s="91">
        <f t="shared" si="10"/>
        <v>0</v>
      </c>
      <c r="I698" s="89"/>
      <c r="J698" s="96" t="s">
        <v>26</v>
      </c>
    </row>
    <row r="699" spans="1:10" ht="20.100000000000001" customHeight="1" thickBot="1" x14ac:dyDescent="0.3">
      <c r="A699" s="96" t="s">
        <v>26</v>
      </c>
      <c r="B699" s="96" t="s">
        <v>26</v>
      </c>
      <c r="C699" s="89"/>
      <c r="D699" s="89"/>
      <c r="E699" s="89"/>
      <c r="F699" s="89"/>
      <c r="G699" s="89"/>
      <c r="H699" s="91">
        <f t="shared" si="10"/>
        <v>0</v>
      </c>
      <c r="I699" s="89"/>
      <c r="J699" s="96" t="s">
        <v>26</v>
      </c>
    </row>
    <row r="700" spans="1:10" ht="20.100000000000001" customHeight="1" thickBot="1" x14ac:dyDescent="0.3">
      <c r="A700" s="96" t="s">
        <v>26</v>
      </c>
      <c r="B700" s="96" t="s">
        <v>26</v>
      </c>
      <c r="C700" s="89"/>
      <c r="D700" s="89"/>
      <c r="E700" s="89"/>
      <c r="F700" s="89"/>
      <c r="G700" s="89"/>
      <c r="H700" s="91">
        <f t="shared" si="10"/>
        <v>0</v>
      </c>
      <c r="I700" s="89"/>
      <c r="J700" s="96" t="s">
        <v>26</v>
      </c>
    </row>
    <row r="701" spans="1:10" ht="20.100000000000001" customHeight="1" thickBot="1" x14ac:dyDescent="0.3">
      <c r="A701" s="96" t="s">
        <v>26</v>
      </c>
      <c r="B701" s="96" t="s">
        <v>26</v>
      </c>
      <c r="C701" s="89"/>
      <c r="D701" s="89"/>
      <c r="E701" s="89"/>
      <c r="F701" s="89"/>
      <c r="G701" s="89"/>
      <c r="H701" s="91">
        <f t="shared" si="10"/>
        <v>0</v>
      </c>
      <c r="I701" s="89"/>
      <c r="J701" s="96" t="s">
        <v>26</v>
      </c>
    </row>
    <row r="702" spans="1:10" ht="20.100000000000001" customHeight="1" thickBot="1" x14ac:dyDescent="0.3">
      <c r="A702" s="96" t="s">
        <v>26</v>
      </c>
      <c r="B702" s="96" t="s">
        <v>26</v>
      </c>
      <c r="C702" s="89"/>
      <c r="D702" s="89"/>
      <c r="E702" s="89"/>
      <c r="F702" s="89"/>
      <c r="G702" s="89"/>
      <c r="H702" s="91">
        <f t="shared" si="10"/>
        <v>0</v>
      </c>
      <c r="I702" s="89"/>
      <c r="J702" s="96" t="s">
        <v>26</v>
      </c>
    </row>
    <row r="703" spans="1:10" ht="20.100000000000001" customHeight="1" thickBot="1" x14ac:dyDescent="0.3">
      <c r="A703" s="96" t="s">
        <v>26</v>
      </c>
      <c r="B703" s="96" t="s">
        <v>26</v>
      </c>
      <c r="C703" s="89"/>
      <c r="D703" s="89"/>
      <c r="E703" s="89"/>
      <c r="F703" s="89"/>
      <c r="G703" s="89"/>
      <c r="H703" s="91">
        <f t="shared" si="10"/>
        <v>0</v>
      </c>
      <c r="I703" s="89"/>
      <c r="J703" s="96" t="s">
        <v>26</v>
      </c>
    </row>
    <row r="704" spans="1:10" ht="20.100000000000001" customHeight="1" thickBot="1" x14ac:dyDescent="0.3">
      <c r="A704" s="96" t="s">
        <v>26</v>
      </c>
      <c r="B704" s="96" t="s">
        <v>26</v>
      </c>
      <c r="C704" s="89"/>
      <c r="D704" s="89"/>
      <c r="E704" s="89"/>
      <c r="F704" s="89"/>
      <c r="G704" s="89"/>
      <c r="H704" s="91">
        <f t="shared" si="10"/>
        <v>0</v>
      </c>
      <c r="I704" s="89"/>
      <c r="J704" s="96" t="s">
        <v>26</v>
      </c>
    </row>
    <row r="705" spans="1:10" ht="20.100000000000001" customHeight="1" thickBot="1" x14ac:dyDescent="0.3">
      <c r="A705" s="96" t="s">
        <v>26</v>
      </c>
      <c r="B705" s="96" t="s">
        <v>26</v>
      </c>
      <c r="C705" s="89"/>
      <c r="D705" s="89"/>
      <c r="E705" s="89"/>
      <c r="F705" s="89"/>
      <c r="G705" s="89"/>
      <c r="H705" s="91">
        <f t="shared" si="10"/>
        <v>0</v>
      </c>
      <c r="I705" s="89"/>
      <c r="J705" s="96" t="s">
        <v>26</v>
      </c>
    </row>
    <row r="706" spans="1:10" ht="20.100000000000001" customHeight="1" thickBot="1" x14ac:dyDescent="0.3">
      <c r="A706" s="96" t="s">
        <v>26</v>
      </c>
      <c r="B706" s="96" t="s">
        <v>26</v>
      </c>
      <c r="C706" s="89"/>
      <c r="D706" s="89"/>
      <c r="E706" s="89"/>
      <c r="F706" s="89"/>
      <c r="G706" s="89"/>
      <c r="H706" s="91">
        <f t="shared" si="10"/>
        <v>0</v>
      </c>
      <c r="I706" s="89"/>
      <c r="J706" s="96" t="s">
        <v>26</v>
      </c>
    </row>
    <row r="707" spans="1:10" ht="20.100000000000001" customHeight="1" thickBot="1" x14ac:dyDescent="0.3">
      <c r="A707" s="96" t="s">
        <v>26</v>
      </c>
      <c r="B707" s="96" t="s">
        <v>26</v>
      </c>
      <c r="C707" s="89"/>
      <c r="D707" s="89"/>
      <c r="E707" s="89"/>
      <c r="F707" s="89"/>
      <c r="G707" s="89"/>
      <c r="H707" s="91">
        <f t="shared" si="10"/>
        <v>0</v>
      </c>
      <c r="I707" s="89"/>
      <c r="J707" s="96" t="s">
        <v>26</v>
      </c>
    </row>
    <row r="708" spans="1:10" ht="20.100000000000001" customHeight="1" thickBot="1" x14ac:dyDescent="0.3">
      <c r="A708" s="96" t="s">
        <v>26</v>
      </c>
      <c r="B708" s="96" t="s">
        <v>26</v>
      </c>
      <c r="C708" s="89"/>
      <c r="D708" s="89"/>
      <c r="E708" s="89"/>
      <c r="F708" s="89"/>
      <c r="G708" s="89"/>
      <c r="H708" s="91">
        <f t="shared" si="10"/>
        <v>0</v>
      </c>
      <c r="I708" s="89"/>
      <c r="J708" s="96" t="s">
        <v>26</v>
      </c>
    </row>
    <row r="709" spans="1:10" ht="20.100000000000001" customHeight="1" thickBot="1" x14ac:dyDescent="0.3">
      <c r="A709" s="96" t="s">
        <v>26</v>
      </c>
      <c r="B709" s="96" t="s">
        <v>26</v>
      </c>
      <c r="C709" s="89"/>
      <c r="D709" s="89"/>
      <c r="E709" s="89"/>
      <c r="F709" s="89"/>
      <c r="G709" s="89"/>
      <c r="H709" s="91">
        <f t="shared" si="10"/>
        <v>0</v>
      </c>
      <c r="I709" s="89"/>
      <c r="J709" s="96" t="s">
        <v>26</v>
      </c>
    </row>
    <row r="710" spans="1:10" ht="20.100000000000001" customHeight="1" thickBot="1" x14ac:dyDescent="0.3">
      <c r="A710" s="96" t="s">
        <v>26</v>
      </c>
      <c r="B710" s="96" t="s">
        <v>26</v>
      </c>
      <c r="C710" s="89"/>
      <c r="D710" s="89"/>
      <c r="E710" s="89"/>
      <c r="F710" s="89"/>
      <c r="G710" s="89"/>
      <c r="H710" s="91">
        <f t="shared" si="10"/>
        <v>0</v>
      </c>
      <c r="I710" s="89"/>
      <c r="J710" s="96" t="s">
        <v>26</v>
      </c>
    </row>
    <row r="711" spans="1:10" ht="20.100000000000001" customHeight="1" thickBot="1" x14ac:dyDescent="0.3">
      <c r="A711" s="96" t="s">
        <v>26</v>
      </c>
      <c r="B711" s="96" t="s">
        <v>26</v>
      </c>
      <c r="C711" s="89"/>
      <c r="D711" s="89"/>
      <c r="E711" s="89"/>
      <c r="F711" s="89"/>
      <c r="G711" s="89"/>
      <c r="H711" s="91">
        <f t="shared" ref="H711:H774" si="11">ROUND(SUM(C711,(-D711),(-E711),F711,(-G711)),2)</f>
        <v>0</v>
      </c>
      <c r="I711" s="89"/>
      <c r="J711" s="96" t="s">
        <v>26</v>
      </c>
    </row>
    <row r="712" spans="1:10" ht="20.100000000000001" customHeight="1" thickBot="1" x14ac:dyDescent="0.3">
      <c r="A712" s="96" t="s">
        <v>26</v>
      </c>
      <c r="B712" s="96" t="s">
        <v>26</v>
      </c>
      <c r="C712" s="89"/>
      <c r="D712" s="89"/>
      <c r="E712" s="89"/>
      <c r="F712" s="89"/>
      <c r="G712" s="89"/>
      <c r="H712" s="91">
        <f t="shared" si="11"/>
        <v>0</v>
      </c>
      <c r="I712" s="89"/>
      <c r="J712" s="96" t="s">
        <v>26</v>
      </c>
    </row>
    <row r="713" spans="1:10" ht="20.100000000000001" customHeight="1" thickBot="1" x14ac:dyDescent="0.3">
      <c r="A713" s="96" t="s">
        <v>26</v>
      </c>
      <c r="B713" s="96" t="s">
        <v>26</v>
      </c>
      <c r="C713" s="89"/>
      <c r="D713" s="89"/>
      <c r="E713" s="89"/>
      <c r="F713" s="89"/>
      <c r="G713" s="89"/>
      <c r="H713" s="91">
        <f t="shared" si="11"/>
        <v>0</v>
      </c>
      <c r="I713" s="89"/>
      <c r="J713" s="96" t="s">
        <v>26</v>
      </c>
    </row>
    <row r="714" spans="1:10" ht="20.100000000000001" customHeight="1" thickBot="1" x14ac:dyDescent="0.3">
      <c r="A714" s="96" t="s">
        <v>26</v>
      </c>
      <c r="B714" s="96" t="s">
        <v>26</v>
      </c>
      <c r="C714" s="89"/>
      <c r="D714" s="89"/>
      <c r="E714" s="89"/>
      <c r="F714" s="89"/>
      <c r="G714" s="89"/>
      <c r="H714" s="91">
        <f t="shared" si="11"/>
        <v>0</v>
      </c>
      <c r="I714" s="89"/>
      <c r="J714" s="96" t="s">
        <v>26</v>
      </c>
    </row>
    <row r="715" spans="1:10" ht="20.100000000000001" customHeight="1" thickBot="1" x14ac:dyDescent="0.3">
      <c r="A715" s="96" t="s">
        <v>26</v>
      </c>
      <c r="B715" s="96" t="s">
        <v>26</v>
      </c>
      <c r="C715" s="89"/>
      <c r="D715" s="89"/>
      <c r="E715" s="89"/>
      <c r="F715" s="89"/>
      <c r="G715" s="89"/>
      <c r="H715" s="91">
        <f t="shared" si="11"/>
        <v>0</v>
      </c>
      <c r="I715" s="89"/>
      <c r="J715" s="96" t="s">
        <v>26</v>
      </c>
    </row>
    <row r="716" spans="1:10" ht="20.100000000000001" customHeight="1" thickBot="1" x14ac:dyDescent="0.3">
      <c r="A716" s="96" t="s">
        <v>26</v>
      </c>
      <c r="B716" s="96" t="s">
        <v>26</v>
      </c>
      <c r="C716" s="89"/>
      <c r="D716" s="89"/>
      <c r="E716" s="89"/>
      <c r="F716" s="89"/>
      <c r="G716" s="89"/>
      <c r="H716" s="91">
        <f t="shared" si="11"/>
        <v>0</v>
      </c>
      <c r="I716" s="89"/>
      <c r="J716" s="96" t="s">
        <v>26</v>
      </c>
    </row>
    <row r="717" spans="1:10" ht="20.100000000000001" customHeight="1" thickBot="1" x14ac:dyDescent="0.3">
      <c r="A717" s="96" t="s">
        <v>26</v>
      </c>
      <c r="B717" s="96" t="s">
        <v>26</v>
      </c>
      <c r="C717" s="89"/>
      <c r="D717" s="89"/>
      <c r="E717" s="89"/>
      <c r="F717" s="89"/>
      <c r="G717" s="89"/>
      <c r="H717" s="91">
        <f t="shared" si="11"/>
        <v>0</v>
      </c>
      <c r="I717" s="89"/>
      <c r="J717" s="96" t="s">
        <v>26</v>
      </c>
    </row>
    <row r="718" spans="1:10" ht="20.100000000000001" customHeight="1" thickBot="1" x14ac:dyDescent="0.3">
      <c r="A718" s="96" t="s">
        <v>26</v>
      </c>
      <c r="B718" s="96" t="s">
        <v>26</v>
      </c>
      <c r="C718" s="89"/>
      <c r="D718" s="89"/>
      <c r="E718" s="89"/>
      <c r="F718" s="89"/>
      <c r="G718" s="89"/>
      <c r="H718" s="91">
        <f t="shared" si="11"/>
        <v>0</v>
      </c>
      <c r="I718" s="89"/>
      <c r="J718" s="96" t="s">
        <v>26</v>
      </c>
    </row>
    <row r="719" spans="1:10" ht="20.100000000000001" customHeight="1" thickBot="1" x14ac:dyDescent="0.3">
      <c r="A719" s="96" t="s">
        <v>26</v>
      </c>
      <c r="B719" s="96" t="s">
        <v>26</v>
      </c>
      <c r="C719" s="89"/>
      <c r="D719" s="89"/>
      <c r="E719" s="89"/>
      <c r="F719" s="89"/>
      <c r="G719" s="89"/>
      <c r="H719" s="91">
        <f t="shared" si="11"/>
        <v>0</v>
      </c>
      <c r="I719" s="89"/>
      <c r="J719" s="96" t="s">
        <v>26</v>
      </c>
    </row>
    <row r="720" spans="1:10" ht="20.100000000000001" customHeight="1" thickBot="1" x14ac:dyDescent="0.3">
      <c r="A720" s="96" t="s">
        <v>26</v>
      </c>
      <c r="B720" s="96" t="s">
        <v>26</v>
      </c>
      <c r="C720" s="89"/>
      <c r="D720" s="89"/>
      <c r="E720" s="89"/>
      <c r="F720" s="89"/>
      <c r="G720" s="89"/>
      <c r="H720" s="91">
        <f t="shared" si="11"/>
        <v>0</v>
      </c>
      <c r="I720" s="89"/>
      <c r="J720" s="96" t="s">
        <v>26</v>
      </c>
    </row>
    <row r="721" spans="1:10" ht="20.100000000000001" customHeight="1" thickBot="1" x14ac:dyDescent="0.3">
      <c r="A721" s="96" t="s">
        <v>26</v>
      </c>
      <c r="B721" s="96" t="s">
        <v>26</v>
      </c>
      <c r="C721" s="89"/>
      <c r="D721" s="89"/>
      <c r="E721" s="89"/>
      <c r="F721" s="89"/>
      <c r="G721" s="89"/>
      <c r="H721" s="91">
        <f t="shared" si="11"/>
        <v>0</v>
      </c>
      <c r="I721" s="89"/>
      <c r="J721" s="96" t="s">
        <v>26</v>
      </c>
    </row>
    <row r="722" spans="1:10" ht="20.100000000000001" customHeight="1" thickBot="1" x14ac:dyDescent="0.3">
      <c r="A722" s="96" t="s">
        <v>26</v>
      </c>
      <c r="B722" s="96" t="s">
        <v>26</v>
      </c>
      <c r="C722" s="89"/>
      <c r="D722" s="89"/>
      <c r="E722" s="89"/>
      <c r="F722" s="89"/>
      <c r="G722" s="89"/>
      <c r="H722" s="91">
        <f t="shared" si="11"/>
        <v>0</v>
      </c>
      <c r="I722" s="89"/>
      <c r="J722" s="96" t="s">
        <v>26</v>
      </c>
    </row>
    <row r="723" spans="1:10" ht="20.100000000000001" customHeight="1" thickBot="1" x14ac:dyDescent="0.3">
      <c r="A723" s="96" t="s">
        <v>26</v>
      </c>
      <c r="B723" s="96" t="s">
        <v>26</v>
      </c>
      <c r="C723" s="89"/>
      <c r="D723" s="89"/>
      <c r="E723" s="89"/>
      <c r="F723" s="89"/>
      <c r="G723" s="89"/>
      <c r="H723" s="91">
        <f t="shared" si="11"/>
        <v>0</v>
      </c>
      <c r="I723" s="89"/>
      <c r="J723" s="96" t="s">
        <v>26</v>
      </c>
    </row>
    <row r="724" spans="1:10" ht="20.100000000000001" customHeight="1" thickBot="1" x14ac:dyDescent="0.3">
      <c r="A724" s="96" t="s">
        <v>26</v>
      </c>
      <c r="B724" s="96" t="s">
        <v>26</v>
      </c>
      <c r="C724" s="89"/>
      <c r="D724" s="89"/>
      <c r="E724" s="89"/>
      <c r="F724" s="89"/>
      <c r="G724" s="89"/>
      <c r="H724" s="91">
        <f t="shared" si="11"/>
        <v>0</v>
      </c>
      <c r="I724" s="89"/>
      <c r="J724" s="96" t="s">
        <v>26</v>
      </c>
    </row>
    <row r="725" spans="1:10" ht="20.100000000000001" customHeight="1" thickBot="1" x14ac:dyDescent="0.3">
      <c r="A725" s="96" t="s">
        <v>26</v>
      </c>
      <c r="B725" s="96" t="s">
        <v>26</v>
      </c>
      <c r="C725" s="89"/>
      <c r="D725" s="89"/>
      <c r="E725" s="89"/>
      <c r="F725" s="89"/>
      <c r="G725" s="89"/>
      <c r="H725" s="91">
        <f t="shared" si="11"/>
        <v>0</v>
      </c>
      <c r="I725" s="89"/>
      <c r="J725" s="96" t="s">
        <v>26</v>
      </c>
    </row>
    <row r="726" spans="1:10" ht="20.100000000000001" customHeight="1" thickBot="1" x14ac:dyDescent="0.3">
      <c r="A726" s="96" t="s">
        <v>26</v>
      </c>
      <c r="B726" s="96" t="s">
        <v>26</v>
      </c>
      <c r="C726" s="89"/>
      <c r="D726" s="89"/>
      <c r="E726" s="89"/>
      <c r="F726" s="89"/>
      <c r="G726" s="89"/>
      <c r="H726" s="91">
        <f t="shared" si="11"/>
        <v>0</v>
      </c>
      <c r="I726" s="89"/>
      <c r="J726" s="96" t="s">
        <v>26</v>
      </c>
    </row>
    <row r="727" spans="1:10" ht="20.100000000000001" customHeight="1" thickBot="1" x14ac:dyDescent="0.3">
      <c r="A727" s="96" t="s">
        <v>26</v>
      </c>
      <c r="B727" s="96" t="s">
        <v>26</v>
      </c>
      <c r="C727" s="89"/>
      <c r="D727" s="89"/>
      <c r="E727" s="89"/>
      <c r="F727" s="89"/>
      <c r="G727" s="89"/>
      <c r="H727" s="91">
        <f t="shared" si="11"/>
        <v>0</v>
      </c>
      <c r="I727" s="89"/>
      <c r="J727" s="96" t="s">
        <v>26</v>
      </c>
    </row>
    <row r="728" spans="1:10" ht="20.100000000000001" customHeight="1" thickBot="1" x14ac:dyDescent="0.3">
      <c r="A728" s="96" t="s">
        <v>26</v>
      </c>
      <c r="B728" s="96" t="s">
        <v>26</v>
      </c>
      <c r="C728" s="89"/>
      <c r="D728" s="89"/>
      <c r="E728" s="89"/>
      <c r="F728" s="89"/>
      <c r="G728" s="89"/>
      <c r="H728" s="91">
        <f t="shared" si="11"/>
        <v>0</v>
      </c>
      <c r="I728" s="89"/>
      <c r="J728" s="96" t="s">
        <v>26</v>
      </c>
    </row>
    <row r="729" spans="1:10" ht="20.100000000000001" customHeight="1" thickBot="1" x14ac:dyDescent="0.3">
      <c r="A729" s="96" t="s">
        <v>26</v>
      </c>
      <c r="B729" s="96" t="s">
        <v>26</v>
      </c>
      <c r="C729" s="89"/>
      <c r="D729" s="89"/>
      <c r="E729" s="89"/>
      <c r="F729" s="89"/>
      <c r="G729" s="89"/>
      <c r="H729" s="91">
        <f t="shared" si="11"/>
        <v>0</v>
      </c>
      <c r="I729" s="89"/>
      <c r="J729" s="96" t="s">
        <v>26</v>
      </c>
    </row>
    <row r="730" spans="1:10" ht="20.100000000000001" customHeight="1" thickBot="1" x14ac:dyDescent="0.3">
      <c r="A730" s="96" t="s">
        <v>26</v>
      </c>
      <c r="B730" s="96" t="s">
        <v>26</v>
      </c>
      <c r="C730" s="89"/>
      <c r="D730" s="89"/>
      <c r="E730" s="89"/>
      <c r="F730" s="89"/>
      <c r="G730" s="89"/>
      <c r="H730" s="91">
        <f t="shared" si="11"/>
        <v>0</v>
      </c>
      <c r="I730" s="89"/>
      <c r="J730" s="96" t="s">
        <v>26</v>
      </c>
    </row>
    <row r="731" spans="1:10" ht="20.100000000000001" customHeight="1" thickBot="1" x14ac:dyDescent="0.3">
      <c r="A731" s="96" t="s">
        <v>26</v>
      </c>
      <c r="B731" s="96" t="s">
        <v>26</v>
      </c>
      <c r="C731" s="89"/>
      <c r="D731" s="89"/>
      <c r="E731" s="89"/>
      <c r="F731" s="89"/>
      <c r="G731" s="89"/>
      <c r="H731" s="91">
        <f t="shared" si="11"/>
        <v>0</v>
      </c>
      <c r="I731" s="89"/>
      <c r="J731" s="96" t="s">
        <v>26</v>
      </c>
    </row>
    <row r="732" spans="1:10" ht="20.100000000000001" customHeight="1" thickBot="1" x14ac:dyDescent="0.3">
      <c r="A732" s="96" t="s">
        <v>26</v>
      </c>
      <c r="B732" s="96" t="s">
        <v>26</v>
      </c>
      <c r="C732" s="89"/>
      <c r="D732" s="89"/>
      <c r="E732" s="89"/>
      <c r="F732" s="89"/>
      <c r="G732" s="89"/>
      <c r="H732" s="91">
        <f t="shared" si="11"/>
        <v>0</v>
      </c>
      <c r="I732" s="89"/>
      <c r="J732" s="96" t="s">
        <v>26</v>
      </c>
    </row>
    <row r="733" spans="1:10" ht="20.100000000000001" customHeight="1" thickBot="1" x14ac:dyDescent="0.3">
      <c r="A733" s="96" t="s">
        <v>26</v>
      </c>
      <c r="B733" s="96" t="s">
        <v>26</v>
      </c>
      <c r="C733" s="89"/>
      <c r="D733" s="89"/>
      <c r="E733" s="89"/>
      <c r="F733" s="89"/>
      <c r="G733" s="89"/>
      <c r="H733" s="91">
        <f t="shared" si="11"/>
        <v>0</v>
      </c>
      <c r="I733" s="89"/>
      <c r="J733" s="96" t="s">
        <v>26</v>
      </c>
    </row>
    <row r="734" spans="1:10" ht="20.100000000000001" customHeight="1" thickBot="1" x14ac:dyDescent="0.3">
      <c r="A734" s="96" t="s">
        <v>26</v>
      </c>
      <c r="B734" s="96" t="s">
        <v>26</v>
      </c>
      <c r="C734" s="89"/>
      <c r="D734" s="89"/>
      <c r="E734" s="89"/>
      <c r="F734" s="89"/>
      <c r="G734" s="89"/>
      <c r="H734" s="91">
        <f t="shared" si="11"/>
        <v>0</v>
      </c>
      <c r="I734" s="89"/>
      <c r="J734" s="96" t="s">
        <v>26</v>
      </c>
    </row>
    <row r="735" spans="1:10" ht="20.100000000000001" customHeight="1" thickBot="1" x14ac:dyDescent="0.3">
      <c r="A735" s="96" t="s">
        <v>26</v>
      </c>
      <c r="B735" s="96" t="s">
        <v>26</v>
      </c>
      <c r="C735" s="89"/>
      <c r="D735" s="89"/>
      <c r="E735" s="89"/>
      <c r="F735" s="89"/>
      <c r="G735" s="89"/>
      <c r="H735" s="91">
        <f t="shared" si="11"/>
        <v>0</v>
      </c>
      <c r="I735" s="89"/>
      <c r="J735" s="96" t="s">
        <v>26</v>
      </c>
    </row>
    <row r="736" spans="1:10" ht="20.100000000000001" customHeight="1" thickBot="1" x14ac:dyDescent="0.3">
      <c r="A736" s="96" t="s">
        <v>26</v>
      </c>
      <c r="B736" s="96" t="s">
        <v>26</v>
      </c>
      <c r="C736" s="89"/>
      <c r="D736" s="89"/>
      <c r="E736" s="89"/>
      <c r="F736" s="89"/>
      <c r="G736" s="89"/>
      <c r="H736" s="91">
        <f t="shared" si="11"/>
        <v>0</v>
      </c>
      <c r="I736" s="89"/>
      <c r="J736" s="96" t="s">
        <v>26</v>
      </c>
    </row>
    <row r="737" spans="1:10" ht="20.100000000000001" customHeight="1" thickBot="1" x14ac:dyDescent="0.3">
      <c r="A737" s="96" t="s">
        <v>26</v>
      </c>
      <c r="B737" s="96" t="s">
        <v>26</v>
      </c>
      <c r="C737" s="89"/>
      <c r="D737" s="89"/>
      <c r="E737" s="89"/>
      <c r="F737" s="89"/>
      <c r="G737" s="89"/>
      <c r="H737" s="91">
        <f t="shared" si="11"/>
        <v>0</v>
      </c>
      <c r="I737" s="89"/>
      <c r="J737" s="96" t="s">
        <v>26</v>
      </c>
    </row>
    <row r="738" spans="1:10" ht="20.100000000000001" customHeight="1" thickBot="1" x14ac:dyDescent="0.3">
      <c r="A738" s="96" t="s">
        <v>26</v>
      </c>
      <c r="B738" s="96" t="s">
        <v>26</v>
      </c>
      <c r="C738" s="89"/>
      <c r="D738" s="89"/>
      <c r="E738" s="89"/>
      <c r="F738" s="89"/>
      <c r="G738" s="89"/>
      <c r="H738" s="91">
        <f t="shared" si="11"/>
        <v>0</v>
      </c>
      <c r="I738" s="89"/>
      <c r="J738" s="96" t="s">
        <v>26</v>
      </c>
    </row>
    <row r="739" spans="1:10" ht="20.100000000000001" customHeight="1" thickBot="1" x14ac:dyDescent="0.3">
      <c r="A739" s="96" t="s">
        <v>26</v>
      </c>
      <c r="B739" s="96" t="s">
        <v>26</v>
      </c>
      <c r="C739" s="89"/>
      <c r="D739" s="89"/>
      <c r="E739" s="89"/>
      <c r="F739" s="89"/>
      <c r="G739" s="89"/>
      <c r="H739" s="91">
        <f t="shared" si="11"/>
        <v>0</v>
      </c>
      <c r="I739" s="89"/>
      <c r="J739" s="96" t="s">
        <v>26</v>
      </c>
    </row>
    <row r="740" spans="1:10" ht="20.100000000000001" customHeight="1" thickBot="1" x14ac:dyDescent="0.3">
      <c r="A740" s="96" t="s">
        <v>26</v>
      </c>
      <c r="B740" s="96" t="s">
        <v>26</v>
      </c>
      <c r="C740" s="89"/>
      <c r="D740" s="89"/>
      <c r="E740" s="89"/>
      <c r="F740" s="89"/>
      <c r="G740" s="89"/>
      <c r="H740" s="91">
        <f t="shared" si="11"/>
        <v>0</v>
      </c>
      <c r="I740" s="89"/>
      <c r="J740" s="96" t="s">
        <v>26</v>
      </c>
    </row>
    <row r="741" spans="1:10" ht="20.100000000000001" customHeight="1" thickBot="1" x14ac:dyDescent="0.3">
      <c r="A741" s="96" t="s">
        <v>26</v>
      </c>
      <c r="B741" s="96" t="s">
        <v>26</v>
      </c>
      <c r="C741" s="89"/>
      <c r="D741" s="89"/>
      <c r="E741" s="89"/>
      <c r="F741" s="89"/>
      <c r="G741" s="89"/>
      <c r="H741" s="91">
        <f t="shared" si="11"/>
        <v>0</v>
      </c>
      <c r="I741" s="89"/>
      <c r="J741" s="96" t="s">
        <v>26</v>
      </c>
    </row>
    <row r="742" spans="1:10" ht="20.100000000000001" customHeight="1" thickBot="1" x14ac:dyDescent="0.3">
      <c r="A742" s="96" t="s">
        <v>26</v>
      </c>
      <c r="B742" s="96" t="s">
        <v>26</v>
      </c>
      <c r="C742" s="89"/>
      <c r="D742" s="89"/>
      <c r="E742" s="89"/>
      <c r="F742" s="89"/>
      <c r="G742" s="89"/>
      <c r="H742" s="91">
        <f t="shared" si="11"/>
        <v>0</v>
      </c>
      <c r="I742" s="89"/>
      <c r="J742" s="96" t="s">
        <v>26</v>
      </c>
    </row>
    <row r="743" spans="1:10" ht="20.100000000000001" customHeight="1" thickBot="1" x14ac:dyDescent="0.3">
      <c r="A743" s="96" t="s">
        <v>26</v>
      </c>
      <c r="B743" s="96" t="s">
        <v>26</v>
      </c>
      <c r="C743" s="89"/>
      <c r="D743" s="89"/>
      <c r="E743" s="89"/>
      <c r="F743" s="89"/>
      <c r="G743" s="89"/>
      <c r="H743" s="91">
        <f t="shared" si="11"/>
        <v>0</v>
      </c>
      <c r="I743" s="89"/>
      <c r="J743" s="96" t="s">
        <v>26</v>
      </c>
    </row>
    <row r="744" spans="1:10" ht="20.100000000000001" customHeight="1" thickBot="1" x14ac:dyDescent="0.3">
      <c r="A744" s="96" t="s">
        <v>26</v>
      </c>
      <c r="B744" s="96" t="s">
        <v>26</v>
      </c>
      <c r="C744" s="89"/>
      <c r="D744" s="89"/>
      <c r="E744" s="89"/>
      <c r="F744" s="89"/>
      <c r="G744" s="89"/>
      <c r="H744" s="91">
        <f t="shared" si="11"/>
        <v>0</v>
      </c>
      <c r="I744" s="89"/>
      <c r="J744" s="96" t="s">
        <v>26</v>
      </c>
    </row>
    <row r="745" spans="1:10" ht="20.100000000000001" customHeight="1" thickBot="1" x14ac:dyDescent="0.3">
      <c r="A745" s="96" t="s">
        <v>26</v>
      </c>
      <c r="B745" s="96" t="s">
        <v>26</v>
      </c>
      <c r="C745" s="89"/>
      <c r="D745" s="89"/>
      <c r="E745" s="89"/>
      <c r="F745" s="89"/>
      <c r="G745" s="89"/>
      <c r="H745" s="91">
        <f t="shared" si="11"/>
        <v>0</v>
      </c>
      <c r="I745" s="89"/>
      <c r="J745" s="96" t="s">
        <v>26</v>
      </c>
    </row>
    <row r="746" spans="1:10" ht="20.100000000000001" customHeight="1" thickBot="1" x14ac:dyDescent="0.3">
      <c r="A746" s="96" t="s">
        <v>26</v>
      </c>
      <c r="B746" s="96" t="s">
        <v>26</v>
      </c>
      <c r="C746" s="89"/>
      <c r="D746" s="89"/>
      <c r="E746" s="89"/>
      <c r="F746" s="89"/>
      <c r="G746" s="89"/>
      <c r="H746" s="91">
        <f t="shared" si="11"/>
        <v>0</v>
      </c>
      <c r="I746" s="89"/>
      <c r="J746" s="96" t="s">
        <v>26</v>
      </c>
    </row>
    <row r="747" spans="1:10" ht="20.100000000000001" customHeight="1" thickBot="1" x14ac:dyDescent="0.3">
      <c r="A747" s="96" t="s">
        <v>26</v>
      </c>
      <c r="B747" s="96" t="s">
        <v>26</v>
      </c>
      <c r="C747" s="89"/>
      <c r="D747" s="89"/>
      <c r="E747" s="89"/>
      <c r="F747" s="89"/>
      <c r="G747" s="89"/>
      <c r="H747" s="91">
        <f t="shared" si="11"/>
        <v>0</v>
      </c>
      <c r="I747" s="89"/>
      <c r="J747" s="96" t="s">
        <v>26</v>
      </c>
    </row>
    <row r="748" spans="1:10" ht="20.100000000000001" customHeight="1" thickBot="1" x14ac:dyDescent="0.3">
      <c r="A748" s="96" t="s">
        <v>26</v>
      </c>
      <c r="B748" s="96" t="s">
        <v>26</v>
      </c>
      <c r="C748" s="89"/>
      <c r="D748" s="89"/>
      <c r="E748" s="89"/>
      <c r="F748" s="89"/>
      <c r="G748" s="89"/>
      <c r="H748" s="91">
        <f t="shared" si="11"/>
        <v>0</v>
      </c>
      <c r="I748" s="89"/>
      <c r="J748" s="96" t="s">
        <v>26</v>
      </c>
    </row>
    <row r="749" spans="1:10" ht="20.100000000000001" customHeight="1" thickBot="1" x14ac:dyDescent="0.3">
      <c r="A749" s="96" t="s">
        <v>26</v>
      </c>
      <c r="B749" s="96" t="s">
        <v>26</v>
      </c>
      <c r="C749" s="89"/>
      <c r="D749" s="89"/>
      <c r="E749" s="89"/>
      <c r="F749" s="89"/>
      <c r="G749" s="89"/>
      <c r="H749" s="91">
        <f t="shared" si="11"/>
        <v>0</v>
      </c>
      <c r="I749" s="89"/>
      <c r="J749" s="96" t="s">
        <v>26</v>
      </c>
    </row>
    <row r="750" spans="1:10" ht="20.100000000000001" customHeight="1" thickBot="1" x14ac:dyDescent="0.3">
      <c r="A750" s="96" t="s">
        <v>26</v>
      </c>
      <c r="B750" s="96" t="s">
        <v>26</v>
      </c>
      <c r="C750" s="89"/>
      <c r="D750" s="89"/>
      <c r="E750" s="89"/>
      <c r="F750" s="89"/>
      <c r="G750" s="89"/>
      <c r="H750" s="91">
        <f t="shared" si="11"/>
        <v>0</v>
      </c>
      <c r="I750" s="89"/>
      <c r="J750" s="96" t="s">
        <v>26</v>
      </c>
    </row>
    <row r="751" spans="1:10" ht="20.100000000000001" customHeight="1" thickBot="1" x14ac:dyDescent="0.3">
      <c r="A751" s="96" t="s">
        <v>26</v>
      </c>
      <c r="B751" s="96" t="s">
        <v>26</v>
      </c>
      <c r="C751" s="89"/>
      <c r="D751" s="89"/>
      <c r="E751" s="89"/>
      <c r="F751" s="89"/>
      <c r="G751" s="89"/>
      <c r="H751" s="91">
        <f t="shared" si="11"/>
        <v>0</v>
      </c>
      <c r="I751" s="89"/>
      <c r="J751" s="96" t="s">
        <v>26</v>
      </c>
    </row>
    <row r="752" spans="1:10" ht="20.100000000000001" customHeight="1" thickBot="1" x14ac:dyDescent="0.3">
      <c r="A752" s="96" t="s">
        <v>26</v>
      </c>
      <c r="B752" s="96" t="s">
        <v>26</v>
      </c>
      <c r="C752" s="89"/>
      <c r="D752" s="89"/>
      <c r="E752" s="89"/>
      <c r="F752" s="89"/>
      <c r="G752" s="89"/>
      <c r="H752" s="91">
        <f t="shared" si="11"/>
        <v>0</v>
      </c>
      <c r="I752" s="89"/>
      <c r="J752" s="96" t="s">
        <v>26</v>
      </c>
    </row>
    <row r="753" spans="1:10" ht="20.100000000000001" customHeight="1" thickBot="1" x14ac:dyDescent="0.3">
      <c r="A753" s="96" t="s">
        <v>26</v>
      </c>
      <c r="B753" s="96" t="s">
        <v>26</v>
      </c>
      <c r="C753" s="89"/>
      <c r="D753" s="89"/>
      <c r="E753" s="89"/>
      <c r="F753" s="89"/>
      <c r="G753" s="89"/>
      <c r="H753" s="91">
        <f t="shared" si="11"/>
        <v>0</v>
      </c>
      <c r="I753" s="89"/>
      <c r="J753" s="96" t="s">
        <v>26</v>
      </c>
    </row>
    <row r="754" spans="1:10" ht="20.100000000000001" customHeight="1" thickBot="1" x14ac:dyDescent="0.3">
      <c r="A754" s="96" t="s">
        <v>26</v>
      </c>
      <c r="B754" s="96" t="s">
        <v>26</v>
      </c>
      <c r="C754" s="89"/>
      <c r="D754" s="89"/>
      <c r="E754" s="89"/>
      <c r="F754" s="89"/>
      <c r="G754" s="89"/>
      <c r="H754" s="91">
        <f t="shared" si="11"/>
        <v>0</v>
      </c>
      <c r="I754" s="89"/>
      <c r="J754" s="96" t="s">
        <v>26</v>
      </c>
    </row>
    <row r="755" spans="1:10" ht="20.100000000000001" customHeight="1" thickBot="1" x14ac:dyDescent="0.3">
      <c r="A755" s="96" t="s">
        <v>26</v>
      </c>
      <c r="B755" s="96" t="s">
        <v>26</v>
      </c>
      <c r="C755" s="89"/>
      <c r="D755" s="89"/>
      <c r="E755" s="89"/>
      <c r="F755" s="89"/>
      <c r="G755" s="89"/>
      <c r="H755" s="91">
        <f t="shared" si="11"/>
        <v>0</v>
      </c>
      <c r="I755" s="89"/>
      <c r="J755" s="96" t="s">
        <v>26</v>
      </c>
    </row>
    <row r="756" spans="1:10" ht="20.100000000000001" customHeight="1" thickBot="1" x14ac:dyDescent="0.3">
      <c r="A756" s="96" t="s">
        <v>26</v>
      </c>
      <c r="B756" s="96" t="s">
        <v>26</v>
      </c>
      <c r="C756" s="89"/>
      <c r="D756" s="89"/>
      <c r="E756" s="89"/>
      <c r="F756" s="89"/>
      <c r="G756" s="89"/>
      <c r="H756" s="91">
        <f t="shared" si="11"/>
        <v>0</v>
      </c>
      <c r="I756" s="89"/>
      <c r="J756" s="96" t="s">
        <v>26</v>
      </c>
    </row>
    <row r="757" spans="1:10" ht="20.100000000000001" customHeight="1" thickBot="1" x14ac:dyDescent="0.3">
      <c r="A757" s="96" t="s">
        <v>26</v>
      </c>
      <c r="B757" s="96" t="s">
        <v>26</v>
      </c>
      <c r="C757" s="89"/>
      <c r="D757" s="89"/>
      <c r="E757" s="89"/>
      <c r="F757" s="89"/>
      <c r="G757" s="89"/>
      <c r="H757" s="91">
        <f t="shared" si="11"/>
        <v>0</v>
      </c>
      <c r="I757" s="89"/>
      <c r="J757" s="96" t="s">
        <v>26</v>
      </c>
    </row>
    <row r="758" spans="1:10" ht="20.100000000000001" customHeight="1" thickBot="1" x14ac:dyDescent="0.3">
      <c r="A758" s="96" t="s">
        <v>26</v>
      </c>
      <c r="B758" s="96" t="s">
        <v>26</v>
      </c>
      <c r="C758" s="89"/>
      <c r="D758" s="89"/>
      <c r="E758" s="89"/>
      <c r="F758" s="89"/>
      <c r="G758" s="89"/>
      <c r="H758" s="91">
        <f t="shared" si="11"/>
        <v>0</v>
      </c>
      <c r="I758" s="89"/>
      <c r="J758" s="96" t="s">
        <v>26</v>
      </c>
    </row>
    <row r="759" spans="1:10" ht="20.100000000000001" customHeight="1" thickBot="1" x14ac:dyDescent="0.3">
      <c r="A759" s="96" t="s">
        <v>26</v>
      </c>
      <c r="B759" s="96" t="s">
        <v>26</v>
      </c>
      <c r="C759" s="89"/>
      <c r="D759" s="89"/>
      <c r="E759" s="89"/>
      <c r="F759" s="89"/>
      <c r="G759" s="89"/>
      <c r="H759" s="91">
        <f t="shared" si="11"/>
        <v>0</v>
      </c>
      <c r="I759" s="89"/>
      <c r="J759" s="96" t="s">
        <v>26</v>
      </c>
    </row>
    <row r="760" spans="1:10" ht="20.100000000000001" customHeight="1" thickBot="1" x14ac:dyDescent="0.3">
      <c r="A760" s="96" t="s">
        <v>26</v>
      </c>
      <c r="B760" s="96" t="s">
        <v>26</v>
      </c>
      <c r="C760" s="89"/>
      <c r="D760" s="89"/>
      <c r="E760" s="89"/>
      <c r="F760" s="89"/>
      <c r="G760" s="89"/>
      <c r="H760" s="91">
        <f t="shared" si="11"/>
        <v>0</v>
      </c>
      <c r="I760" s="89"/>
      <c r="J760" s="96" t="s">
        <v>26</v>
      </c>
    </row>
    <row r="761" spans="1:10" ht="20.100000000000001" customHeight="1" thickBot="1" x14ac:dyDescent="0.3">
      <c r="A761" s="96" t="s">
        <v>26</v>
      </c>
      <c r="B761" s="96" t="s">
        <v>26</v>
      </c>
      <c r="C761" s="89"/>
      <c r="D761" s="89"/>
      <c r="E761" s="89"/>
      <c r="F761" s="89"/>
      <c r="G761" s="89"/>
      <c r="H761" s="91">
        <f t="shared" si="11"/>
        <v>0</v>
      </c>
      <c r="I761" s="89"/>
      <c r="J761" s="96" t="s">
        <v>26</v>
      </c>
    </row>
    <row r="762" spans="1:10" ht="20.100000000000001" customHeight="1" thickBot="1" x14ac:dyDescent="0.3">
      <c r="A762" s="96" t="s">
        <v>26</v>
      </c>
      <c r="B762" s="96" t="s">
        <v>26</v>
      </c>
      <c r="C762" s="89"/>
      <c r="D762" s="89"/>
      <c r="E762" s="89"/>
      <c r="F762" s="89"/>
      <c r="G762" s="89"/>
      <c r="H762" s="91">
        <f t="shared" si="11"/>
        <v>0</v>
      </c>
      <c r="I762" s="89"/>
      <c r="J762" s="96" t="s">
        <v>26</v>
      </c>
    </row>
    <row r="763" spans="1:10" ht="20.100000000000001" customHeight="1" thickBot="1" x14ac:dyDescent="0.3">
      <c r="A763" s="96" t="s">
        <v>26</v>
      </c>
      <c r="B763" s="96" t="s">
        <v>26</v>
      </c>
      <c r="C763" s="89"/>
      <c r="D763" s="89"/>
      <c r="E763" s="89"/>
      <c r="F763" s="89"/>
      <c r="G763" s="89"/>
      <c r="H763" s="91">
        <f t="shared" si="11"/>
        <v>0</v>
      </c>
      <c r="I763" s="89"/>
      <c r="J763" s="96" t="s">
        <v>26</v>
      </c>
    </row>
    <row r="764" spans="1:10" ht="20.100000000000001" customHeight="1" thickBot="1" x14ac:dyDescent="0.3">
      <c r="A764" s="96" t="s">
        <v>26</v>
      </c>
      <c r="B764" s="96" t="s">
        <v>26</v>
      </c>
      <c r="C764" s="89"/>
      <c r="D764" s="89"/>
      <c r="E764" s="89"/>
      <c r="F764" s="89"/>
      <c r="G764" s="89"/>
      <c r="H764" s="91">
        <f t="shared" si="11"/>
        <v>0</v>
      </c>
      <c r="I764" s="89"/>
      <c r="J764" s="96" t="s">
        <v>26</v>
      </c>
    </row>
    <row r="765" spans="1:10" ht="20.100000000000001" customHeight="1" thickBot="1" x14ac:dyDescent="0.3">
      <c r="A765" s="96" t="s">
        <v>26</v>
      </c>
      <c r="B765" s="96" t="s">
        <v>26</v>
      </c>
      <c r="C765" s="89"/>
      <c r="D765" s="89"/>
      <c r="E765" s="89"/>
      <c r="F765" s="89"/>
      <c r="G765" s="89"/>
      <c r="H765" s="91">
        <f t="shared" si="11"/>
        <v>0</v>
      </c>
      <c r="I765" s="89"/>
      <c r="J765" s="96" t="s">
        <v>26</v>
      </c>
    </row>
    <row r="766" spans="1:10" ht="20.100000000000001" customHeight="1" thickBot="1" x14ac:dyDescent="0.3">
      <c r="A766" s="96" t="s">
        <v>26</v>
      </c>
      <c r="B766" s="96" t="s">
        <v>26</v>
      </c>
      <c r="C766" s="89"/>
      <c r="D766" s="89"/>
      <c r="E766" s="89"/>
      <c r="F766" s="89"/>
      <c r="G766" s="89"/>
      <c r="H766" s="91">
        <f t="shared" si="11"/>
        <v>0</v>
      </c>
      <c r="I766" s="89"/>
      <c r="J766" s="96" t="s">
        <v>26</v>
      </c>
    </row>
    <row r="767" spans="1:10" ht="20.100000000000001" customHeight="1" thickBot="1" x14ac:dyDescent="0.3">
      <c r="A767" s="96" t="s">
        <v>26</v>
      </c>
      <c r="B767" s="96" t="s">
        <v>26</v>
      </c>
      <c r="C767" s="89"/>
      <c r="D767" s="89"/>
      <c r="E767" s="89"/>
      <c r="F767" s="89"/>
      <c r="G767" s="89"/>
      <c r="H767" s="91">
        <f t="shared" si="11"/>
        <v>0</v>
      </c>
      <c r="I767" s="89"/>
      <c r="J767" s="96" t="s">
        <v>26</v>
      </c>
    </row>
    <row r="768" spans="1:10" ht="20.100000000000001" customHeight="1" thickBot="1" x14ac:dyDescent="0.3">
      <c r="A768" s="96" t="s">
        <v>26</v>
      </c>
      <c r="B768" s="96" t="s">
        <v>26</v>
      </c>
      <c r="C768" s="89"/>
      <c r="D768" s="89"/>
      <c r="E768" s="89"/>
      <c r="F768" s="89"/>
      <c r="G768" s="89"/>
      <c r="H768" s="91">
        <f t="shared" si="11"/>
        <v>0</v>
      </c>
      <c r="I768" s="89"/>
      <c r="J768" s="96" t="s">
        <v>26</v>
      </c>
    </row>
    <row r="769" spans="1:10" ht="20.100000000000001" customHeight="1" thickBot="1" x14ac:dyDescent="0.3">
      <c r="A769" s="96" t="s">
        <v>26</v>
      </c>
      <c r="B769" s="96" t="s">
        <v>26</v>
      </c>
      <c r="C769" s="89"/>
      <c r="D769" s="89"/>
      <c r="E769" s="89"/>
      <c r="F769" s="89"/>
      <c r="G769" s="89"/>
      <c r="H769" s="91">
        <f t="shared" si="11"/>
        <v>0</v>
      </c>
      <c r="I769" s="89"/>
      <c r="J769" s="96" t="s">
        <v>26</v>
      </c>
    </row>
    <row r="770" spans="1:10" ht="20.100000000000001" customHeight="1" thickBot="1" x14ac:dyDescent="0.3">
      <c r="A770" s="96" t="s">
        <v>26</v>
      </c>
      <c r="B770" s="96" t="s">
        <v>26</v>
      </c>
      <c r="C770" s="89"/>
      <c r="D770" s="89"/>
      <c r="E770" s="89"/>
      <c r="F770" s="89"/>
      <c r="G770" s="89"/>
      <c r="H770" s="91">
        <f t="shared" si="11"/>
        <v>0</v>
      </c>
      <c r="I770" s="89"/>
      <c r="J770" s="96" t="s">
        <v>26</v>
      </c>
    </row>
    <row r="771" spans="1:10" ht="20.100000000000001" customHeight="1" thickBot="1" x14ac:dyDescent="0.3">
      <c r="A771" s="96" t="s">
        <v>26</v>
      </c>
      <c r="B771" s="96" t="s">
        <v>26</v>
      </c>
      <c r="C771" s="89"/>
      <c r="D771" s="89"/>
      <c r="E771" s="89"/>
      <c r="F771" s="89"/>
      <c r="G771" s="89"/>
      <c r="H771" s="91">
        <f t="shared" si="11"/>
        <v>0</v>
      </c>
      <c r="I771" s="89"/>
      <c r="J771" s="96" t="s">
        <v>26</v>
      </c>
    </row>
    <row r="772" spans="1:10" ht="20.100000000000001" customHeight="1" thickBot="1" x14ac:dyDescent="0.3">
      <c r="A772" s="96" t="s">
        <v>26</v>
      </c>
      <c r="B772" s="96" t="s">
        <v>26</v>
      </c>
      <c r="C772" s="89"/>
      <c r="D772" s="89"/>
      <c r="E772" s="89"/>
      <c r="F772" s="89"/>
      <c r="G772" s="89"/>
      <c r="H772" s="91">
        <f t="shared" si="11"/>
        <v>0</v>
      </c>
      <c r="I772" s="89"/>
      <c r="J772" s="96" t="s">
        <v>26</v>
      </c>
    </row>
    <row r="773" spans="1:10" ht="20.100000000000001" customHeight="1" thickBot="1" x14ac:dyDescent="0.3">
      <c r="A773" s="96" t="s">
        <v>26</v>
      </c>
      <c r="B773" s="96" t="s">
        <v>26</v>
      </c>
      <c r="C773" s="89"/>
      <c r="D773" s="89"/>
      <c r="E773" s="89"/>
      <c r="F773" s="89"/>
      <c r="G773" s="89"/>
      <c r="H773" s="91">
        <f t="shared" si="11"/>
        <v>0</v>
      </c>
      <c r="I773" s="89"/>
      <c r="J773" s="96" t="s">
        <v>26</v>
      </c>
    </row>
    <row r="774" spans="1:10" ht="20.100000000000001" customHeight="1" thickBot="1" x14ac:dyDescent="0.3">
      <c r="A774" s="96" t="s">
        <v>26</v>
      </c>
      <c r="B774" s="96" t="s">
        <v>26</v>
      </c>
      <c r="C774" s="89"/>
      <c r="D774" s="89"/>
      <c r="E774" s="89"/>
      <c r="F774" s="89"/>
      <c r="G774" s="89"/>
      <c r="H774" s="91">
        <f t="shared" si="11"/>
        <v>0</v>
      </c>
      <c r="I774" s="89"/>
      <c r="J774" s="96" t="s">
        <v>26</v>
      </c>
    </row>
    <row r="775" spans="1:10" ht="20.100000000000001" customHeight="1" thickBot="1" x14ac:dyDescent="0.3">
      <c r="A775" s="96" t="s">
        <v>26</v>
      </c>
      <c r="B775" s="96" t="s">
        <v>26</v>
      </c>
      <c r="C775" s="89"/>
      <c r="D775" s="89"/>
      <c r="E775" s="89"/>
      <c r="F775" s="89"/>
      <c r="G775" s="89"/>
      <c r="H775" s="91">
        <f t="shared" ref="H775:H838" si="12">ROUND(SUM(C775,(-D775),(-E775),F775,(-G775)),2)</f>
        <v>0</v>
      </c>
      <c r="I775" s="89"/>
      <c r="J775" s="96" t="s">
        <v>26</v>
      </c>
    </row>
    <row r="776" spans="1:10" ht="20.100000000000001" customHeight="1" thickBot="1" x14ac:dyDescent="0.3">
      <c r="A776" s="96" t="s">
        <v>26</v>
      </c>
      <c r="B776" s="96" t="s">
        <v>26</v>
      </c>
      <c r="C776" s="89"/>
      <c r="D776" s="89"/>
      <c r="E776" s="89"/>
      <c r="F776" s="89"/>
      <c r="G776" s="89"/>
      <c r="H776" s="91">
        <f t="shared" si="12"/>
        <v>0</v>
      </c>
      <c r="I776" s="89"/>
      <c r="J776" s="96" t="s">
        <v>26</v>
      </c>
    </row>
    <row r="777" spans="1:10" ht="20.100000000000001" customHeight="1" thickBot="1" x14ac:dyDescent="0.3">
      <c r="A777" s="96" t="s">
        <v>26</v>
      </c>
      <c r="B777" s="96" t="s">
        <v>26</v>
      </c>
      <c r="C777" s="89"/>
      <c r="D777" s="89"/>
      <c r="E777" s="89"/>
      <c r="F777" s="89"/>
      <c r="G777" s="89"/>
      <c r="H777" s="91">
        <f t="shared" si="12"/>
        <v>0</v>
      </c>
      <c r="I777" s="89"/>
      <c r="J777" s="96" t="s">
        <v>26</v>
      </c>
    </row>
    <row r="778" spans="1:10" ht="20.100000000000001" customHeight="1" thickBot="1" x14ac:dyDescent="0.3">
      <c r="A778" s="96" t="s">
        <v>26</v>
      </c>
      <c r="B778" s="96" t="s">
        <v>26</v>
      </c>
      <c r="C778" s="89"/>
      <c r="D778" s="89"/>
      <c r="E778" s="89"/>
      <c r="F778" s="89"/>
      <c r="G778" s="89"/>
      <c r="H778" s="91">
        <f t="shared" si="12"/>
        <v>0</v>
      </c>
      <c r="I778" s="89"/>
      <c r="J778" s="96" t="s">
        <v>26</v>
      </c>
    </row>
    <row r="779" spans="1:10" ht="20.100000000000001" customHeight="1" thickBot="1" x14ac:dyDescent="0.3">
      <c r="A779" s="96" t="s">
        <v>26</v>
      </c>
      <c r="B779" s="96" t="s">
        <v>26</v>
      </c>
      <c r="C779" s="89"/>
      <c r="D779" s="89"/>
      <c r="E779" s="89"/>
      <c r="F779" s="89"/>
      <c r="G779" s="89"/>
      <c r="H779" s="91">
        <f t="shared" si="12"/>
        <v>0</v>
      </c>
      <c r="I779" s="89"/>
      <c r="J779" s="96" t="s">
        <v>26</v>
      </c>
    </row>
    <row r="780" spans="1:10" ht="20.100000000000001" customHeight="1" thickBot="1" x14ac:dyDescent="0.3">
      <c r="A780" s="96" t="s">
        <v>26</v>
      </c>
      <c r="B780" s="96" t="s">
        <v>26</v>
      </c>
      <c r="C780" s="89"/>
      <c r="D780" s="89"/>
      <c r="E780" s="89"/>
      <c r="F780" s="89"/>
      <c r="G780" s="89"/>
      <c r="H780" s="91">
        <f t="shared" si="12"/>
        <v>0</v>
      </c>
      <c r="I780" s="89"/>
      <c r="J780" s="96" t="s">
        <v>26</v>
      </c>
    </row>
    <row r="781" spans="1:10" ht="20.100000000000001" customHeight="1" thickBot="1" x14ac:dyDescent="0.3">
      <c r="A781" s="96" t="s">
        <v>26</v>
      </c>
      <c r="B781" s="96" t="s">
        <v>26</v>
      </c>
      <c r="C781" s="89"/>
      <c r="D781" s="89"/>
      <c r="E781" s="89"/>
      <c r="F781" s="89"/>
      <c r="G781" s="89"/>
      <c r="H781" s="91">
        <f t="shared" si="12"/>
        <v>0</v>
      </c>
      <c r="I781" s="89"/>
      <c r="J781" s="96" t="s">
        <v>26</v>
      </c>
    </row>
    <row r="782" spans="1:10" ht="20.100000000000001" customHeight="1" thickBot="1" x14ac:dyDescent="0.3">
      <c r="A782" s="96" t="s">
        <v>26</v>
      </c>
      <c r="B782" s="96" t="s">
        <v>26</v>
      </c>
      <c r="C782" s="89"/>
      <c r="D782" s="89"/>
      <c r="E782" s="89"/>
      <c r="F782" s="89"/>
      <c r="G782" s="89"/>
      <c r="H782" s="91">
        <f t="shared" si="12"/>
        <v>0</v>
      </c>
      <c r="I782" s="89"/>
      <c r="J782" s="96" t="s">
        <v>26</v>
      </c>
    </row>
    <row r="783" spans="1:10" ht="20.100000000000001" customHeight="1" thickBot="1" x14ac:dyDescent="0.3">
      <c r="A783" s="96" t="s">
        <v>26</v>
      </c>
      <c r="B783" s="96" t="s">
        <v>26</v>
      </c>
      <c r="C783" s="89"/>
      <c r="D783" s="89"/>
      <c r="E783" s="89"/>
      <c r="F783" s="89"/>
      <c r="G783" s="89"/>
      <c r="H783" s="91">
        <f t="shared" si="12"/>
        <v>0</v>
      </c>
      <c r="I783" s="89"/>
      <c r="J783" s="96" t="s">
        <v>26</v>
      </c>
    </row>
    <row r="784" spans="1:10" ht="20.100000000000001" customHeight="1" thickBot="1" x14ac:dyDescent="0.3">
      <c r="A784" s="96" t="s">
        <v>26</v>
      </c>
      <c r="B784" s="96" t="s">
        <v>26</v>
      </c>
      <c r="C784" s="89"/>
      <c r="D784" s="89"/>
      <c r="E784" s="89"/>
      <c r="F784" s="89"/>
      <c r="G784" s="89"/>
      <c r="H784" s="91">
        <f t="shared" si="12"/>
        <v>0</v>
      </c>
      <c r="I784" s="89"/>
      <c r="J784" s="96" t="s">
        <v>26</v>
      </c>
    </row>
    <row r="785" spans="1:10" ht="20.100000000000001" customHeight="1" thickBot="1" x14ac:dyDescent="0.3">
      <c r="A785" s="96" t="s">
        <v>26</v>
      </c>
      <c r="B785" s="96" t="s">
        <v>26</v>
      </c>
      <c r="C785" s="89"/>
      <c r="D785" s="89"/>
      <c r="E785" s="89"/>
      <c r="F785" s="89"/>
      <c r="G785" s="89"/>
      <c r="H785" s="91">
        <f t="shared" si="12"/>
        <v>0</v>
      </c>
      <c r="I785" s="89"/>
      <c r="J785" s="96" t="s">
        <v>26</v>
      </c>
    </row>
    <row r="786" spans="1:10" ht="20.100000000000001" customHeight="1" thickBot="1" x14ac:dyDescent="0.3">
      <c r="A786" s="96" t="s">
        <v>26</v>
      </c>
      <c r="B786" s="96" t="s">
        <v>26</v>
      </c>
      <c r="C786" s="89"/>
      <c r="D786" s="89"/>
      <c r="E786" s="89"/>
      <c r="F786" s="89"/>
      <c r="G786" s="89"/>
      <c r="H786" s="91">
        <f t="shared" si="12"/>
        <v>0</v>
      </c>
      <c r="I786" s="89"/>
      <c r="J786" s="96" t="s">
        <v>26</v>
      </c>
    </row>
    <row r="787" spans="1:10" ht="20.100000000000001" customHeight="1" thickBot="1" x14ac:dyDescent="0.3">
      <c r="A787" s="96" t="s">
        <v>26</v>
      </c>
      <c r="B787" s="96" t="s">
        <v>26</v>
      </c>
      <c r="C787" s="89"/>
      <c r="D787" s="89"/>
      <c r="E787" s="89"/>
      <c r="F787" s="89"/>
      <c r="G787" s="89"/>
      <c r="H787" s="91">
        <f t="shared" si="12"/>
        <v>0</v>
      </c>
      <c r="I787" s="89"/>
      <c r="J787" s="96" t="s">
        <v>26</v>
      </c>
    </row>
    <row r="788" spans="1:10" ht="20.100000000000001" customHeight="1" thickBot="1" x14ac:dyDescent="0.3">
      <c r="A788" s="96" t="s">
        <v>26</v>
      </c>
      <c r="B788" s="96" t="s">
        <v>26</v>
      </c>
      <c r="C788" s="89"/>
      <c r="D788" s="89"/>
      <c r="E788" s="89"/>
      <c r="F788" s="89"/>
      <c r="G788" s="89"/>
      <c r="H788" s="91">
        <f t="shared" si="12"/>
        <v>0</v>
      </c>
      <c r="I788" s="89"/>
      <c r="J788" s="96" t="s">
        <v>26</v>
      </c>
    </row>
    <row r="789" spans="1:10" ht="20.100000000000001" customHeight="1" thickBot="1" x14ac:dyDescent="0.3">
      <c r="A789" s="96" t="s">
        <v>26</v>
      </c>
      <c r="B789" s="96" t="s">
        <v>26</v>
      </c>
      <c r="C789" s="89"/>
      <c r="D789" s="89"/>
      <c r="E789" s="89"/>
      <c r="F789" s="89"/>
      <c r="G789" s="89"/>
      <c r="H789" s="91">
        <f t="shared" si="12"/>
        <v>0</v>
      </c>
      <c r="I789" s="89"/>
      <c r="J789" s="96" t="s">
        <v>26</v>
      </c>
    </row>
    <row r="790" spans="1:10" ht="20.100000000000001" customHeight="1" thickBot="1" x14ac:dyDescent="0.3">
      <c r="A790" s="96" t="s">
        <v>26</v>
      </c>
      <c r="B790" s="96" t="s">
        <v>26</v>
      </c>
      <c r="C790" s="89"/>
      <c r="D790" s="89"/>
      <c r="E790" s="89"/>
      <c r="F790" s="89"/>
      <c r="G790" s="89"/>
      <c r="H790" s="91">
        <f t="shared" si="12"/>
        <v>0</v>
      </c>
      <c r="I790" s="89"/>
      <c r="J790" s="96" t="s">
        <v>26</v>
      </c>
    </row>
    <row r="791" spans="1:10" ht="20.100000000000001" customHeight="1" thickBot="1" x14ac:dyDescent="0.3">
      <c r="A791" s="96" t="s">
        <v>26</v>
      </c>
      <c r="B791" s="96" t="s">
        <v>26</v>
      </c>
      <c r="C791" s="89"/>
      <c r="D791" s="89"/>
      <c r="E791" s="89"/>
      <c r="F791" s="89"/>
      <c r="G791" s="89"/>
      <c r="H791" s="91">
        <f t="shared" si="12"/>
        <v>0</v>
      </c>
      <c r="I791" s="89"/>
      <c r="J791" s="96" t="s">
        <v>26</v>
      </c>
    </row>
    <row r="792" spans="1:10" ht="20.100000000000001" customHeight="1" thickBot="1" x14ac:dyDescent="0.3">
      <c r="A792" s="96" t="s">
        <v>26</v>
      </c>
      <c r="B792" s="96" t="s">
        <v>26</v>
      </c>
      <c r="C792" s="89"/>
      <c r="D792" s="89"/>
      <c r="E792" s="89"/>
      <c r="F792" s="89"/>
      <c r="G792" s="89"/>
      <c r="H792" s="91">
        <f t="shared" si="12"/>
        <v>0</v>
      </c>
      <c r="I792" s="89"/>
      <c r="J792" s="96" t="s">
        <v>26</v>
      </c>
    </row>
    <row r="793" spans="1:10" ht="20.100000000000001" customHeight="1" thickBot="1" x14ac:dyDescent="0.3">
      <c r="A793" s="96" t="s">
        <v>26</v>
      </c>
      <c r="B793" s="96" t="s">
        <v>26</v>
      </c>
      <c r="C793" s="89"/>
      <c r="D793" s="89"/>
      <c r="E793" s="89"/>
      <c r="F793" s="89"/>
      <c r="G793" s="89"/>
      <c r="H793" s="91">
        <f t="shared" si="12"/>
        <v>0</v>
      </c>
      <c r="I793" s="89"/>
      <c r="J793" s="96" t="s">
        <v>26</v>
      </c>
    </row>
    <row r="794" spans="1:10" ht="20.100000000000001" customHeight="1" thickBot="1" x14ac:dyDescent="0.3">
      <c r="A794" s="96" t="s">
        <v>26</v>
      </c>
      <c r="B794" s="96" t="s">
        <v>26</v>
      </c>
      <c r="C794" s="89"/>
      <c r="D794" s="89"/>
      <c r="E794" s="89"/>
      <c r="F794" s="89"/>
      <c r="G794" s="89"/>
      <c r="H794" s="91">
        <f t="shared" si="12"/>
        <v>0</v>
      </c>
      <c r="I794" s="89"/>
      <c r="J794" s="96" t="s">
        <v>26</v>
      </c>
    </row>
    <row r="795" spans="1:10" ht="20.100000000000001" customHeight="1" thickBot="1" x14ac:dyDescent="0.3">
      <c r="A795" s="96" t="s">
        <v>26</v>
      </c>
      <c r="B795" s="96" t="s">
        <v>26</v>
      </c>
      <c r="C795" s="89"/>
      <c r="D795" s="89"/>
      <c r="E795" s="89"/>
      <c r="F795" s="89"/>
      <c r="G795" s="89"/>
      <c r="H795" s="91">
        <f t="shared" si="12"/>
        <v>0</v>
      </c>
      <c r="I795" s="89"/>
      <c r="J795" s="96" t="s">
        <v>26</v>
      </c>
    </row>
    <row r="796" spans="1:10" ht="20.100000000000001" customHeight="1" thickBot="1" x14ac:dyDescent="0.3">
      <c r="A796" s="96" t="s">
        <v>26</v>
      </c>
      <c r="B796" s="96" t="s">
        <v>26</v>
      </c>
      <c r="C796" s="89"/>
      <c r="D796" s="89"/>
      <c r="E796" s="89"/>
      <c r="F796" s="89"/>
      <c r="G796" s="89"/>
      <c r="H796" s="91">
        <f t="shared" si="12"/>
        <v>0</v>
      </c>
      <c r="I796" s="89"/>
      <c r="J796" s="96" t="s">
        <v>26</v>
      </c>
    </row>
    <row r="797" spans="1:10" ht="20.100000000000001" customHeight="1" thickBot="1" x14ac:dyDescent="0.3">
      <c r="A797" s="96" t="s">
        <v>26</v>
      </c>
      <c r="B797" s="96" t="s">
        <v>26</v>
      </c>
      <c r="C797" s="89"/>
      <c r="D797" s="89"/>
      <c r="E797" s="89"/>
      <c r="F797" s="89"/>
      <c r="G797" s="89"/>
      <c r="H797" s="91">
        <f t="shared" si="12"/>
        <v>0</v>
      </c>
      <c r="I797" s="89"/>
      <c r="J797" s="96" t="s">
        <v>26</v>
      </c>
    </row>
    <row r="798" spans="1:10" ht="20.100000000000001" customHeight="1" thickBot="1" x14ac:dyDescent="0.3">
      <c r="A798" s="96" t="s">
        <v>26</v>
      </c>
      <c r="B798" s="96" t="s">
        <v>26</v>
      </c>
      <c r="C798" s="89"/>
      <c r="D798" s="89"/>
      <c r="E798" s="89"/>
      <c r="F798" s="89"/>
      <c r="G798" s="89"/>
      <c r="H798" s="91">
        <f t="shared" si="12"/>
        <v>0</v>
      </c>
      <c r="I798" s="89"/>
      <c r="J798" s="96" t="s">
        <v>26</v>
      </c>
    </row>
    <row r="799" spans="1:10" ht="20.100000000000001" customHeight="1" thickBot="1" x14ac:dyDescent="0.3">
      <c r="A799" s="96" t="s">
        <v>26</v>
      </c>
      <c r="B799" s="96" t="s">
        <v>26</v>
      </c>
      <c r="C799" s="89"/>
      <c r="D799" s="89"/>
      <c r="E799" s="89"/>
      <c r="F799" s="89"/>
      <c r="G799" s="89"/>
      <c r="H799" s="91">
        <f t="shared" si="12"/>
        <v>0</v>
      </c>
      <c r="I799" s="89"/>
      <c r="J799" s="96" t="s">
        <v>26</v>
      </c>
    </row>
    <row r="800" spans="1:10" ht="20.100000000000001" customHeight="1" thickBot="1" x14ac:dyDescent="0.3">
      <c r="A800" s="96" t="s">
        <v>26</v>
      </c>
      <c r="B800" s="96" t="s">
        <v>26</v>
      </c>
      <c r="C800" s="89"/>
      <c r="D800" s="89"/>
      <c r="E800" s="89"/>
      <c r="F800" s="89"/>
      <c r="G800" s="89"/>
      <c r="H800" s="91">
        <f t="shared" si="12"/>
        <v>0</v>
      </c>
      <c r="I800" s="89"/>
      <c r="J800" s="96" t="s">
        <v>26</v>
      </c>
    </row>
    <row r="801" spans="1:10" ht="20.100000000000001" customHeight="1" thickBot="1" x14ac:dyDescent="0.3">
      <c r="A801" s="96" t="s">
        <v>26</v>
      </c>
      <c r="B801" s="96" t="s">
        <v>26</v>
      </c>
      <c r="C801" s="89"/>
      <c r="D801" s="89"/>
      <c r="E801" s="89"/>
      <c r="F801" s="89"/>
      <c r="G801" s="89"/>
      <c r="H801" s="91">
        <f t="shared" si="12"/>
        <v>0</v>
      </c>
      <c r="I801" s="89"/>
      <c r="J801" s="96" t="s">
        <v>26</v>
      </c>
    </row>
    <row r="802" spans="1:10" ht="20.100000000000001" customHeight="1" thickBot="1" x14ac:dyDescent="0.3">
      <c r="A802" s="96" t="s">
        <v>26</v>
      </c>
      <c r="B802" s="96" t="s">
        <v>26</v>
      </c>
      <c r="C802" s="89"/>
      <c r="D802" s="89"/>
      <c r="E802" s="89"/>
      <c r="F802" s="89"/>
      <c r="G802" s="89"/>
      <c r="H802" s="91">
        <f t="shared" si="12"/>
        <v>0</v>
      </c>
      <c r="I802" s="89"/>
      <c r="J802" s="96" t="s">
        <v>26</v>
      </c>
    </row>
    <row r="803" spans="1:10" ht="20.100000000000001" customHeight="1" thickBot="1" x14ac:dyDescent="0.3">
      <c r="A803" s="96" t="s">
        <v>26</v>
      </c>
      <c r="B803" s="96" t="s">
        <v>26</v>
      </c>
      <c r="C803" s="89"/>
      <c r="D803" s="89"/>
      <c r="E803" s="89"/>
      <c r="F803" s="89"/>
      <c r="G803" s="89"/>
      <c r="H803" s="91">
        <f t="shared" si="12"/>
        <v>0</v>
      </c>
      <c r="I803" s="89"/>
      <c r="J803" s="96" t="s">
        <v>26</v>
      </c>
    </row>
    <row r="804" spans="1:10" ht="20.100000000000001" customHeight="1" thickBot="1" x14ac:dyDescent="0.3">
      <c r="A804" s="96" t="s">
        <v>26</v>
      </c>
      <c r="B804" s="96" t="s">
        <v>26</v>
      </c>
      <c r="C804" s="89"/>
      <c r="D804" s="89"/>
      <c r="E804" s="89"/>
      <c r="F804" s="89"/>
      <c r="G804" s="89"/>
      <c r="H804" s="91">
        <f t="shared" si="12"/>
        <v>0</v>
      </c>
      <c r="I804" s="89"/>
      <c r="J804" s="96" t="s">
        <v>26</v>
      </c>
    </row>
    <row r="805" spans="1:10" ht="20.100000000000001" customHeight="1" thickBot="1" x14ac:dyDescent="0.3">
      <c r="A805" s="96" t="s">
        <v>26</v>
      </c>
      <c r="B805" s="96" t="s">
        <v>26</v>
      </c>
      <c r="C805" s="89"/>
      <c r="D805" s="89"/>
      <c r="E805" s="89"/>
      <c r="F805" s="89"/>
      <c r="G805" s="89"/>
      <c r="H805" s="91">
        <f t="shared" si="12"/>
        <v>0</v>
      </c>
      <c r="I805" s="89"/>
      <c r="J805" s="96" t="s">
        <v>26</v>
      </c>
    </row>
    <row r="806" spans="1:10" ht="20.100000000000001" customHeight="1" thickBot="1" x14ac:dyDescent="0.3">
      <c r="A806" s="96" t="s">
        <v>26</v>
      </c>
      <c r="B806" s="96" t="s">
        <v>26</v>
      </c>
      <c r="C806" s="89"/>
      <c r="D806" s="89"/>
      <c r="E806" s="89"/>
      <c r="F806" s="89"/>
      <c r="G806" s="89"/>
      <c r="H806" s="91">
        <f t="shared" si="12"/>
        <v>0</v>
      </c>
      <c r="I806" s="89"/>
      <c r="J806" s="96" t="s">
        <v>26</v>
      </c>
    </row>
    <row r="807" spans="1:10" ht="20.100000000000001" customHeight="1" thickBot="1" x14ac:dyDescent="0.3">
      <c r="A807" s="96" t="s">
        <v>26</v>
      </c>
      <c r="B807" s="96" t="s">
        <v>26</v>
      </c>
      <c r="C807" s="89"/>
      <c r="D807" s="89"/>
      <c r="E807" s="89"/>
      <c r="F807" s="89"/>
      <c r="G807" s="89"/>
      <c r="H807" s="91">
        <f t="shared" si="12"/>
        <v>0</v>
      </c>
      <c r="I807" s="89"/>
      <c r="J807" s="96" t="s">
        <v>26</v>
      </c>
    </row>
    <row r="808" spans="1:10" ht="20.100000000000001" customHeight="1" thickBot="1" x14ac:dyDescent="0.3">
      <c r="A808" s="96" t="s">
        <v>26</v>
      </c>
      <c r="B808" s="96" t="s">
        <v>26</v>
      </c>
      <c r="C808" s="89"/>
      <c r="D808" s="89"/>
      <c r="E808" s="89"/>
      <c r="F808" s="89"/>
      <c r="G808" s="89"/>
      <c r="H808" s="91">
        <f t="shared" si="12"/>
        <v>0</v>
      </c>
      <c r="I808" s="89"/>
      <c r="J808" s="96" t="s">
        <v>26</v>
      </c>
    </row>
    <row r="809" spans="1:10" ht="20.100000000000001" customHeight="1" thickBot="1" x14ac:dyDescent="0.3">
      <c r="A809" s="96" t="s">
        <v>26</v>
      </c>
      <c r="B809" s="96" t="s">
        <v>26</v>
      </c>
      <c r="C809" s="89"/>
      <c r="D809" s="89"/>
      <c r="E809" s="89"/>
      <c r="F809" s="89"/>
      <c r="G809" s="89"/>
      <c r="H809" s="91">
        <f t="shared" si="12"/>
        <v>0</v>
      </c>
      <c r="I809" s="89"/>
      <c r="J809" s="96" t="s">
        <v>26</v>
      </c>
    </row>
    <row r="810" spans="1:10" ht="20.100000000000001" customHeight="1" thickBot="1" x14ac:dyDescent="0.3">
      <c r="A810" s="96" t="s">
        <v>26</v>
      </c>
      <c r="B810" s="96" t="s">
        <v>26</v>
      </c>
      <c r="C810" s="89"/>
      <c r="D810" s="89"/>
      <c r="E810" s="89"/>
      <c r="F810" s="89"/>
      <c r="G810" s="89"/>
      <c r="H810" s="91">
        <f t="shared" si="12"/>
        <v>0</v>
      </c>
      <c r="I810" s="89"/>
      <c r="J810" s="96" t="s">
        <v>26</v>
      </c>
    </row>
    <row r="811" spans="1:10" ht="20.100000000000001" customHeight="1" thickBot="1" x14ac:dyDescent="0.3">
      <c r="A811" s="96" t="s">
        <v>26</v>
      </c>
      <c r="B811" s="96" t="s">
        <v>26</v>
      </c>
      <c r="C811" s="89"/>
      <c r="D811" s="89"/>
      <c r="E811" s="89"/>
      <c r="F811" s="89"/>
      <c r="G811" s="89"/>
      <c r="H811" s="91">
        <f t="shared" si="12"/>
        <v>0</v>
      </c>
      <c r="I811" s="89"/>
      <c r="J811" s="96" t="s">
        <v>26</v>
      </c>
    </row>
    <row r="812" spans="1:10" ht="20.100000000000001" customHeight="1" thickBot="1" x14ac:dyDescent="0.3">
      <c r="A812" s="96" t="s">
        <v>26</v>
      </c>
      <c r="B812" s="96" t="s">
        <v>26</v>
      </c>
      <c r="C812" s="89"/>
      <c r="D812" s="89"/>
      <c r="E812" s="89"/>
      <c r="F812" s="89"/>
      <c r="G812" s="89"/>
      <c r="H812" s="91">
        <f t="shared" si="12"/>
        <v>0</v>
      </c>
      <c r="I812" s="89"/>
      <c r="J812" s="96" t="s">
        <v>26</v>
      </c>
    </row>
    <row r="813" spans="1:10" ht="20.100000000000001" customHeight="1" thickBot="1" x14ac:dyDescent="0.3">
      <c r="A813" s="96" t="s">
        <v>26</v>
      </c>
      <c r="B813" s="96" t="s">
        <v>26</v>
      </c>
      <c r="C813" s="89"/>
      <c r="D813" s="89"/>
      <c r="E813" s="89"/>
      <c r="F813" s="89"/>
      <c r="G813" s="89"/>
      <c r="H813" s="91">
        <f t="shared" si="12"/>
        <v>0</v>
      </c>
      <c r="I813" s="89"/>
      <c r="J813" s="96" t="s">
        <v>26</v>
      </c>
    </row>
    <row r="814" spans="1:10" ht="20.100000000000001" customHeight="1" thickBot="1" x14ac:dyDescent="0.3">
      <c r="A814" s="96" t="s">
        <v>26</v>
      </c>
      <c r="B814" s="96" t="s">
        <v>26</v>
      </c>
      <c r="C814" s="89"/>
      <c r="D814" s="89"/>
      <c r="E814" s="89"/>
      <c r="F814" s="89"/>
      <c r="G814" s="89"/>
      <c r="H814" s="91">
        <f t="shared" si="12"/>
        <v>0</v>
      </c>
      <c r="I814" s="89"/>
      <c r="J814" s="96" t="s">
        <v>26</v>
      </c>
    </row>
    <row r="815" spans="1:10" ht="20.100000000000001" customHeight="1" thickBot="1" x14ac:dyDescent="0.3">
      <c r="A815" s="96" t="s">
        <v>26</v>
      </c>
      <c r="B815" s="96" t="s">
        <v>26</v>
      </c>
      <c r="C815" s="89"/>
      <c r="D815" s="89"/>
      <c r="E815" s="89"/>
      <c r="F815" s="89"/>
      <c r="G815" s="89"/>
      <c r="H815" s="91">
        <f t="shared" si="12"/>
        <v>0</v>
      </c>
      <c r="I815" s="89"/>
      <c r="J815" s="96" t="s">
        <v>26</v>
      </c>
    </row>
    <row r="816" spans="1:10" ht="20.100000000000001" customHeight="1" thickBot="1" x14ac:dyDescent="0.3">
      <c r="A816" s="96" t="s">
        <v>26</v>
      </c>
      <c r="B816" s="96" t="s">
        <v>26</v>
      </c>
      <c r="C816" s="89"/>
      <c r="D816" s="89"/>
      <c r="E816" s="89"/>
      <c r="F816" s="89"/>
      <c r="G816" s="89"/>
      <c r="H816" s="91">
        <f t="shared" si="12"/>
        <v>0</v>
      </c>
      <c r="I816" s="89"/>
      <c r="J816" s="96" t="s">
        <v>26</v>
      </c>
    </row>
    <row r="817" spans="1:10" ht="20.100000000000001" customHeight="1" thickBot="1" x14ac:dyDescent="0.3">
      <c r="A817" s="96" t="s">
        <v>26</v>
      </c>
      <c r="B817" s="96" t="s">
        <v>26</v>
      </c>
      <c r="C817" s="89"/>
      <c r="D817" s="89"/>
      <c r="E817" s="89"/>
      <c r="F817" s="89"/>
      <c r="G817" s="89"/>
      <c r="H817" s="91">
        <f t="shared" si="12"/>
        <v>0</v>
      </c>
      <c r="I817" s="89"/>
      <c r="J817" s="96" t="s">
        <v>26</v>
      </c>
    </row>
    <row r="818" spans="1:10" ht="20.100000000000001" customHeight="1" thickBot="1" x14ac:dyDescent="0.3">
      <c r="A818" s="96" t="s">
        <v>26</v>
      </c>
      <c r="B818" s="96" t="s">
        <v>26</v>
      </c>
      <c r="C818" s="89"/>
      <c r="D818" s="89"/>
      <c r="E818" s="89"/>
      <c r="F818" s="89"/>
      <c r="G818" s="89"/>
      <c r="H818" s="91">
        <f t="shared" si="12"/>
        <v>0</v>
      </c>
      <c r="I818" s="89"/>
      <c r="J818" s="96" t="s">
        <v>26</v>
      </c>
    </row>
    <row r="819" spans="1:10" ht="20.100000000000001" customHeight="1" thickBot="1" x14ac:dyDescent="0.3">
      <c r="A819" s="96" t="s">
        <v>26</v>
      </c>
      <c r="B819" s="96" t="s">
        <v>26</v>
      </c>
      <c r="C819" s="89"/>
      <c r="D819" s="89"/>
      <c r="E819" s="89"/>
      <c r="F819" s="89"/>
      <c r="G819" s="89"/>
      <c r="H819" s="91">
        <f t="shared" si="12"/>
        <v>0</v>
      </c>
      <c r="I819" s="89"/>
      <c r="J819" s="96" t="s">
        <v>26</v>
      </c>
    </row>
    <row r="820" spans="1:10" ht="20.100000000000001" customHeight="1" thickBot="1" x14ac:dyDescent="0.3">
      <c r="A820" s="96" t="s">
        <v>26</v>
      </c>
      <c r="B820" s="96" t="s">
        <v>26</v>
      </c>
      <c r="C820" s="89"/>
      <c r="D820" s="89"/>
      <c r="E820" s="89"/>
      <c r="F820" s="89"/>
      <c r="G820" s="89"/>
      <c r="H820" s="91">
        <f t="shared" si="12"/>
        <v>0</v>
      </c>
      <c r="I820" s="89"/>
      <c r="J820" s="96" t="s">
        <v>26</v>
      </c>
    </row>
    <row r="821" spans="1:10" ht="20.100000000000001" customHeight="1" thickBot="1" x14ac:dyDescent="0.3">
      <c r="A821" s="96" t="s">
        <v>26</v>
      </c>
      <c r="B821" s="96" t="s">
        <v>26</v>
      </c>
      <c r="C821" s="89"/>
      <c r="D821" s="89"/>
      <c r="E821" s="89"/>
      <c r="F821" s="89"/>
      <c r="G821" s="89"/>
      <c r="H821" s="91">
        <f t="shared" si="12"/>
        <v>0</v>
      </c>
      <c r="I821" s="89"/>
      <c r="J821" s="96" t="s">
        <v>26</v>
      </c>
    </row>
    <row r="822" spans="1:10" ht="20.100000000000001" customHeight="1" thickBot="1" x14ac:dyDescent="0.3">
      <c r="A822" s="96" t="s">
        <v>26</v>
      </c>
      <c r="B822" s="96" t="s">
        <v>26</v>
      </c>
      <c r="C822" s="89"/>
      <c r="D822" s="89"/>
      <c r="E822" s="89"/>
      <c r="F822" s="89"/>
      <c r="G822" s="89"/>
      <c r="H822" s="91">
        <f t="shared" si="12"/>
        <v>0</v>
      </c>
      <c r="I822" s="89"/>
      <c r="J822" s="96" t="s">
        <v>26</v>
      </c>
    </row>
    <row r="823" spans="1:10" ht="20.100000000000001" customHeight="1" thickBot="1" x14ac:dyDescent="0.3">
      <c r="A823" s="96" t="s">
        <v>26</v>
      </c>
      <c r="B823" s="96" t="s">
        <v>26</v>
      </c>
      <c r="C823" s="89"/>
      <c r="D823" s="89"/>
      <c r="E823" s="89"/>
      <c r="F823" s="89"/>
      <c r="G823" s="89"/>
      <c r="H823" s="91">
        <f t="shared" si="12"/>
        <v>0</v>
      </c>
      <c r="I823" s="89"/>
      <c r="J823" s="96" t="s">
        <v>26</v>
      </c>
    </row>
    <row r="824" spans="1:10" ht="20.100000000000001" customHeight="1" thickBot="1" x14ac:dyDescent="0.3">
      <c r="A824" s="96" t="s">
        <v>26</v>
      </c>
      <c r="B824" s="96" t="s">
        <v>26</v>
      </c>
      <c r="C824" s="89"/>
      <c r="D824" s="89"/>
      <c r="E824" s="89"/>
      <c r="F824" s="89"/>
      <c r="G824" s="89"/>
      <c r="H824" s="91">
        <f t="shared" si="12"/>
        <v>0</v>
      </c>
      <c r="I824" s="89"/>
      <c r="J824" s="96" t="s">
        <v>26</v>
      </c>
    </row>
    <row r="825" spans="1:10" ht="20.100000000000001" customHeight="1" thickBot="1" x14ac:dyDescent="0.3">
      <c r="A825" s="96" t="s">
        <v>26</v>
      </c>
      <c r="B825" s="96" t="s">
        <v>26</v>
      </c>
      <c r="C825" s="89"/>
      <c r="D825" s="89"/>
      <c r="E825" s="89"/>
      <c r="F825" s="89"/>
      <c r="G825" s="89"/>
      <c r="H825" s="91">
        <f t="shared" si="12"/>
        <v>0</v>
      </c>
      <c r="I825" s="89"/>
      <c r="J825" s="96" t="s">
        <v>26</v>
      </c>
    </row>
    <row r="826" spans="1:10" ht="20.100000000000001" customHeight="1" thickBot="1" x14ac:dyDescent="0.3">
      <c r="A826" s="96" t="s">
        <v>26</v>
      </c>
      <c r="B826" s="96" t="s">
        <v>26</v>
      </c>
      <c r="C826" s="89"/>
      <c r="D826" s="89"/>
      <c r="E826" s="89"/>
      <c r="F826" s="89"/>
      <c r="G826" s="89"/>
      <c r="H826" s="91">
        <f t="shared" si="12"/>
        <v>0</v>
      </c>
      <c r="I826" s="89"/>
      <c r="J826" s="96" t="s">
        <v>26</v>
      </c>
    </row>
    <row r="827" spans="1:10" ht="20.100000000000001" customHeight="1" thickBot="1" x14ac:dyDescent="0.3">
      <c r="A827" s="96" t="s">
        <v>26</v>
      </c>
      <c r="B827" s="96" t="s">
        <v>26</v>
      </c>
      <c r="C827" s="89"/>
      <c r="D827" s="89"/>
      <c r="E827" s="89"/>
      <c r="F827" s="89"/>
      <c r="G827" s="89"/>
      <c r="H827" s="91">
        <f t="shared" si="12"/>
        <v>0</v>
      </c>
      <c r="I827" s="89"/>
      <c r="J827" s="96" t="s">
        <v>26</v>
      </c>
    </row>
    <row r="828" spans="1:10" ht="20.100000000000001" customHeight="1" thickBot="1" x14ac:dyDescent="0.3">
      <c r="A828" s="96" t="s">
        <v>26</v>
      </c>
      <c r="B828" s="96" t="s">
        <v>26</v>
      </c>
      <c r="C828" s="89"/>
      <c r="D828" s="89"/>
      <c r="E828" s="89"/>
      <c r="F828" s="89"/>
      <c r="G828" s="89"/>
      <c r="H828" s="91">
        <f t="shared" si="12"/>
        <v>0</v>
      </c>
      <c r="I828" s="89"/>
      <c r="J828" s="96" t="s">
        <v>26</v>
      </c>
    </row>
    <row r="829" spans="1:10" ht="20.100000000000001" customHeight="1" thickBot="1" x14ac:dyDescent="0.3">
      <c r="A829" s="96" t="s">
        <v>26</v>
      </c>
      <c r="B829" s="96" t="s">
        <v>26</v>
      </c>
      <c r="C829" s="89"/>
      <c r="D829" s="89"/>
      <c r="E829" s="89"/>
      <c r="F829" s="89"/>
      <c r="G829" s="89"/>
      <c r="H829" s="91">
        <f t="shared" si="12"/>
        <v>0</v>
      </c>
      <c r="I829" s="89"/>
      <c r="J829" s="96" t="s">
        <v>26</v>
      </c>
    </row>
    <row r="830" spans="1:10" ht="20.100000000000001" customHeight="1" thickBot="1" x14ac:dyDescent="0.3">
      <c r="A830" s="96" t="s">
        <v>26</v>
      </c>
      <c r="B830" s="96" t="s">
        <v>26</v>
      </c>
      <c r="C830" s="89"/>
      <c r="D830" s="89"/>
      <c r="E830" s="89"/>
      <c r="F830" s="89"/>
      <c r="G830" s="89"/>
      <c r="H830" s="91">
        <f t="shared" si="12"/>
        <v>0</v>
      </c>
      <c r="I830" s="89"/>
      <c r="J830" s="96" t="s">
        <v>26</v>
      </c>
    </row>
    <row r="831" spans="1:10" ht="20.100000000000001" customHeight="1" thickBot="1" x14ac:dyDescent="0.3">
      <c r="A831" s="96" t="s">
        <v>26</v>
      </c>
      <c r="B831" s="96" t="s">
        <v>26</v>
      </c>
      <c r="C831" s="89"/>
      <c r="D831" s="89"/>
      <c r="E831" s="89"/>
      <c r="F831" s="89"/>
      <c r="G831" s="89"/>
      <c r="H831" s="91">
        <f t="shared" si="12"/>
        <v>0</v>
      </c>
      <c r="I831" s="89"/>
      <c r="J831" s="96" t="s">
        <v>26</v>
      </c>
    </row>
    <row r="832" spans="1:10" ht="20.100000000000001" customHeight="1" thickBot="1" x14ac:dyDescent="0.3">
      <c r="A832" s="96" t="s">
        <v>26</v>
      </c>
      <c r="B832" s="96" t="s">
        <v>26</v>
      </c>
      <c r="C832" s="89"/>
      <c r="D832" s="89"/>
      <c r="E832" s="89"/>
      <c r="F832" s="89"/>
      <c r="G832" s="89"/>
      <c r="H832" s="91">
        <f t="shared" si="12"/>
        <v>0</v>
      </c>
      <c r="I832" s="89"/>
      <c r="J832" s="96" t="s">
        <v>26</v>
      </c>
    </row>
    <row r="833" spans="1:10" ht="20.100000000000001" customHeight="1" thickBot="1" x14ac:dyDescent="0.3">
      <c r="A833" s="96" t="s">
        <v>26</v>
      </c>
      <c r="B833" s="96" t="s">
        <v>26</v>
      </c>
      <c r="C833" s="89"/>
      <c r="D833" s="89"/>
      <c r="E833" s="89"/>
      <c r="F833" s="89"/>
      <c r="G833" s="89"/>
      <c r="H833" s="91">
        <f t="shared" si="12"/>
        <v>0</v>
      </c>
      <c r="I833" s="89"/>
      <c r="J833" s="96" t="s">
        <v>26</v>
      </c>
    </row>
    <row r="834" spans="1:10" ht="20.100000000000001" customHeight="1" thickBot="1" x14ac:dyDescent="0.3">
      <c r="A834" s="96" t="s">
        <v>26</v>
      </c>
      <c r="B834" s="96" t="s">
        <v>26</v>
      </c>
      <c r="C834" s="89"/>
      <c r="D834" s="89"/>
      <c r="E834" s="89"/>
      <c r="F834" s="89"/>
      <c r="G834" s="89"/>
      <c r="H834" s="91">
        <f t="shared" si="12"/>
        <v>0</v>
      </c>
      <c r="I834" s="89"/>
      <c r="J834" s="96" t="s">
        <v>26</v>
      </c>
    </row>
    <row r="835" spans="1:10" ht="20.100000000000001" customHeight="1" thickBot="1" x14ac:dyDescent="0.3">
      <c r="A835" s="96" t="s">
        <v>26</v>
      </c>
      <c r="B835" s="96" t="s">
        <v>26</v>
      </c>
      <c r="C835" s="89"/>
      <c r="D835" s="89"/>
      <c r="E835" s="89"/>
      <c r="F835" s="89"/>
      <c r="G835" s="89"/>
      <c r="H835" s="91">
        <f t="shared" si="12"/>
        <v>0</v>
      </c>
      <c r="I835" s="89"/>
      <c r="J835" s="96" t="s">
        <v>26</v>
      </c>
    </row>
    <row r="836" spans="1:10" ht="20.100000000000001" customHeight="1" thickBot="1" x14ac:dyDescent="0.3">
      <c r="A836" s="96" t="s">
        <v>26</v>
      </c>
      <c r="B836" s="96" t="s">
        <v>26</v>
      </c>
      <c r="C836" s="89"/>
      <c r="D836" s="89"/>
      <c r="E836" s="89"/>
      <c r="F836" s="89"/>
      <c r="G836" s="89"/>
      <c r="H836" s="91">
        <f t="shared" si="12"/>
        <v>0</v>
      </c>
      <c r="I836" s="89"/>
      <c r="J836" s="96" t="s">
        <v>26</v>
      </c>
    </row>
    <row r="837" spans="1:10" ht="20.100000000000001" customHeight="1" thickBot="1" x14ac:dyDescent="0.3">
      <c r="A837" s="96" t="s">
        <v>26</v>
      </c>
      <c r="B837" s="96" t="s">
        <v>26</v>
      </c>
      <c r="C837" s="89"/>
      <c r="D837" s="89"/>
      <c r="E837" s="89"/>
      <c r="F837" s="89"/>
      <c r="G837" s="89"/>
      <c r="H837" s="91">
        <f t="shared" si="12"/>
        <v>0</v>
      </c>
      <c r="I837" s="89"/>
      <c r="J837" s="96" t="s">
        <v>26</v>
      </c>
    </row>
    <row r="838" spans="1:10" ht="20.100000000000001" customHeight="1" thickBot="1" x14ac:dyDescent="0.3">
      <c r="A838" s="96" t="s">
        <v>26</v>
      </c>
      <c r="B838" s="96" t="s">
        <v>26</v>
      </c>
      <c r="C838" s="89"/>
      <c r="D838" s="89"/>
      <c r="E838" s="89"/>
      <c r="F838" s="89"/>
      <c r="G838" s="89"/>
      <c r="H838" s="91">
        <f t="shared" si="12"/>
        <v>0</v>
      </c>
      <c r="I838" s="89"/>
      <c r="J838" s="96" t="s">
        <v>26</v>
      </c>
    </row>
    <row r="839" spans="1:10" ht="20.100000000000001" customHeight="1" thickBot="1" x14ac:dyDescent="0.3">
      <c r="A839" s="96" t="s">
        <v>26</v>
      </c>
      <c r="B839" s="96" t="s">
        <v>26</v>
      </c>
      <c r="C839" s="89"/>
      <c r="D839" s="89"/>
      <c r="E839" s="89"/>
      <c r="F839" s="89"/>
      <c r="G839" s="89"/>
      <c r="H839" s="91">
        <f t="shared" ref="H839:H902" si="13">ROUND(SUM(C839,(-D839),(-E839),F839,(-G839)),2)</f>
        <v>0</v>
      </c>
      <c r="I839" s="89"/>
      <c r="J839" s="96" t="s">
        <v>26</v>
      </c>
    </row>
    <row r="840" spans="1:10" ht="20.100000000000001" customHeight="1" thickBot="1" x14ac:dyDescent="0.3">
      <c r="A840" s="96" t="s">
        <v>26</v>
      </c>
      <c r="B840" s="96" t="s">
        <v>26</v>
      </c>
      <c r="C840" s="89"/>
      <c r="D840" s="89"/>
      <c r="E840" s="89"/>
      <c r="F840" s="89"/>
      <c r="G840" s="89"/>
      <c r="H840" s="91">
        <f t="shared" si="13"/>
        <v>0</v>
      </c>
      <c r="I840" s="89"/>
      <c r="J840" s="96" t="s">
        <v>26</v>
      </c>
    </row>
    <row r="841" spans="1:10" ht="20.100000000000001" customHeight="1" thickBot="1" x14ac:dyDescent="0.3">
      <c r="A841" s="96" t="s">
        <v>26</v>
      </c>
      <c r="B841" s="96" t="s">
        <v>26</v>
      </c>
      <c r="C841" s="89"/>
      <c r="D841" s="89"/>
      <c r="E841" s="89"/>
      <c r="F841" s="89"/>
      <c r="G841" s="89"/>
      <c r="H841" s="91">
        <f t="shared" si="13"/>
        <v>0</v>
      </c>
      <c r="I841" s="89"/>
      <c r="J841" s="96" t="s">
        <v>26</v>
      </c>
    </row>
    <row r="842" spans="1:10" ht="20.100000000000001" customHeight="1" thickBot="1" x14ac:dyDescent="0.3">
      <c r="A842" s="96" t="s">
        <v>26</v>
      </c>
      <c r="B842" s="96" t="s">
        <v>26</v>
      </c>
      <c r="C842" s="89"/>
      <c r="D842" s="89"/>
      <c r="E842" s="89"/>
      <c r="F842" s="89"/>
      <c r="G842" s="89"/>
      <c r="H842" s="91">
        <f t="shared" si="13"/>
        <v>0</v>
      </c>
      <c r="I842" s="89"/>
      <c r="J842" s="96" t="s">
        <v>26</v>
      </c>
    </row>
    <row r="843" spans="1:10" ht="20.100000000000001" customHeight="1" thickBot="1" x14ac:dyDescent="0.3">
      <c r="A843" s="96" t="s">
        <v>26</v>
      </c>
      <c r="B843" s="96" t="s">
        <v>26</v>
      </c>
      <c r="C843" s="89"/>
      <c r="D843" s="89"/>
      <c r="E843" s="89"/>
      <c r="F843" s="89"/>
      <c r="G843" s="89"/>
      <c r="H843" s="91">
        <f t="shared" si="13"/>
        <v>0</v>
      </c>
      <c r="I843" s="89"/>
      <c r="J843" s="96" t="s">
        <v>26</v>
      </c>
    </row>
    <row r="844" spans="1:10" ht="20.100000000000001" customHeight="1" thickBot="1" x14ac:dyDescent="0.3">
      <c r="A844" s="96" t="s">
        <v>26</v>
      </c>
      <c r="B844" s="96" t="s">
        <v>26</v>
      </c>
      <c r="C844" s="89"/>
      <c r="D844" s="89"/>
      <c r="E844" s="89"/>
      <c r="F844" s="89"/>
      <c r="G844" s="89"/>
      <c r="H844" s="91">
        <f t="shared" si="13"/>
        <v>0</v>
      </c>
      <c r="I844" s="89"/>
      <c r="J844" s="96" t="s">
        <v>26</v>
      </c>
    </row>
    <row r="845" spans="1:10" ht="20.100000000000001" customHeight="1" thickBot="1" x14ac:dyDescent="0.3">
      <c r="A845" s="96" t="s">
        <v>26</v>
      </c>
      <c r="B845" s="96" t="s">
        <v>26</v>
      </c>
      <c r="C845" s="89"/>
      <c r="D845" s="89"/>
      <c r="E845" s="89"/>
      <c r="F845" s="89"/>
      <c r="G845" s="89"/>
      <c r="H845" s="91">
        <f t="shared" si="13"/>
        <v>0</v>
      </c>
      <c r="I845" s="89"/>
      <c r="J845" s="96" t="s">
        <v>26</v>
      </c>
    </row>
    <row r="846" spans="1:10" ht="20.100000000000001" customHeight="1" thickBot="1" x14ac:dyDescent="0.3">
      <c r="A846" s="96" t="s">
        <v>26</v>
      </c>
      <c r="B846" s="96" t="s">
        <v>26</v>
      </c>
      <c r="C846" s="89"/>
      <c r="D846" s="89"/>
      <c r="E846" s="89"/>
      <c r="F846" s="89"/>
      <c r="G846" s="89"/>
      <c r="H846" s="91">
        <f t="shared" si="13"/>
        <v>0</v>
      </c>
      <c r="I846" s="89"/>
      <c r="J846" s="96" t="s">
        <v>26</v>
      </c>
    </row>
    <row r="847" spans="1:10" ht="20.100000000000001" customHeight="1" thickBot="1" x14ac:dyDescent="0.3">
      <c r="A847" s="96" t="s">
        <v>26</v>
      </c>
      <c r="B847" s="96" t="s">
        <v>26</v>
      </c>
      <c r="C847" s="89"/>
      <c r="D847" s="89"/>
      <c r="E847" s="89"/>
      <c r="F847" s="89"/>
      <c r="G847" s="89"/>
      <c r="H847" s="91">
        <f t="shared" si="13"/>
        <v>0</v>
      </c>
      <c r="I847" s="89"/>
      <c r="J847" s="96" t="s">
        <v>26</v>
      </c>
    </row>
    <row r="848" spans="1:10" ht="20.100000000000001" customHeight="1" thickBot="1" x14ac:dyDescent="0.3">
      <c r="A848" s="96" t="s">
        <v>26</v>
      </c>
      <c r="B848" s="96" t="s">
        <v>26</v>
      </c>
      <c r="C848" s="89"/>
      <c r="D848" s="89"/>
      <c r="E848" s="89"/>
      <c r="F848" s="89"/>
      <c r="G848" s="89"/>
      <c r="H848" s="91">
        <f t="shared" si="13"/>
        <v>0</v>
      </c>
      <c r="I848" s="89"/>
      <c r="J848" s="96" t="s">
        <v>26</v>
      </c>
    </row>
    <row r="849" spans="1:10" ht="20.100000000000001" customHeight="1" thickBot="1" x14ac:dyDescent="0.3">
      <c r="A849" s="96" t="s">
        <v>26</v>
      </c>
      <c r="B849" s="96" t="s">
        <v>26</v>
      </c>
      <c r="C849" s="89"/>
      <c r="D849" s="89"/>
      <c r="E849" s="89"/>
      <c r="F849" s="89"/>
      <c r="G849" s="89"/>
      <c r="H849" s="91">
        <f t="shared" si="13"/>
        <v>0</v>
      </c>
      <c r="I849" s="89"/>
      <c r="J849" s="96" t="s">
        <v>26</v>
      </c>
    </row>
    <row r="850" spans="1:10" ht="20.100000000000001" customHeight="1" thickBot="1" x14ac:dyDescent="0.3">
      <c r="A850" s="96" t="s">
        <v>26</v>
      </c>
      <c r="B850" s="96" t="s">
        <v>26</v>
      </c>
      <c r="C850" s="89"/>
      <c r="D850" s="89"/>
      <c r="E850" s="89"/>
      <c r="F850" s="89"/>
      <c r="G850" s="89"/>
      <c r="H850" s="91">
        <f t="shared" si="13"/>
        <v>0</v>
      </c>
      <c r="I850" s="89"/>
      <c r="J850" s="96" t="s">
        <v>26</v>
      </c>
    </row>
    <row r="851" spans="1:10" ht="20.100000000000001" customHeight="1" thickBot="1" x14ac:dyDescent="0.3">
      <c r="A851" s="96" t="s">
        <v>26</v>
      </c>
      <c r="B851" s="96" t="s">
        <v>26</v>
      </c>
      <c r="C851" s="89"/>
      <c r="D851" s="89"/>
      <c r="E851" s="89"/>
      <c r="F851" s="89"/>
      <c r="G851" s="89"/>
      <c r="H851" s="91">
        <f t="shared" si="13"/>
        <v>0</v>
      </c>
      <c r="I851" s="89"/>
      <c r="J851" s="96" t="s">
        <v>26</v>
      </c>
    </row>
    <row r="852" spans="1:10" ht="20.100000000000001" customHeight="1" thickBot="1" x14ac:dyDescent="0.3">
      <c r="A852" s="96" t="s">
        <v>26</v>
      </c>
      <c r="B852" s="96" t="s">
        <v>26</v>
      </c>
      <c r="C852" s="89"/>
      <c r="D852" s="89"/>
      <c r="E852" s="89"/>
      <c r="F852" s="89"/>
      <c r="G852" s="89"/>
      <c r="H852" s="91">
        <f t="shared" si="13"/>
        <v>0</v>
      </c>
      <c r="I852" s="89"/>
      <c r="J852" s="96" t="s">
        <v>26</v>
      </c>
    </row>
    <row r="853" spans="1:10" ht="20.100000000000001" customHeight="1" thickBot="1" x14ac:dyDescent="0.3">
      <c r="A853" s="96" t="s">
        <v>26</v>
      </c>
      <c r="B853" s="96" t="s">
        <v>26</v>
      </c>
      <c r="C853" s="89"/>
      <c r="D853" s="89"/>
      <c r="E853" s="89"/>
      <c r="F853" s="89"/>
      <c r="G853" s="89"/>
      <c r="H853" s="91">
        <f t="shared" si="13"/>
        <v>0</v>
      </c>
      <c r="I853" s="89"/>
      <c r="J853" s="96" t="s">
        <v>26</v>
      </c>
    </row>
    <row r="854" spans="1:10" ht="20.100000000000001" customHeight="1" thickBot="1" x14ac:dyDescent="0.3">
      <c r="A854" s="96" t="s">
        <v>26</v>
      </c>
      <c r="B854" s="96" t="s">
        <v>26</v>
      </c>
      <c r="C854" s="89"/>
      <c r="D854" s="89"/>
      <c r="E854" s="89"/>
      <c r="F854" s="89"/>
      <c r="G854" s="89"/>
      <c r="H854" s="91">
        <f t="shared" si="13"/>
        <v>0</v>
      </c>
      <c r="I854" s="89"/>
      <c r="J854" s="96" t="s">
        <v>26</v>
      </c>
    </row>
    <row r="855" spans="1:10" ht="20.100000000000001" customHeight="1" thickBot="1" x14ac:dyDescent="0.3">
      <c r="A855" s="96" t="s">
        <v>26</v>
      </c>
      <c r="B855" s="96" t="s">
        <v>26</v>
      </c>
      <c r="C855" s="89"/>
      <c r="D855" s="89"/>
      <c r="E855" s="89"/>
      <c r="F855" s="89"/>
      <c r="G855" s="89"/>
      <c r="H855" s="91">
        <f t="shared" si="13"/>
        <v>0</v>
      </c>
      <c r="I855" s="89"/>
      <c r="J855" s="96" t="s">
        <v>26</v>
      </c>
    </row>
    <row r="856" spans="1:10" ht="20.100000000000001" customHeight="1" thickBot="1" x14ac:dyDescent="0.3">
      <c r="A856" s="96" t="s">
        <v>26</v>
      </c>
      <c r="B856" s="96" t="s">
        <v>26</v>
      </c>
      <c r="C856" s="89"/>
      <c r="D856" s="89"/>
      <c r="E856" s="89"/>
      <c r="F856" s="89"/>
      <c r="G856" s="89"/>
      <c r="H856" s="91">
        <f t="shared" si="13"/>
        <v>0</v>
      </c>
      <c r="I856" s="89"/>
      <c r="J856" s="96" t="s">
        <v>26</v>
      </c>
    </row>
    <row r="857" spans="1:10" ht="20.100000000000001" customHeight="1" thickBot="1" x14ac:dyDescent="0.3">
      <c r="A857" s="96" t="s">
        <v>26</v>
      </c>
      <c r="B857" s="96" t="s">
        <v>26</v>
      </c>
      <c r="C857" s="89"/>
      <c r="D857" s="89"/>
      <c r="E857" s="89"/>
      <c r="F857" s="89"/>
      <c r="G857" s="89"/>
      <c r="H857" s="91">
        <f t="shared" si="13"/>
        <v>0</v>
      </c>
      <c r="I857" s="89"/>
      <c r="J857" s="96" t="s">
        <v>26</v>
      </c>
    </row>
    <row r="858" spans="1:10" ht="20.100000000000001" customHeight="1" thickBot="1" x14ac:dyDescent="0.3">
      <c r="A858" s="96" t="s">
        <v>26</v>
      </c>
      <c r="B858" s="96" t="s">
        <v>26</v>
      </c>
      <c r="C858" s="89"/>
      <c r="D858" s="89"/>
      <c r="E858" s="89"/>
      <c r="F858" s="89"/>
      <c r="G858" s="89"/>
      <c r="H858" s="91">
        <f t="shared" si="13"/>
        <v>0</v>
      </c>
      <c r="I858" s="89"/>
      <c r="J858" s="96" t="s">
        <v>26</v>
      </c>
    </row>
    <row r="859" spans="1:10" ht="20.100000000000001" customHeight="1" thickBot="1" x14ac:dyDescent="0.3">
      <c r="A859" s="96" t="s">
        <v>26</v>
      </c>
      <c r="B859" s="96" t="s">
        <v>26</v>
      </c>
      <c r="C859" s="89"/>
      <c r="D859" s="89"/>
      <c r="E859" s="89"/>
      <c r="F859" s="89"/>
      <c r="G859" s="89"/>
      <c r="H859" s="91">
        <f t="shared" si="13"/>
        <v>0</v>
      </c>
      <c r="I859" s="89"/>
      <c r="J859" s="96" t="s">
        <v>26</v>
      </c>
    </row>
    <row r="860" spans="1:10" ht="20.100000000000001" customHeight="1" thickBot="1" x14ac:dyDescent="0.3">
      <c r="A860" s="96" t="s">
        <v>26</v>
      </c>
      <c r="B860" s="96" t="s">
        <v>26</v>
      </c>
      <c r="C860" s="89"/>
      <c r="D860" s="89"/>
      <c r="E860" s="89"/>
      <c r="F860" s="89"/>
      <c r="G860" s="89"/>
      <c r="H860" s="91">
        <f t="shared" si="13"/>
        <v>0</v>
      </c>
      <c r="I860" s="89"/>
      <c r="J860" s="96" t="s">
        <v>26</v>
      </c>
    </row>
    <row r="861" spans="1:10" ht="20.100000000000001" customHeight="1" thickBot="1" x14ac:dyDescent="0.3">
      <c r="A861" s="96" t="s">
        <v>26</v>
      </c>
      <c r="B861" s="96" t="s">
        <v>26</v>
      </c>
      <c r="C861" s="89"/>
      <c r="D861" s="89"/>
      <c r="E861" s="89"/>
      <c r="F861" s="89"/>
      <c r="G861" s="89"/>
      <c r="H861" s="91">
        <f t="shared" si="13"/>
        <v>0</v>
      </c>
      <c r="I861" s="89"/>
      <c r="J861" s="96" t="s">
        <v>26</v>
      </c>
    </row>
    <row r="862" spans="1:10" ht="20.100000000000001" customHeight="1" thickBot="1" x14ac:dyDescent="0.3">
      <c r="A862" s="96" t="s">
        <v>26</v>
      </c>
      <c r="B862" s="96" t="s">
        <v>26</v>
      </c>
      <c r="C862" s="89"/>
      <c r="D862" s="89"/>
      <c r="E862" s="89"/>
      <c r="F862" s="89"/>
      <c r="G862" s="89"/>
      <c r="H862" s="91">
        <f t="shared" si="13"/>
        <v>0</v>
      </c>
      <c r="I862" s="89"/>
      <c r="J862" s="96" t="s">
        <v>26</v>
      </c>
    </row>
    <row r="863" spans="1:10" ht="20.100000000000001" customHeight="1" thickBot="1" x14ac:dyDescent="0.3">
      <c r="A863" s="96" t="s">
        <v>26</v>
      </c>
      <c r="B863" s="96" t="s">
        <v>26</v>
      </c>
      <c r="C863" s="89"/>
      <c r="D863" s="89"/>
      <c r="E863" s="89"/>
      <c r="F863" s="89"/>
      <c r="G863" s="89"/>
      <c r="H863" s="91">
        <f t="shared" si="13"/>
        <v>0</v>
      </c>
      <c r="I863" s="89"/>
      <c r="J863" s="96" t="s">
        <v>26</v>
      </c>
    </row>
    <row r="864" spans="1:10" ht="20.100000000000001" customHeight="1" thickBot="1" x14ac:dyDescent="0.3">
      <c r="A864" s="96" t="s">
        <v>26</v>
      </c>
      <c r="B864" s="96" t="s">
        <v>26</v>
      </c>
      <c r="C864" s="89"/>
      <c r="D864" s="89"/>
      <c r="E864" s="89"/>
      <c r="F864" s="89"/>
      <c r="G864" s="89"/>
      <c r="H864" s="91">
        <f t="shared" si="13"/>
        <v>0</v>
      </c>
      <c r="I864" s="89"/>
      <c r="J864" s="96" t="s">
        <v>26</v>
      </c>
    </row>
    <row r="865" spans="1:10" ht="20.100000000000001" customHeight="1" thickBot="1" x14ac:dyDescent="0.3">
      <c r="A865" s="96" t="s">
        <v>26</v>
      </c>
      <c r="B865" s="96" t="s">
        <v>26</v>
      </c>
      <c r="C865" s="89"/>
      <c r="D865" s="89"/>
      <c r="E865" s="89"/>
      <c r="F865" s="89"/>
      <c r="G865" s="89"/>
      <c r="H865" s="91">
        <f t="shared" si="13"/>
        <v>0</v>
      </c>
      <c r="I865" s="89"/>
      <c r="J865" s="96" t="s">
        <v>26</v>
      </c>
    </row>
    <row r="866" spans="1:10" ht="20.100000000000001" customHeight="1" thickBot="1" x14ac:dyDescent="0.3">
      <c r="A866" s="96" t="s">
        <v>26</v>
      </c>
      <c r="B866" s="96" t="s">
        <v>26</v>
      </c>
      <c r="C866" s="89"/>
      <c r="D866" s="89"/>
      <c r="E866" s="89"/>
      <c r="F866" s="89"/>
      <c r="G866" s="89"/>
      <c r="H866" s="91">
        <f t="shared" si="13"/>
        <v>0</v>
      </c>
      <c r="I866" s="89"/>
      <c r="J866" s="96" t="s">
        <v>26</v>
      </c>
    </row>
    <row r="867" spans="1:10" ht="20.100000000000001" customHeight="1" thickBot="1" x14ac:dyDescent="0.3">
      <c r="A867" s="96" t="s">
        <v>26</v>
      </c>
      <c r="B867" s="96" t="s">
        <v>26</v>
      </c>
      <c r="C867" s="89"/>
      <c r="D867" s="89"/>
      <c r="E867" s="89"/>
      <c r="F867" s="89"/>
      <c r="G867" s="89"/>
      <c r="H867" s="91">
        <f t="shared" si="13"/>
        <v>0</v>
      </c>
      <c r="I867" s="89"/>
      <c r="J867" s="96" t="s">
        <v>26</v>
      </c>
    </row>
    <row r="868" spans="1:10" ht="20.100000000000001" customHeight="1" thickBot="1" x14ac:dyDescent="0.3">
      <c r="A868" s="96" t="s">
        <v>26</v>
      </c>
      <c r="B868" s="96" t="s">
        <v>26</v>
      </c>
      <c r="C868" s="89"/>
      <c r="D868" s="89"/>
      <c r="E868" s="89"/>
      <c r="F868" s="89"/>
      <c r="G868" s="89"/>
      <c r="H868" s="91">
        <f t="shared" si="13"/>
        <v>0</v>
      </c>
      <c r="I868" s="89"/>
      <c r="J868" s="96" t="s">
        <v>26</v>
      </c>
    </row>
    <row r="869" spans="1:10" ht="20.100000000000001" customHeight="1" thickBot="1" x14ac:dyDescent="0.3">
      <c r="A869" s="96" t="s">
        <v>26</v>
      </c>
      <c r="B869" s="96" t="s">
        <v>26</v>
      </c>
      <c r="C869" s="89"/>
      <c r="D869" s="89"/>
      <c r="E869" s="89"/>
      <c r="F869" s="89"/>
      <c r="G869" s="89"/>
      <c r="H869" s="91">
        <f t="shared" si="13"/>
        <v>0</v>
      </c>
      <c r="I869" s="89"/>
      <c r="J869" s="96" t="s">
        <v>26</v>
      </c>
    </row>
    <row r="870" spans="1:10" ht="20.100000000000001" customHeight="1" thickBot="1" x14ac:dyDescent="0.3">
      <c r="A870" s="96" t="s">
        <v>26</v>
      </c>
      <c r="B870" s="96" t="s">
        <v>26</v>
      </c>
      <c r="C870" s="89"/>
      <c r="D870" s="89"/>
      <c r="E870" s="89"/>
      <c r="F870" s="89"/>
      <c r="G870" s="89"/>
      <c r="H870" s="91">
        <f t="shared" si="13"/>
        <v>0</v>
      </c>
      <c r="I870" s="89"/>
      <c r="J870" s="96" t="s">
        <v>26</v>
      </c>
    </row>
    <row r="871" spans="1:10" ht="20.100000000000001" customHeight="1" thickBot="1" x14ac:dyDescent="0.3">
      <c r="A871" s="96" t="s">
        <v>26</v>
      </c>
      <c r="B871" s="96" t="s">
        <v>26</v>
      </c>
      <c r="C871" s="89"/>
      <c r="D871" s="89"/>
      <c r="E871" s="89"/>
      <c r="F871" s="89"/>
      <c r="G871" s="89"/>
      <c r="H871" s="91">
        <f t="shared" si="13"/>
        <v>0</v>
      </c>
      <c r="I871" s="89"/>
      <c r="J871" s="96" t="s">
        <v>26</v>
      </c>
    </row>
    <row r="872" spans="1:10" ht="20.100000000000001" customHeight="1" thickBot="1" x14ac:dyDescent="0.3">
      <c r="A872" s="96" t="s">
        <v>26</v>
      </c>
      <c r="B872" s="96" t="s">
        <v>26</v>
      </c>
      <c r="C872" s="89"/>
      <c r="D872" s="89"/>
      <c r="E872" s="89"/>
      <c r="F872" s="89"/>
      <c r="G872" s="89"/>
      <c r="H872" s="91">
        <f t="shared" si="13"/>
        <v>0</v>
      </c>
      <c r="I872" s="89"/>
      <c r="J872" s="96" t="s">
        <v>26</v>
      </c>
    </row>
    <row r="873" spans="1:10" ht="20.100000000000001" customHeight="1" thickBot="1" x14ac:dyDescent="0.3">
      <c r="A873" s="96" t="s">
        <v>26</v>
      </c>
      <c r="B873" s="96" t="s">
        <v>26</v>
      </c>
      <c r="C873" s="89"/>
      <c r="D873" s="89"/>
      <c r="E873" s="89"/>
      <c r="F873" s="89"/>
      <c r="G873" s="89"/>
      <c r="H873" s="91">
        <f t="shared" si="13"/>
        <v>0</v>
      </c>
      <c r="I873" s="89"/>
      <c r="J873" s="96" t="s">
        <v>26</v>
      </c>
    </row>
    <row r="874" spans="1:10" ht="20.100000000000001" customHeight="1" thickBot="1" x14ac:dyDescent="0.3">
      <c r="A874" s="96" t="s">
        <v>26</v>
      </c>
      <c r="B874" s="96" t="s">
        <v>26</v>
      </c>
      <c r="C874" s="89"/>
      <c r="D874" s="89"/>
      <c r="E874" s="89"/>
      <c r="F874" s="89"/>
      <c r="G874" s="89"/>
      <c r="H874" s="91">
        <f t="shared" si="13"/>
        <v>0</v>
      </c>
      <c r="I874" s="89"/>
      <c r="J874" s="96" t="s">
        <v>26</v>
      </c>
    </row>
    <row r="875" spans="1:10" ht="20.100000000000001" customHeight="1" thickBot="1" x14ac:dyDescent="0.3">
      <c r="A875" s="96" t="s">
        <v>26</v>
      </c>
      <c r="B875" s="96" t="s">
        <v>26</v>
      </c>
      <c r="C875" s="89"/>
      <c r="D875" s="89"/>
      <c r="E875" s="89"/>
      <c r="F875" s="89"/>
      <c r="G875" s="89"/>
      <c r="H875" s="91">
        <f t="shared" si="13"/>
        <v>0</v>
      </c>
      <c r="I875" s="89"/>
      <c r="J875" s="96" t="s">
        <v>26</v>
      </c>
    </row>
    <row r="876" spans="1:10" ht="20.100000000000001" customHeight="1" thickBot="1" x14ac:dyDescent="0.3">
      <c r="A876" s="96" t="s">
        <v>26</v>
      </c>
      <c r="B876" s="96" t="s">
        <v>26</v>
      </c>
      <c r="C876" s="89"/>
      <c r="D876" s="89"/>
      <c r="E876" s="89"/>
      <c r="F876" s="89"/>
      <c r="G876" s="89"/>
      <c r="H876" s="91">
        <f t="shared" si="13"/>
        <v>0</v>
      </c>
      <c r="I876" s="89"/>
      <c r="J876" s="96" t="s">
        <v>26</v>
      </c>
    </row>
    <row r="877" spans="1:10" ht="20.100000000000001" customHeight="1" thickBot="1" x14ac:dyDescent="0.3">
      <c r="A877" s="96" t="s">
        <v>26</v>
      </c>
      <c r="B877" s="96" t="s">
        <v>26</v>
      </c>
      <c r="C877" s="89"/>
      <c r="D877" s="89"/>
      <c r="E877" s="89"/>
      <c r="F877" s="89"/>
      <c r="G877" s="89"/>
      <c r="H877" s="91">
        <f t="shared" si="13"/>
        <v>0</v>
      </c>
      <c r="I877" s="89"/>
      <c r="J877" s="96" t="s">
        <v>26</v>
      </c>
    </row>
    <row r="878" spans="1:10" ht="20.100000000000001" customHeight="1" thickBot="1" x14ac:dyDescent="0.3">
      <c r="A878" s="96" t="s">
        <v>26</v>
      </c>
      <c r="B878" s="96" t="s">
        <v>26</v>
      </c>
      <c r="C878" s="89"/>
      <c r="D878" s="89"/>
      <c r="E878" s="89"/>
      <c r="F878" s="89"/>
      <c r="G878" s="89"/>
      <c r="H878" s="91">
        <f t="shared" si="13"/>
        <v>0</v>
      </c>
      <c r="I878" s="89"/>
      <c r="J878" s="96" t="s">
        <v>26</v>
      </c>
    </row>
    <row r="879" spans="1:10" ht="20.100000000000001" customHeight="1" thickBot="1" x14ac:dyDescent="0.3">
      <c r="A879" s="96" t="s">
        <v>26</v>
      </c>
      <c r="B879" s="96" t="s">
        <v>26</v>
      </c>
      <c r="C879" s="89"/>
      <c r="D879" s="89"/>
      <c r="E879" s="89"/>
      <c r="F879" s="89"/>
      <c r="G879" s="89"/>
      <c r="H879" s="91">
        <f t="shared" si="13"/>
        <v>0</v>
      </c>
      <c r="I879" s="89"/>
      <c r="J879" s="96" t="s">
        <v>26</v>
      </c>
    </row>
    <row r="880" spans="1:10" ht="20.100000000000001" customHeight="1" thickBot="1" x14ac:dyDescent="0.3">
      <c r="A880" s="96" t="s">
        <v>26</v>
      </c>
      <c r="B880" s="96" t="s">
        <v>26</v>
      </c>
      <c r="C880" s="89"/>
      <c r="D880" s="89"/>
      <c r="E880" s="89"/>
      <c r="F880" s="89"/>
      <c r="G880" s="89"/>
      <c r="H880" s="91">
        <f t="shared" si="13"/>
        <v>0</v>
      </c>
      <c r="I880" s="89"/>
      <c r="J880" s="96" t="s">
        <v>26</v>
      </c>
    </row>
    <row r="881" spans="1:10" ht="20.100000000000001" customHeight="1" thickBot="1" x14ac:dyDescent="0.3">
      <c r="A881" s="96" t="s">
        <v>26</v>
      </c>
      <c r="B881" s="96" t="s">
        <v>26</v>
      </c>
      <c r="C881" s="89"/>
      <c r="D881" s="89"/>
      <c r="E881" s="89"/>
      <c r="F881" s="89"/>
      <c r="G881" s="89"/>
      <c r="H881" s="91">
        <f t="shared" si="13"/>
        <v>0</v>
      </c>
      <c r="I881" s="89"/>
      <c r="J881" s="96" t="s">
        <v>26</v>
      </c>
    </row>
    <row r="882" spans="1:10" ht="20.100000000000001" customHeight="1" thickBot="1" x14ac:dyDescent="0.3">
      <c r="A882" s="96" t="s">
        <v>26</v>
      </c>
      <c r="B882" s="96" t="s">
        <v>26</v>
      </c>
      <c r="C882" s="89"/>
      <c r="D882" s="89"/>
      <c r="E882" s="89"/>
      <c r="F882" s="89"/>
      <c r="G882" s="89"/>
      <c r="H882" s="91">
        <f t="shared" si="13"/>
        <v>0</v>
      </c>
      <c r="I882" s="89"/>
      <c r="J882" s="96" t="s">
        <v>26</v>
      </c>
    </row>
    <row r="883" spans="1:10" ht="20.100000000000001" customHeight="1" thickBot="1" x14ac:dyDescent="0.3">
      <c r="A883" s="96" t="s">
        <v>26</v>
      </c>
      <c r="B883" s="96" t="s">
        <v>26</v>
      </c>
      <c r="C883" s="89"/>
      <c r="D883" s="89"/>
      <c r="E883" s="89"/>
      <c r="F883" s="89"/>
      <c r="G883" s="89"/>
      <c r="H883" s="91">
        <f t="shared" si="13"/>
        <v>0</v>
      </c>
      <c r="I883" s="89"/>
      <c r="J883" s="96" t="s">
        <v>26</v>
      </c>
    </row>
    <row r="884" spans="1:10" ht="20.100000000000001" customHeight="1" thickBot="1" x14ac:dyDescent="0.3">
      <c r="A884" s="96" t="s">
        <v>26</v>
      </c>
      <c r="B884" s="96" t="s">
        <v>26</v>
      </c>
      <c r="C884" s="89"/>
      <c r="D884" s="89"/>
      <c r="E884" s="89"/>
      <c r="F884" s="89"/>
      <c r="G884" s="89"/>
      <c r="H884" s="91">
        <f t="shared" si="13"/>
        <v>0</v>
      </c>
      <c r="I884" s="89"/>
      <c r="J884" s="96" t="s">
        <v>26</v>
      </c>
    </row>
    <row r="885" spans="1:10" ht="20.100000000000001" customHeight="1" thickBot="1" x14ac:dyDescent="0.3">
      <c r="A885" s="96" t="s">
        <v>26</v>
      </c>
      <c r="B885" s="96" t="s">
        <v>26</v>
      </c>
      <c r="C885" s="89"/>
      <c r="D885" s="89"/>
      <c r="E885" s="89"/>
      <c r="F885" s="89"/>
      <c r="G885" s="89"/>
      <c r="H885" s="91">
        <f t="shared" si="13"/>
        <v>0</v>
      </c>
      <c r="I885" s="89"/>
      <c r="J885" s="96" t="s">
        <v>26</v>
      </c>
    </row>
    <row r="886" spans="1:10" ht="20.100000000000001" customHeight="1" thickBot="1" x14ac:dyDescent="0.3">
      <c r="A886" s="96" t="s">
        <v>26</v>
      </c>
      <c r="B886" s="96" t="s">
        <v>26</v>
      </c>
      <c r="C886" s="89"/>
      <c r="D886" s="89"/>
      <c r="E886" s="89"/>
      <c r="F886" s="89"/>
      <c r="G886" s="89"/>
      <c r="H886" s="91">
        <f t="shared" si="13"/>
        <v>0</v>
      </c>
      <c r="I886" s="89"/>
      <c r="J886" s="96" t="s">
        <v>26</v>
      </c>
    </row>
    <row r="887" spans="1:10" ht="20.100000000000001" customHeight="1" thickBot="1" x14ac:dyDescent="0.3">
      <c r="A887" s="96" t="s">
        <v>26</v>
      </c>
      <c r="B887" s="96" t="s">
        <v>26</v>
      </c>
      <c r="C887" s="89"/>
      <c r="D887" s="89"/>
      <c r="E887" s="89"/>
      <c r="F887" s="89"/>
      <c r="G887" s="89"/>
      <c r="H887" s="91">
        <f t="shared" si="13"/>
        <v>0</v>
      </c>
      <c r="I887" s="89"/>
      <c r="J887" s="96" t="s">
        <v>26</v>
      </c>
    </row>
    <row r="888" spans="1:10" ht="20.100000000000001" customHeight="1" thickBot="1" x14ac:dyDescent="0.3">
      <c r="A888" s="96" t="s">
        <v>26</v>
      </c>
      <c r="B888" s="96" t="s">
        <v>26</v>
      </c>
      <c r="C888" s="89"/>
      <c r="D888" s="89"/>
      <c r="E888" s="89"/>
      <c r="F888" s="89"/>
      <c r="G888" s="89"/>
      <c r="H888" s="91">
        <f t="shared" si="13"/>
        <v>0</v>
      </c>
      <c r="I888" s="89"/>
      <c r="J888" s="96" t="s">
        <v>26</v>
      </c>
    </row>
    <row r="889" spans="1:10" ht="20.100000000000001" customHeight="1" thickBot="1" x14ac:dyDescent="0.3">
      <c r="A889" s="96" t="s">
        <v>26</v>
      </c>
      <c r="B889" s="96" t="s">
        <v>26</v>
      </c>
      <c r="C889" s="89"/>
      <c r="D889" s="89"/>
      <c r="E889" s="89"/>
      <c r="F889" s="89"/>
      <c r="G889" s="89"/>
      <c r="H889" s="91">
        <f t="shared" si="13"/>
        <v>0</v>
      </c>
      <c r="I889" s="89"/>
      <c r="J889" s="96" t="s">
        <v>26</v>
      </c>
    </row>
    <row r="890" spans="1:10" ht="20.100000000000001" customHeight="1" thickBot="1" x14ac:dyDescent="0.3">
      <c r="A890" s="96" t="s">
        <v>26</v>
      </c>
      <c r="B890" s="96" t="s">
        <v>26</v>
      </c>
      <c r="C890" s="89"/>
      <c r="D890" s="89"/>
      <c r="E890" s="89"/>
      <c r="F890" s="89"/>
      <c r="G890" s="89"/>
      <c r="H890" s="91">
        <f t="shared" si="13"/>
        <v>0</v>
      </c>
      <c r="I890" s="89"/>
      <c r="J890" s="96" t="s">
        <v>26</v>
      </c>
    </row>
    <row r="891" spans="1:10" ht="20.100000000000001" customHeight="1" thickBot="1" x14ac:dyDescent="0.3">
      <c r="A891" s="96" t="s">
        <v>26</v>
      </c>
      <c r="B891" s="96" t="s">
        <v>26</v>
      </c>
      <c r="C891" s="89"/>
      <c r="D891" s="89"/>
      <c r="E891" s="89"/>
      <c r="F891" s="89"/>
      <c r="G891" s="89"/>
      <c r="H891" s="91">
        <f t="shared" si="13"/>
        <v>0</v>
      </c>
      <c r="I891" s="89"/>
      <c r="J891" s="96" t="s">
        <v>26</v>
      </c>
    </row>
    <row r="892" spans="1:10" ht="20.100000000000001" customHeight="1" thickBot="1" x14ac:dyDescent="0.3">
      <c r="A892" s="96" t="s">
        <v>26</v>
      </c>
      <c r="B892" s="96" t="s">
        <v>26</v>
      </c>
      <c r="C892" s="89"/>
      <c r="D892" s="89"/>
      <c r="E892" s="89"/>
      <c r="F892" s="89"/>
      <c r="G892" s="89"/>
      <c r="H892" s="91">
        <f t="shared" si="13"/>
        <v>0</v>
      </c>
      <c r="I892" s="89"/>
      <c r="J892" s="96" t="s">
        <v>26</v>
      </c>
    </row>
    <row r="893" spans="1:10" ht="20.100000000000001" customHeight="1" thickBot="1" x14ac:dyDescent="0.3">
      <c r="A893" s="96" t="s">
        <v>26</v>
      </c>
      <c r="B893" s="96" t="s">
        <v>26</v>
      </c>
      <c r="C893" s="89"/>
      <c r="D893" s="89"/>
      <c r="E893" s="89"/>
      <c r="F893" s="89"/>
      <c r="G893" s="89"/>
      <c r="H893" s="91">
        <f t="shared" si="13"/>
        <v>0</v>
      </c>
      <c r="I893" s="89"/>
      <c r="J893" s="96" t="s">
        <v>26</v>
      </c>
    </row>
    <row r="894" spans="1:10" ht="20.100000000000001" customHeight="1" thickBot="1" x14ac:dyDescent="0.3">
      <c r="A894" s="96" t="s">
        <v>26</v>
      </c>
      <c r="B894" s="96" t="s">
        <v>26</v>
      </c>
      <c r="C894" s="89"/>
      <c r="D894" s="89"/>
      <c r="E894" s="89"/>
      <c r="F894" s="89"/>
      <c r="G894" s="89"/>
      <c r="H894" s="91">
        <f t="shared" si="13"/>
        <v>0</v>
      </c>
      <c r="I894" s="89"/>
      <c r="J894" s="96" t="s">
        <v>26</v>
      </c>
    </row>
    <row r="895" spans="1:10" ht="20.100000000000001" customHeight="1" thickBot="1" x14ac:dyDescent="0.3">
      <c r="A895" s="96" t="s">
        <v>26</v>
      </c>
      <c r="B895" s="96" t="s">
        <v>26</v>
      </c>
      <c r="C895" s="89"/>
      <c r="D895" s="89"/>
      <c r="E895" s="89"/>
      <c r="F895" s="89"/>
      <c r="G895" s="89"/>
      <c r="H895" s="91">
        <f t="shared" si="13"/>
        <v>0</v>
      </c>
      <c r="I895" s="89"/>
      <c r="J895" s="96" t="s">
        <v>26</v>
      </c>
    </row>
    <row r="896" spans="1:10" ht="20.100000000000001" customHeight="1" thickBot="1" x14ac:dyDescent="0.3">
      <c r="A896" s="96" t="s">
        <v>26</v>
      </c>
      <c r="B896" s="96" t="s">
        <v>26</v>
      </c>
      <c r="C896" s="89"/>
      <c r="D896" s="89"/>
      <c r="E896" s="89"/>
      <c r="F896" s="89"/>
      <c r="G896" s="89"/>
      <c r="H896" s="91">
        <f t="shared" si="13"/>
        <v>0</v>
      </c>
      <c r="I896" s="89"/>
      <c r="J896" s="96" t="s">
        <v>26</v>
      </c>
    </row>
    <row r="897" spans="1:10" ht="20.100000000000001" customHeight="1" thickBot="1" x14ac:dyDescent="0.3">
      <c r="A897" s="96" t="s">
        <v>26</v>
      </c>
      <c r="B897" s="96" t="s">
        <v>26</v>
      </c>
      <c r="C897" s="89"/>
      <c r="D897" s="89"/>
      <c r="E897" s="89"/>
      <c r="F897" s="89"/>
      <c r="G897" s="89"/>
      <c r="H897" s="91">
        <f t="shared" si="13"/>
        <v>0</v>
      </c>
      <c r="I897" s="89"/>
      <c r="J897" s="96" t="s">
        <v>26</v>
      </c>
    </row>
    <row r="898" spans="1:10" ht="20.100000000000001" customHeight="1" thickBot="1" x14ac:dyDescent="0.3">
      <c r="A898" s="96" t="s">
        <v>26</v>
      </c>
      <c r="B898" s="96" t="s">
        <v>26</v>
      </c>
      <c r="C898" s="89"/>
      <c r="D898" s="89"/>
      <c r="E898" s="89"/>
      <c r="F898" s="89"/>
      <c r="G898" s="89"/>
      <c r="H898" s="91">
        <f t="shared" si="13"/>
        <v>0</v>
      </c>
      <c r="I898" s="89"/>
      <c r="J898" s="96" t="s">
        <v>26</v>
      </c>
    </row>
    <row r="899" spans="1:10" ht="20.100000000000001" customHeight="1" thickBot="1" x14ac:dyDescent="0.3">
      <c r="A899" s="96" t="s">
        <v>26</v>
      </c>
      <c r="B899" s="96" t="s">
        <v>26</v>
      </c>
      <c r="C899" s="89"/>
      <c r="D899" s="89"/>
      <c r="E899" s="89"/>
      <c r="F899" s="89"/>
      <c r="G899" s="89"/>
      <c r="H899" s="91">
        <f t="shared" si="13"/>
        <v>0</v>
      </c>
      <c r="I899" s="89"/>
      <c r="J899" s="96" t="s">
        <v>26</v>
      </c>
    </row>
    <row r="900" spans="1:10" ht="20.100000000000001" customHeight="1" thickBot="1" x14ac:dyDescent="0.3">
      <c r="A900" s="96" t="s">
        <v>26</v>
      </c>
      <c r="B900" s="96" t="s">
        <v>26</v>
      </c>
      <c r="C900" s="89"/>
      <c r="D900" s="89"/>
      <c r="E900" s="89"/>
      <c r="F900" s="89"/>
      <c r="G900" s="89"/>
      <c r="H900" s="91">
        <f t="shared" si="13"/>
        <v>0</v>
      </c>
      <c r="I900" s="89"/>
      <c r="J900" s="96" t="s">
        <v>26</v>
      </c>
    </row>
    <row r="901" spans="1:10" ht="20.100000000000001" customHeight="1" thickBot="1" x14ac:dyDescent="0.3">
      <c r="A901" s="96" t="s">
        <v>26</v>
      </c>
      <c r="B901" s="96" t="s">
        <v>26</v>
      </c>
      <c r="C901" s="89"/>
      <c r="D901" s="89"/>
      <c r="E901" s="89"/>
      <c r="F901" s="89"/>
      <c r="G901" s="89"/>
      <c r="H901" s="91">
        <f t="shared" si="13"/>
        <v>0</v>
      </c>
      <c r="I901" s="89"/>
      <c r="J901" s="96" t="s">
        <v>26</v>
      </c>
    </row>
    <row r="902" spans="1:10" ht="20.100000000000001" customHeight="1" thickBot="1" x14ac:dyDescent="0.3">
      <c r="A902" s="96" t="s">
        <v>26</v>
      </c>
      <c r="B902" s="96" t="s">
        <v>26</v>
      </c>
      <c r="C902" s="89"/>
      <c r="D902" s="89"/>
      <c r="E902" s="89"/>
      <c r="F902" s="89"/>
      <c r="G902" s="89"/>
      <c r="H902" s="91">
        <f t="shared" si="13"/>
        <v>0</v>
      </c>
      <c r="I902" s="89"/>
      <c r="J902" s="96" t="s">
        <v>26</v>
      </c>
    </row>
    <row r="903" spans="1:10" ht="20.100000000000001" customHeight="1" thickBot="1" x14ac:dyDescent="0.3">
      <c r="A903" s="96" t="s">
        <v>26</v>
      </c>
      <c r="B903" s="96" t="s">
        <v>26</v>
      </c>
      <c r="C903" s="89"/>
      <c r="D903" s="89"/>
      <c r="E903" s="89"/>
      <c r="F903" s="89"/>
      <c r="G903" s="89"/>
      <c r="H903" s="91">
        <f t="shared" ref="H903:H966" si="14">ROUND(SUM(C903,(-D903),(-E903),F903,(-G903)),2)</f>
        <v>0</v>
      </c>
      <c r="I903" s="89"/>
      <c r="J903" s="96" t="s">
        <v>26</v>
      </c>
    </row>
    <row r="904" spans="1:10" ht="20.100000000000001" customHeight="1" thickBot="1" x14ac:dyDescent="0.3">
      <c r="A904" s="96" t="s">
        <v>26</v>
      </c>
      <c r="B904" s="96" t="s">
        <v>26</v>
      </c>
      <c r="C904" s="89"/>
      <c r="D904" s="89"/>
      <c r="E904" s="89"/>
      <c r="F904" s="89"/>
      <c r="G904" s="89"/>
      <c r="H904" s="91">
        <f t="shared" si="14"/>
        <v>0</v>
      </c>
      <c r="I904" s="89"/>
      <c r="J904" s="96" t="s">
        <v>26</v>
      </c>
    </row>
    <row r="905" spans="1:10" ht="20.100000000000001" customHeight="1" thickBot="1" x14ac:dyDescent="0.3">
      <c r="A905" s="96" t="s">
        <v>26</v>
      </c>
      <c r="B905" s="96" t="s">
        <v>26</v>
      </c>
      <c r="C905" s="89"/>
      <c r="D905" s="89"/>
      <c r="E905" s="89"/>
      <c r="F905" s="89"/>
      <c r="G905" s="89"/>
      <c r="H905" s="91">
        <f t="shared" si="14"/>
        <v>0</v>
      </c>
      <c r="I905" s="89"/>
      <c r="J905" s="96" t="s">
        <v>26</v>
      </c>
    </row>
    <row r="906" spans="1:10" ht="20.100000000000001" customHeight="1" thickBot="1" x14ac:dyDescent="0.3">
      <c r="A906" s="96" t="s">
        <v>26</v>
      </c>
      <c r="B906" s="96" t="s">
        <v>26</v>
      </c>
      <c r="C906" s="89"/>
      <c r="D906" s="89"/>
      <c r="E906" s="89"/>
      <c r="F906" s="89"/>
      <c r="G906" s="89"/>
      <c r="H906" s="91">
        <f t="shared" si="14"/>
        <v>0</v>
      </c>
      <c r="I906" s="89"/>
      <c r="J906" s="96" t="s">
        <v>26</v>
      </c>
    </row>
    <row r="907" spans="1:10" ht="20.100000000000001" customHeight="1" thickBot="1" x14ac:dyDescent="0.3">
      <c r="A907" s="96" t="s">
        <v>26</v>
      </c>
      <c r="B907" s="96" t="s">
        <v>26</v>
      </c>
      <c r="C907" s="89"/>
      <c r="D907" s="89"/>
      <c r="E907" s="89"/>
      <c r="F907" s="89"/>
      <c r="G907" s="89"/>
      <c r="H907" s="91">
        <f t="shared" si="14"/>
        <v>0</v>
      </c>
      <c r="I907" s="89"/>
      <c r="J907" s="96" t="s">
        <v>26</v>
      </c>
    </row>
    <row r="908" spans="1:10" ht="20.100000000000001" customHeight="1" thickBot="1" x14ac:dyDescent="0.3">
      <c r="A908" s="96" t="s">
        <v>26</v>
      </c>
      <c r="B908" s="96" t="s">
        <v>26</v>
      </c>
      <c r="C908" s="89"/>
      <c r="D908" s="89"/>
      <c r="E908" s="89"/>
      <c r="F908" s="89"/>
      <c r="G908" s="89"/>
      <c r="H908" s="91">
        <f t="shared" si="14"/>
        <v>0</v>
      </c>
      <c r="I908" s="89"/>
      <c r="J908" s="96" t="s">
        <v>26</v>
      </c>
    </row>
    <row r="909" spans="1:10" ht="20.100000000000001" customHeight="1" thickBot="1" x14ac:dyDescent="0.3">
      <c r="A909" s="96" t="s">
        <v>26</v>
      </c>
      <c r="B909" s="96" t="s">
        <v>26</v>
      </c>
      <c r="C909" s="89"/>
      <c r="D909" s="89"/>
      <c r="E909" s="89"/>
      <c r="F909" s="89"/>
      <c r="G909" s="89"/>
      <c r="H909" s="91">
        <f t="shared" si="14"/>
        <v>0</v>
      </c>
      <c r="I909" s="89"/>
      <c r="J909" s="96" t="s">
        <v>26</v>
      </c>
    </row>
    <row r="910" spans="1:10" ht="20.100000000000001" customHeight="1" thickBot="1" x14ac:dyDescent="0.3">
      <c r="A910" s="96" t="s">
        <v>26</v>
      </c>
      <c r="B910" s="96" t="s">
        <v>26</v>
      </c>
      <c r="C910" s="89"/>
      <c r="D910" s="89"/>
      <c r="E910" s="89"/>
      <c r="F910" s="89"/>
      <c r="G910" s="89"/>
      <c r="H910" s="91">
        <f t="shared" si="14"/>
        <v>0</v>
      </c>
      <c r="I910" s="89"/>
      <c r="J910" s="96" t="s">
        <v>26</v>
      </c>
    </row>
    <row r="911" spans="1:10" ht="20.100000000000001" customHeight="1" thickBot="1" x14ac:dyDescent="0.3">
      <c r="A911" s="96" t="s">
        <v>26</v>
      </c>
      <c r="B911" s="96" t="s">
        <v>26</v>
      </c>
      <c r="C911" s="89"/>
      <c r="D911" s="89"/>
      <c r="E911" s="89"/>
      <c r="F911" s="89"/>
      <c r="G911" s="89"/>
      <c r="H911" s="91">
        <f t="shared" si="14"/>
        <v>0</v>
      </c>
      <c r="I911" s="89"/>
      <c r="J911" s="96" t="s">
        <v>26</v>
      </c>
    </row>
    <row r="912" spans="1:10" ht="20.100000000000001" customHeight="1" thickBot="1" x14ac:dyDescent="0.3">
      <c r="A912" s="96" t="s">
        <v>26</v>
      </c>
      <c r="B912" s="96" t="s">
        <v>26</v>
      </c>
      <c r="C912" s="89"/>
      <c r="D912" s="89"/>
      <c r="E912" s="89"/>
      <c r="F912" s="89"/>
      <c r="G912" s="89"/>
      <c r="H912" s="91">
        <f t="shared" si="14"/>
        <v>0</v>
      </c>
      <c r="I912" s="89"/>
      <c r="J912" s="96" t="s">
        <v>26</v>
      </c>
    </row>
    <row r="913" spans="1:10" ht="20.100000000000001" customHeight="1" thickBot="1" x14ac:dyDescent="0.3">
      <c r="A913" s="96" t="s">
        <v>26</v>
      </c>
      <c r="B913" s="96" t="s">
        <v>26</v>
      </c>
      <c r="C913" s="89"/>
      <c r="D913" s="89"/>
      <c r="E913" s="89"/>
      <c r="F913" s="89"/>
      <c r="G913" s="89"/>
      <c r="H913" s="91">
        <f t="shared" si="14"/>
        <v>0</v>
      </c>
      <c r="I913" s="89"/>
      <c r="J913" s="96" t="s">
        <v>26</v>
      </c>
    </row>
    <row r="914" spans="1:10" ht="20.100000000000001" customHeight="1" thickBot="1" x14ac:dyDescent="0.3">
      <c r="A914" s="96" t="s">
        <v>26</v>
      </c>
      <c r="B914" s="96" t="s">
        <v>26</v>
      </c>
      <c r="C914" s="89"/>
      <c r="D914" s="89"/>
      <c r="E914" s="89"/>
      <c r="F914" s="89"/>
      <c r="G914" s="89"/>
      <c r="H914" s="91">
        <f t="shared" si="14"/>
        <v>0</v>
      </c>
      <c r="I914" s="89"/>
      <c r="J914" s="96" t="s">
        <v>26</v>
      </c>
    </row>
    <row r="915" spans="1:10" ht="20.100000000000001" customHeight="1" thickBot="1" x14ac:dyDescent="0.3">
      <c r="A915" s="96" t="s">
        <v>26</v>
      </c>
      <c r="B915" s="96" t="s">
        <v>26</v>
      </c>
      <c r="C915" s="89"/>
      <c r="D915" s="89"/>
      <c r="E915" s="89"/>
      <c r="F915" s="89"/>
      <c r="G915" s="89"/>
      <c r="H915" s="91">
        <f t="shared" si="14"/>
        <v>0</v>
      </c>
      <c r="I915" s="89"/>
      <c r="J915" s="96" t="s">
        <v>26</v>
      </c>
    </row>
    <row r="916" spans="1:10" ht="20.100000000000001" customHeight="1" thickBot="1" x14ac:dyDescent="0.3">
      <c r="A916" s="96" t="s">
        <v>26</v>
      </c>
      <c r="B916" s="96" t="s">
        <v>26</v>
      </c>
      <c r="C916" s="89"/>
      <c r="D916" s="89"/>
      <c r="E916" s="89"/>
      <c r="F916" s="89"/>
      <c r="G916" s="89"/>
      <c r="H916" s="91">
        <f t="shared" si="14"/>
        <v>0</v>
      </c>
      <c r="I916" s="89"/>
      <c r="J916" s="96" t="s">
        <v>26</v>
      </c>
    </row>
    <row r="917" spans="1:10" ht="20.100000000000001" customHeight="1" thickBot="1" x14ac:dyDescent="0.3">
      <c r="A917" s="96" t="s">
        <v>26</v>
      </c>
      <c r="B917" s="96" t="s">
        <v>26</v>
      </c>
      <c r="C917" s="89"/>
      <c r="D917" s="89"/>
      <c r="E917" s="89"/>
      <c r="F917" s="89"/>
      <c r="G917" s="89"/>
      <c r="H917" s="91">
        <f t="shared" si="14"/>
        <v>0</v>
      </c>
      <c r="I917" s="89"/>
      <c r="J917" s="96" t="s">
        <v>26</v>
      </c>
    </row>
    <row r="918" spans="1:10" ht="20.100000000000001" customHeight="1" thickBot="1" x14ac:dyDescent="0.3">
      <c r="A918" s="96" t="s">
        <v>26</v>
      </c>
      <c r="B918" s="96" t="s">
        <v>26</v>
      </c>
      <c r="C918" s="89"/>
      <c r="D918" s="89"/>
      <c r="E918" s="89"/>
      <c r="F918" s="89"/>
      <c r="G918" s="89"/>
      <c r="H918" s="91">
        <f t="shared" si="14"/>
        <v>0</v>
      </c>
      <c r="I918" s="89"/>
      <c r="J918" s="96" t="s">
        <v>26</v>
      </c>
    </row>
    <row r="919" spans="1:10" ht="20.100000000000001" customHeight="1" thickBot="1" x14ac:dyDescent="0.3">
      <c r="A919" s="96" t="s">
        <v>26</v>
      </c>
      <c r="B919" s="96" t="s">
        <v>26</v>
      </c>
      <c r="C919" s="89"/>
      <c r="D919" s="89"/>
      <c r="E919" s="89"/>
      <c r="F919" s="89"/>
      <c r="G919" s="89"/>
      <c r="H919" s="91">
        <f t="shared" si="14"/>
        <v>0</v>
      </c>
      <c r="I919" s="89"/>
      <c r="J919" s="96" t="s">
        <v>26</v>
      </c>
    </row>
    <row r="920" spans="1:10" ht="20.100000000000001" customHeight="1" thickBot="1" x14ac:dyDescent="0.3">
      <c r="A920" s="96" t="s">
        <v>26</v>
      </c>
      <c r="B920" s="96" t="s">
        <v>26</v>
      </c>
      <c r="C920" s="89"/>
      <c r="D920" s="89"/>
      <c r="E920" s="89"/>
      <c r="F920" s="89"/>
      <c r="G920" s="89"/>
      <c r="H920" s="91">
        <f t="shared" si="14"/>
        <v>0</v>
      </c>
      <c r="I920" s="89"/>
      <c r="J920" s="96" t="s">
        <v>26</v>
      </c>
    </row>
    <row r="921" spans="1:10" ht="20.100000000000001" customHeight="1" thickBot="1" x14ac:dyDescent="0.3">
      <c r="A921" s="96" t="s">
        <v>26</v>
      </c>
      <c r="B921" s="96" t="s">
        <v>26</v>
      </c>
      <c r="C921" s="89"/>
      <c r="D921" s="89"/>
      <c r="E921" s="89"/>
      <c r="F921" s="89"/>
      <c r="G921" s="89"/>
      <c r="H921" s="91">
        <f t="shared" si="14"/>
        <v>0</v>
      </c>
      <c r="I921" s="89"/>
      <c r="J921" s="96" t="s">
        <v>26</v>
      </c>
    </row>
    <row r="922" spans="1:10" ht="20.100000000000001" customHeight="1" thickBot="1" x14ac:dyDescent="0.3">
      <c r="A922" s="96" t="s">
        <v>26</v>
      </c>
      <c r="B922" s="96" t="s">
        <v>26</v>
      </c>
      <c r="C922" s="89"/>
      <c r="D922" s="89"/>
      <c r="E922" s="89"/>
      <c r="F922" s="89"/>
      <c r="G922" s="89"/>
      <c r="H922" s="91">
        <f t="shared" si="14"/>
        <v>0</v>
      </c>
      <c r="I922" s="89"/>
      <c r="J922" s="96" t="s">
        <v>26</v>
      </c>
    </row>
    <row r="923" spans="1:10" ht="20.100000000000001" customHeight="1" thickBot="1" x14ac:dyDescent="0.3">
      <c r="A923" s="96" t="s">
        <v>26</v>
      </c>
      <c r="B923" s="96" t="s">
        <v>26</v>
      </c>
      <c r="C923" s="89"/>
      <c r="D923" s="89"/>
      <c r="E923" s="89"/>
      <c r="F923" s="89"/>
      <c r="G923" s="89"/>
      <c r="H923" s="91">
        <f t="shared" si="14"/>
        <v>0</v>
      </c>
      <c r="I923" s="89"/>
      <c r="J923" s="96" t="s">
        <v>26</v>
      </c>
    </row>
    <row r="924" spans="1:10" ht="20.100000000000001" customHeight="1" thickBot="1" x14ac:dyDescent="0.3">
      <c r="A924" s="96" t="s">
        <v>26</v>
      </c>
      <c r="B924" s="96" t="s">
        <v>26</v>
      </c>
      <c r="C924" s="89"/>
      <c r="D924" s="89"/>
      <c r="E924" s="89"/>
      <c r="F924" s="89"/>
      <c r="G924" s="89"/>
      <c r="H924" s="91">
        <f t="shared" si="14"/>
        <v>0</v>
      </c>
      <c r="I924" s="89"/>
      <c r="J924" s="96" t="s">
        <v>26</v>
      </c>
    </row>
    <row r="925" spans="1:10" ht="20.100000000000001" customHeight="1" thickBot="1" x14ac:dyDescent="0.3">
      <c r="A925" s="96" t="s">
        <v>26</v>
      </c>
      <c r="B925" s="96" t="s">
        <v>26</v>
      </c>
      <c r="C925" s="89"/>
      <c r="D925" s="89"/>
      <c r="E925" s="89"/>
      <c r="F925" s="89"/>
      <c r="G925" s="89"/>
      <c r="H925" s="91">
        <f t="shared" si="14"/>
        <v>0</v>
      </c>
      <c r="I925" s="89"/>
      <c r="J925" s="96" t="s">
        <v>26</v>
      </c>
    </row>
    <row r="926" spans="1:10" ht="20.100000000000001" customHeight="1" thickBot="1" x14ac:dyDescent="0.3">
      <c r="A926" s="96" t="s">
        <v>26</v>
      </c>
      <c r="B926" s="96" t="s">
        <v>26</v>
      </c>
      <c r="C926" s="89"/>
      <c r="D926" s="89"/>
      <c r="E926" s="89"/>
      <c r="F926" s="89"/>
      <c r="G926" s="89"/>
      <c r="H926" s="91">
        <f t="shared" si="14"/>
        <v>0</v>
      </c>
      <c r="I926" s="89"/>
      <c r="J926" s="96" t="s">
        <v>26</v>
      </c>
    </row>
    <row r="927" spans="1:10" ht="20.100000000000001" customHeight="1" thickBot="1" x14ac:dyDescent="0.3">
      <c r="A927" s="96" t="s">
        <v>26</v>
      </c>
      <c r="B927" s="96" t="s">
        <v>26</v>
      </c>
      <c r="C927" s="89"/>
      <c r="D927" s="89"/>
      <c r="E927" s="89"/>
      <c r="F927" s="89"/>
      <c r="G927" s="89"/>
      <c r="H927" s="91">
        <f t="shared" si="14"/>
        <v>0</v>
      </c>
      <c r="I927" s="89"/>
      <c r="J927" s="96" t="s">
        <v>26</v>
      </c>
    </row>
    <row r="928" spans="1:10" ht="20.100000000000001" customHeight="1" thickBot="1" x14ac:dyDescent="0.3">
      <c r="A928" s="96" t="s">
        <v>26</v>
      </c>
      <c r="B928" s="96" t="s">
        <v>26</v>
      </c>
      <c r="C928" s="89"/>
      <c r="D928" s="89"/>
      <c r="E928" s="89"/>
      <c r="F928" s="89"/>
      <c r="G928" s="89"/>
      <c r="H928" s="91">
        <f t="shared" si="14"/>
        <v>0</v>
      </c>
      <c r="I928" s="89"/>
      <c r="J928" s="96" t="s">
        <v>26</v>
      </c>
    </row>
    <row r="929" spans="1:10" ht="20.100000000000001" customHeight="1" thickBot="1" x14ac:dyDescent="0.3">
      <c r="A929" s="96" t="s">
        <v>26</v>
      </c>
      <c r="B929" s="96" t="s">
        <v>26</v>
      </c>
      <c r="C929" s="89"/>
      <c r="D929" s="89"/>
      <c r="E929" s="89"/>
      <c r="F929" s="89"/>
      <c r="G929" s="89"/>
      <c r="H929" s="91">
        <f t="shared" si="14"/>
        <v>0</v>
      </c>
      <c r="I929" s="89"/>
      <c r="J929" s="96" t="s">
        <v>26</v>
      </c>
    </row>
    <row r="930" spans="1:10" ht="20.100000000000001" customHeight="1" thickBot="1" x14ac:dyDescent="0.3">
      <c r="A930" s="96" t="s">
        <v>26</v>
      </c>
      <c r="B930" s="96" t="s">
        <v>26</v>
      </c>
      <c r="C930" s="89"/>
      <c r="D930" s="89"/>
      <c r="E930" s="89"/>
      <c r="F930" s="89"/>
      <c r="G930" s="89"/>
      <c r="H930" s="91">
        <f t="shared" si="14"/>
        <v>0</v>
      </c>
      <c r="I930" s="89"/>
      <c r="J930" s="96" t="s">
        <v>26</v>
      </c>
    </row>
    <row r="931" spans="1:10" ht="20.100000000000001" customHeight="1" thickBot="1" x14ac:dyDescent="0.3">
      <c r="A931" s="96" t="s">
        <v>26</v>
      </c>
      <c r="B931" s="96" t="s">
        <v>26</v>
      </c>
      <c r="C931" s="89"/>
      <c r="D931" s="89"/>
      <c r="E931" s="89"/>
      <c r="F931" s="89"/>
      <c r="G931" s="89"/>
      <c r="H931" s="91">
        <f t="shared" si="14"/>
        <v>0</v>
      </c>
      <c r="I931" s="89"/>
      <c r="J931" s="96" t="s">
        <v>26</v>
      </c>
    </row>
    <row r="932" spans="1:10" ht="20.100000000000001" customHeight="1" thickBot="1" x14ac:dyDescent="0.3">
      <c r="A932" s="96" t="s">
        <v>26</v>
      </c>
      <c r="B932" s="96" t="s">
        <v>26</v>
      </c>
      <c r="C932" s="89"/>
      <c r="D932" s="89"/>
      <c r="E932" s="89"/>
      <c r="F932" s="89"/>
      <c r="G932" s="89"/>
      <c r="H932" s="91">
        <f t="shared" si="14"/>
        <v>0</v>
      </c>
      <c r="I932" s="89"/>
      <c r="J932" s="96" t="s">
        <v>26</v>
      </c>
    </row>
    <row r="933" spans="1:10" ht="20.100000000000001" customHeight="1" thickBot="1" x14ac:dyDescent="0.3">
      <c r="A933" s="96" t="s">
        <v>26</v>
      </c>
      <c r="B933" s="96" t="s">
        <v>26</v>
      </c>
      <c r="C933" s="89"/>
      <c r="D933" s="89"/>
      <c r="E933" s="89"/>
      <c r="F933" s="89"/>
      <c r="G933" s="89"/>
      <c r="H933" s="91">
        <f t="shared" si="14"/>
        <v>0</v>
      </c>
      <c r="I933" s="89"/>
      <c r="J933" s="96" t="s">
        <v>26</v>
      </c>
    </row>
    <row r="934" spans="1:10" ht="20.100000000000001" customHeight="1" thickBot="1" x14ac:dyDescent="0.3">
      <c r="A934" s="96" t="s">
        <v>26</v>
      </c>
      <c r="B934" s="96" t="s">
        <v>26</v>
      </c>
      <c r="C934" s="89"/>
      <c r="D934" s="89"/>
      <c r="E934" s="89"/>
      <c r="F934" s="89"/>
      <c r="G934" s="89"/>
      <c r="H934" s="91">
        <f t="shared" si="14"/>
        <v>0</v>
      </c>
      <c r="I934" s="89"/>
      <c r="J934" s="96" t="s">
        <v>26</v>
      </c>
    </row>
    <row r="935" spans="1:10" ht="20.100000000000001" customHeight="1" thickBot="1" x14ac:dyDescent="0.3">
      <c r="A935" s="96" t="s">
        <v>26</v>
      </c>
      <c r="B935" s="96" t="s">
        <v>26</v>
      </c>
      <c r="C935" s="89"/>
      <c r="D935" s="89"/>
      <c r="E935" s="89"/>
      <c r="F935" s="89"/>
      <c r="G935" s="89"/>
      <c r="H935" s="91">
        <f t="shared" si="14"/>
        <v>0</v>
      </c>
      <c r="I935" s="89"/>
      <c r="J935" s="96" t="s">
        <v>26</v>
      </c>
    </row>
    <row r="936" spans="1:10" ht="20.100000000000001" customHeight="1" thickBot="1" x14ac:dyDescent="0.3">
      <c r="A936" s="96" t="s">
        <v>26</v>
      </c>
      <c r="B936" s="96" t="s">
        <v>26</v>
      </c>
      <c r="C936" s="89"/>
      <c r="D936" s="89"/>
      <c r="E936" s="89"/>
      <c r="F936" s="89"/>
      <c r="G936" s="89"/>
      <c r="H936" s="91">
        <f t="shared" si="14"/>
        <v>0</v>
      </c>
      <c r="I936" s="89"/>
      <c r="J936" s="96" t="s">
        <v>26</v>
      </c>
    </row>
    <row r="937" spans="1:10" ht="20.100000000000001" customHeight="1" thickBot="1" x14ac:dyDescent="0.3">
      <c r="A937" s="96" t="s">
        <v>26</v>
      </c>
      <c r="B937" s="96" t="s">
        <v>26</v>
      </c>
      <c r="C937" s="89"/>
      <c r="D937" s="89"/>
      <c r="E937" s="89"/>
      <c r="F937" s="89"/>
      <c r="G937" s="89"/>
      <c r="H937" s="91">
        <f t="shared" si="14"/>
        <v>0</v>
      </c>
      <c r="I937" s="89"/>
      <c r="J937" s="96" t="s">
        <v>26</v>
      </c>
    </row>
    <row r="938" spans="1:10" ht="20.100000000000001" customHeight="1" thickBot="1" x14ac:dyDescent="0.3">
      <c r="A938" s="96" t="s">
        <v>26</v>
      </c>
      <c r="B938" s="96" t="s">
        <v>26</v>
      </c>
      <c r="C938" s="89"/>
      <c r="D938" s="89"/>
      <c r="E938" s="89"/>
      <c r="F938" s="89"/>
      <c r="G938" s="89"/>
      <c r="H938" s="91">
        <f t="shared" si="14"/>
        <v>0</v>
      </c>
      <c r="I938" s="89"/>
      <c r="J938" s="96" t="s">
        <v>26</v>
      </c>
    </row>
    <row r="939" spans="1:10" ht="20.100000000000001" customHeight="1" thickBot="1" x14ac:dyDescent="0.3">
      <c r="A939" s="96" t="s">
        <v>26</v>
      </c>
      <c r="B939" s="96" t="s">
        <v>26</v>
      </c>
      <c r="C939" s="89"/>
      <c r="D939" s="89"/>
      <c r="E939" s="89"/>
      <c r="F939" s="89"/>
      <c r="G939" s="89"/>
      <c r="H939" s="91">
        <f t="shared" si="14"/>
        <v>0</v>
      </c>
      <c r="I939" s="89"/>
      <c r="J939" s="96" t="s">
        <v>26</v>
      </c>
    </row>
    <row r="940" spans="1:10" ht="20.100000000000001" customHeight="1" thickBot="1" x14ac:dyDescent="0.3">
      <c r="A940" s="96" t="s">
        <v>26</v>
      </c>
      <c r="B940" s="96" t="s">
        <v>26</v>
      </c>
      <c r="C940" s="89"/>
      <c r="D940" s="89"/>
      <c r="E940" s="89"/>
      <c r="F940" s="89"/>
      <c r="G940" s="89"/>
      <c r="H940" s="91">
        <f t="shared" si="14"/>
        <v>0</v>
      </c>
      <c r="I940" s="89"/>
      <c r="J940" s="96" t="s">
        <v>26</v>
      </c>
    </row>
    <row r="941" spans="1:10" ht="20.100000000000001" customHeight="1" thickBot="1" x14ac:dyDescent="0.3">
      <c r="A941" s="96" t="s">
        <v>26</v>
      </c>
      <c r="B941" s="96" t="s">
        <v>26</v>
      </c>
      <c r="C941" s="89"/>
      <c r="D941" s="89"/>
      <c r="E941" s="89"/>
      <c r="F941" s="89"/>
      <c r="G941" s="89"/>
      <c r="H941" s="91">
        <f t="shared" si="14"/>
        <v>0</v>
      </c>
      <c r="I941" s="89"/>
      <c r="J941" s="96" t="s">
        <v>26</v>
      </c>
    </row>
    <row r="942" spans="1:10" ht="20.100000000000001" customHeight="1" thickBot="1" x14ac:dyDescent="0.3">
      <c r="A942" s="96" t="s">
        <v>26</v>
      </c>
      <c r="B942" s="96" t="s">
        <v>26</v>
      </c>
      <c r="C942" s="89"/>
      <c r="D942" s="89"/>
      <c r="E942" s="89"/>
      <c r="F942" s="89"/>
      <c r="G942" s="89"/>
      <c r="H942" s="91">
        <f t="shared" si="14"/>
        <v>0</v>
      </c>
      <c r="I942" s="89"/>
      <c r="J942" s="96" t="s">
        <v>26</v>
      </c>
    </row>
    <row r="943" spans="1:10" ht="20.100000000000001" customHeight="1" thickBot="1" x14ac:dyDescent="0.3">
      <c r="A943" s="96" t="s">
        <v>26</v>
      </c>
      <c r="B943" s="96" t="s">
        <v>26</v>
      </c>
      <c r="C943" s="89"/>
      <c r="D943" s="89"/>
      <c r="E943" s="89"/>
      <c r="F943" s="89"/>
      <c r="G943" s="89"/>
      <c r="H943" s="91">
        <f t="shared" si="14"/>
        <v>0</v>
      </c>
      <c r="I943" s="89"/>
      <c r="J943" s="96" t="s">
        <v>26</v>
      </c>
    </row>
    <row r="944" spans="1:10" ht="20.100000000000001" customHeight="1" thickBot="1" x14ac:dyDescent="0.3">
      <c r="A944" s="96" t="s">
        <v>26</v>
      </c>
      <c r="B944" s="96" t="s">
        <v>26</v>
      </c>
      <c r="C944" s="89"/>
      <c r="D944" s="89"/>
      <c r="E944" s="89"/>
      <c r="F944" s="89"/>
      <c r="G944" s="89"/>
      <c r="H944" s="91">
        <f t="shared" si="14"/>
        <v>0</v>
      </c>
      <c r="I944" s="89"/>
      <c r="J944" s="96" t="s">
        <v>26</v>
      </c>
    </row>
    <row r="945" spans="1:10" ht="20.100000000000001" customHeight="1" thickBot="1" x14ac:dyDescent="0.3">
      <c r="A945" s="96" t="s">
        <v>26</v>
      </c>
      <c r="B945" s="96" t="s">
        <v>26</v>
      </c>
      <c r="C945" s="89"/>
      <c r="D945" s="89"/>
      <c r="E945" s="89"/>
      <c r="F945" s="89"/>
      <c r="G945" s="89"/>
      <c r="H945" s="91">
        <f t="shared" si="14"/>
        <v>0</v>
      </c>
      <c r="I945" s="89"/>
      <c r="J945" s="96" t="s">
        <v>26</v>
      </c>
    </row>
    <row r="946" spans="1:10" ht="20.100000000000001" customHeight="1" thickBot="1" x14ac:dyDescent="0.3">
      <c r="A946" s="96" t="s">
        <v>26</v>
      </c>
      <c r="B946" s="96" t="s">
        <v>26</v>
      </c>
      <c r="C946" s="89"/>
      <c r="D946" s="89"/>
      <c r="E946" s="89"/>
      <c r="F946" s="89"/>
      <c r="G946" s="89"/>
      <c r="H946" s="91">
        <f t="shared" si="14"/>
        <v>0</v>
      </c>
      <c r="I946" s="89"/>
      <c r="J946" s="96" t="s">
        <v>26</v>
      </c>
    </row>
    <row r="947" spans="1:10" ht="20.100000000000001" customHeight="1" thickBot="1" x14ac:dyDescent="0.3">
      <c r="A947" s="96" t="s">
        <v>26</v>
      </c>
      <c r="B947" s="96" t="s">
        <v>26</v>
      </c>
      <c r="C947" s="89"/>
      <c r="D947" s="89"/>
      <c r="E947" s="89"/>
      <c r="F947" s="89"/>
      <c r="G947" s="89"/>
      <c r="H947" s="91">
        <f t="shared" si="14"/>
        <v>0</v>
      </c>
      <c r="I947" s="89"/>
      <c r="J947" s="96" t="s">
        <v>26</v>
      </c>
    </row>
    <row r="948" spans="1:10" ht="20.100000000000001" customHeight="1" thickBot="1" x14ac:dyDescent="0.3">
      <c r="A948" s="96" t="s">
        <v>26</v>
      </c>
      <c r="B948" s="96" t="s">
        <v>26</v>
      </c>
      <c r="C948" s="89"/>
      <c r="D948" s="89"/>
      <c r="E948" s="89"/>
      <c r="F948" s="89"/>
      <c r="G948" s="89"/>
      <c r="H948" s="91">
        <f t="shared" si="14"/>
        <v>0</v>
      </c>
      <c r="I948" s="89"/>
      <c r="J948" s="96" t="s">
        <v>26</v>
      </c>
    </row>
    <row r="949" spans="1:10" ht="20.100000000000001" customHeight="1" thickBot="1" x14ac:dyDescent="0.3">
      <c r="A949" s="96" t="s">
        <v>26</v>
      </c>
      <c r="B949" s="96" t="s">
        <v>26</v>
      </c>
      <c r="C949" s="89"/>
      <c r="D949" s="89"/>
      <c r="E949" s="89"/>
      <c r="F949" s="89"/>
      <c r="G949" s="89"/>
      <c r="H949" s="91">
        <f t="shared" si="14"/>
        <v>0</v>
      </c>
      <c r="I949" s="89"/>
      <c r="J949" s="96" t="s">
        <v>26</v>
      </c>
    </row>
    <row r="950" spans="1:10" ht="20.100000000000001" customHeight="1" thickBot="1" x14ac:dyDescent="0.3">
      <c r="A950" s="96" t="s">
        <v>26</v>
      </c>
      <c r="B950" s="96" t="s">
        <v>26</v>
      </c>
      <c r="C950" s="89"/>
      <c r="D950" s="89"/>
      <c r="E950" s="89"/>
      <c r="F950" s="89"/>
      <c r="G950" s="89"/>
      <c r="H950" s="91">
        <f t="shared" si="14"/>
        <v>0</v>
      </c>
      <c r="I950" s="89"/>
      <c r="J950" s="96" t="s">
        <v>26</v>
      </c>
    </row>
    <row r="951" spans="1:10" ht="20.100000000000001" customHeight="1" thickBot="1" x14ac:dyDescent="0.3">
      <c r="A951" s="96" t="s">
        <v>26</v>
      </c>
      <c r="B951" s="96" t="s">
        <v>26</v>
      </c>
      <c r="C951" s="89"/>
      <c r="D951" s="89"/>
      <c r="E951" s="89"/>
      <c r="F951" s="89"/>
      <c r="G951" s="89"/>
      <c r="H951" s="91">
        <f t="shared" si="14"/>
        <v>0</v>
      </c>
      <c r="I951" s="89"/>
      <c r="J951" s="96" t="s">
        <v>26</v>
      </c>
    </row>
    <row r="952" spans="1:10" ht="20.100000000000001" customHeight="1" thickBot="1" x14ac:dyDescent="0.3">
      <c r="A952" s="96" t="s">
        <v>26</v>
      </c>
      <c r="B952" s="96" t="s">
        <v>26</v>
      </c>
      <c r="C952" s="89"/>
      <c r="D952" s="89"/>
      <c r="E952" s="89"/>
      <c r="F952" s="89"/>
      <c r="G952" s="89"/>
      <c r="H952" s="91">
        <f t="shared" si="14"/>
        <v>0</v>
      </c>
      <c r="I952" s="89"/>
      <c r="J952" s="96" t="s">
        <v>26</v>
      </c>
    </row>
    <row r="953" spans="1:10" ht="20.100000000000001" customHeight="1" thickBot="1" x14ac:dyDescent="0.3">
      <c r="A953" s="96" t="s">
        <v>26</v>
      </c>
      <c r="B953" s="96" t="s">
        <v>26</v>
      </c>
      <c r="C953" s="89"/>
      <c r="D953" s="89"/>
      <c r="E953" s="89"/>
      <c r="F953" s="89"/>
      <c r="G953" s="89"/>
      <c r="H953" s="91">
        <f t="shared" si="14"/>
        <v>0</v>
      </c>
      <c r="I953" s="89"/>
      <c r="J953" s="96" t="s">
        <v>26</v>
      </c>
    </row>
    <row r="954" spans="1:10" ht="20.100000000000001" customHeight="1" thickBot="1" x14ac:dyDescent="0.3">
      <c r="A954" s="96" t="s">
        <v>26</v>
      </c>
      <c r="B954" s="96" t="s">
        <v>26</v>
      </c>
      <c r="C954" s="89"/>
      <c r="D954" s="89"/>
      <c r="E954" s="89"/>
      <c r="F954" s="89"/>
      <c r="G954" s="89"/>
      <c r="H954" s="91">
        <f t="shared" si="14"/>
        <v>0</v>
      </c>
      <c r="I954" s="89"/>
      <c r="J954" s="96" t="s">
        <v>26</v>
      </c>
    </row>
    <row r="955" spans="1:10" ht="20.100000000000001" customHeight="1" thickBot="1" x14ac:dyDescent="0.3">
      <c r="A955" s="96" t="s">
        <v>26</v>
      </c>
      <c r="B955" s="96" t="s">
        <v>26</v>
      </c>
      <c r="C955" s="89"/>
      <c r="D955" s="89"/>
      <c r="E955" s="89"/>
      <c r="F955" s="89"/>
      <c r="G955" s="89"/>
      <c r="H955" s="91">
        <f t="shared" si="14"/>
        <v>0</v>
      </c>
      <c r="I955" s="89"/>
      <c r="J955" s="96" t="s">
        <v>26</v>
      </c>
    </row>
    <row r="956" spans="1:10" ht="20.100000000000001" customHeight="1" thickBot="1" x14ac:dyDescent="0.3">
      <c r="A956" s="96" t="s">
        <v>26</v>
      </c>
      <c r="B956" s="96" t="s">
        <v>26</v>
      </c>
      <c r="C956" s="89"/>
      <c r="D956" s="89"/>
      <c r="E956" s="89"/>
      <c r="F956" s="89"/>
      <c r="G956" s="89"/>
      <c r="H956" s="91">
        <f t="shared" si="14"/>
        <v>0</v>
      </c>
      <c r="I956" s="89"/>
      <c r="J956" s="96" t="s">
        <v>26</v>
      </c>
    </row>
    <row r="957" spans="1:10" ht="20.100000000000001" customHeight="1" thickBot="1" x14ac:dyDescent="0.3">
      <c r="A957" s="96" t="s">
        <v>26</v>
      </c>
      <c r="B957" s="96" t="s">
        <v>26</v>
      </c>
      <c r="C957" s="89"/>
      <c r="D957" s="89"/>
      <c r="E957" s="89"/>
      <c r="F957" s="89"/>
      <c r="G957" s="89"/>
      <c r="H957" s="91">
        <f t="shared" si="14"/>
        <v>0</v>
      </c>
      <c r="I957" s="89"/>
      <c r="J957" s="96" t="s">
        <v>26</v>
      </c>
    </row>
    <row r="958" spans="1:10" ht="20.100000000000001" customHeight="1" thickBot="1" x14ac:dyDescent="0.3">
      <c r="A958" s="96" t="s">
        <v>26</v>
      </c>
      <c r="B958" s="96" t="s">
        <v>26</v>
      </c>
      <c r="C958" s="89"/>
      <c r="D958" s="89"/>
      <c r="E958" s="89"/>
      <c r="F958" s="89"/>
      <c r="G958" s="89"/>
      <c r="H958" s="91">
        <f t="shared" si="14"/>
        <v>0</v>
      </c>
      <c r="I958" s="89"/>
      <c r="J958" s="96" t="s">
        <v>26</v>
      </c>
    </row>
    <row r="959" spans="1:10" ht="20.100000000000001" customHeight="1" thickBot="1" x14ac:dyDescent="0.3">
      <c r="A959" s="96" t="s">
        <v>26</v>
      </c>
      <c r="B959" s="96" t="s">
        <v>26</v>
      </c>
      <c r="C959" s="89"/>
      <c r="D959" s="89"/>
      <c r="E959" s="89"/>
      <c r="F959" s="89"/>
      <c r="G959" s="89"/>
      <c r="H959" s="91">
        <f t="shared" si="14"/>
        <v>0</v>
      </c>
      <c r="I959" s="89"/>
      <c r="J959" s="96" t="s">
        <v>26</v>
      </c>
    </row>
    <row r="960" spans="1:10" ht="20.100000000000001" customHeight="1" thickBot="1" x14ac:dyDescent="0.3">
      <c r="A960" s="96" t="s">
        <v>26</v>
      </c>
      <c r="B960" s="96" t="s">
        <v>26</v>
      </c>
      <c r="C960" s="89"/>
      <c r="D960" s="89"/>
      <c r="E960" s="89"/>
      <c r="F960" s="89"/>
      <c r="G960" s="89"/>
      <c r="H960" s="91">
        <f t="shared" si="14"/>
        <v>0</v>
      </c>
      <c r="I960" s="89"/>
      <c r="J960" s="96" t="s">
        <v>26</v>
      </c>
    </row>
    <row r="961" spans="1:10" ht="20.100000000000001" customHeight="1" thickBot="1" x14ac:dyDescent="0.3">
      <c r="A961" s="96" t="s">
        <v>26</v>
      </c>
      <c r="B961" s="96" t="s">
        <v>26</v>
      </c>
      <c r="C961" s="89"/>
      <c r="D961" s="89"/>
      <c r="E961" s="89"/>
      <c r="F961" s="89"/>
      <c r="G961" s="89"/>
      <c r="H961" s="91">
        <f t="shared" si="14"/>
        <v>0</v>
      </c>
      <c r="I961" s="89"/>
      <c r="J961" s="96" t="s">
        <v>26</v>
      </c>
    </row>
    <row r="962" spans="1:10" ht="20.100000000000001" customHeight="1" thickBot="1" x14ac:dyDescent="0.3">
      <c r="A962" s="96" t="s">
        <v>26</v>
      </c>
      <c r="B962" s="96" t="s">
        <v>26</v>
      </c>
      <c r="C962" s="89"/>
      <c r="D962" s="89"/>
      <c r="E962" s="89"/>
      <c r="F962" s="89"/>
      <c r="G962" s="89"/>
      <c r="H962" s="91">
        <f t="shared" si="14"/>
        <v>0</v>
      </c>
      <c r="I962" s="89"/>
      <c r="J962" s="96" t="s">
        <v>26</v>
      </c>
    </row>
    <row r="963" spans="1:10" ht="20.100000000000001" customHeight="1" thickBot="1" x14ac:dyDescent="0.3">
      <c r="A963" s="96" t="s">
        <v>26</v>
      </c>
      <c r="B963" s="96" t="s">
        <v>26</v>
      </c>
      <c r="C963" s="89"/>
      <c r="D963" s="89"/>
      <c r="E963" s="89"/>
      <c r="F963" s="89"/>
      <c r="G963" s="89"/>
      <c r="H963" s="91">
        <f t="shared" si="14"/>
        <v>0</v>
      </c>
      <c r="I963" s="89"/>
      <c r="J963" s="96" t="s">
        <v>26</v>
      </c>
    </row>
    <row r="964" spans="1:10" ht="20.100000000000001" customHeight="1" thickBot="1" x14ac:dyDescent="0.3">
      <c r="A964" s="96" t="s">
        <v>26</v>
      </c>
      <c r="B964" s="96" t="s">
        <v>26</v>
      </c>
      <c r="C964" s="89"/>
      <c r="D964" s="89"/>
      <c r="E964" s="89"/>
      <c r="F964" s="89"/>
      <c r="G964" s="89"/>
      <c r="H964" s="91">
        <f t="shared" si="14"/>
        <v>0</v>
      </c>
      <c r="I964" s="89"/>
      <c r="J964" s="96" t="s">
        <v>26</v>
      </c>
    </row>
    <row r="965" spans="1:10" ht="20.100000000000001" customHeight="1" thickBot="1" x14ac:dyDescent="0.3">
      <c r="A965" s="96" t="s">
        <v>26</v>
      </c>
      <c r="B965" s="96" t="s">
        <v>26</v>
      </c>
      <c r="C965" s="89"/>
      <c r="D965" s="89"/>
      <c r="E965" s="89"/>
      <c r="F965" s="89"/>
      <c r="G965" s="89"/>
      <c r="H965" s="91">
        <f t="shared" si="14"/>
        <v>0</v>
      </c>
      <c r="I965" s="89"/>
      <c r="J965" s="96" t="s">
        <v>26</v>
      </c>
    </row>
    <row r="966" spans="1:10" ht="20.100000000000001" customHeight="1" thickBot="1" x14ac:dyDescent="0.3">
      <c r="A966" s="96" t="s">
        <v>26</v>
      </c>
      <c r="B966" s="96" t="s">
        <v>26</v>
      </c>
      <c r="C966" s="89"/>
      <c r="D966" s="89"/>
      <c r="E966" s="89"/>
      <c r="F966" s="89"/>
      <c r="G966" s="89"/>
      <c r="H966" s="91">
        <f t="shared" si="14"/>
        <v>0</v>
      </c>
      <c r="I966" s="89"/>
      <c r="J966" s="96" t="s">
        <v>26</v>
      </c>
    </row>
    <row r="967" spans="1:10" ht="20.100000000000001" customHeight="1" thickBot="1" x14ac:dyDescent="0.3">
      <c r="A967" s="96" t="s">
        <v>26</v>
      </c>
      <c r="B967" s="96" t="s">
        <v>26</v>
      </c>
      <c r="C967" s="89"/>
      <c r="D967" s="89"/>
      <c r="E967" s="89"/>
      <c r="F967" s="89"/>
      <c r="G967" s="89"/>
      <c r="H967" s="91">
        <f t="shared" ref="H967:H1000" si="15">ROUND(SUM(C967,(-D967),(-E967),F967,(-G967)),2)</f>
        <v>0</v>
      </c>
      <c r="I967" s="89"/>
      <c r="J967" s="96" t="s">
        <v>26</v>
      </c>
    </row>
    <row r="968" spans="1:10" ht="20.100000000000001" customHeight="1" thickBot="1" x14ac:dyDescent="0.3">
      <c r="A968" s="96" t="s">
        <v>26</v>
      </c>
      <c r="B968" s="96" t="s">
        <v>26</v>
      </c>
      <c r="C968" s="89"/>
      <c r="D968" s="89"/>
      <c r="E968" s="89"/>
      <c r="F968" s="89"/>
      <c r="G968" s="89"/>
      <c r="H968" s="91">
        <f t="shared" si="15"/>
        <v>0</v>
      </c>
      <c r="I968" s="89"/>
      <c r="J968" s="96" t="s">
        <v>26</v>
      </c>
    </row>
    <row r="969" spans="1:10" ht="20.100000000000001" customHeight="1" thickBot="1" x14ac:dyDescent="0.3">
      <c r="A969" s="96" t="s">
        <v>26</v>
      </c>
      <c r="B969" s="96" t="s">
        <v>26</v>
      </c>
      <c r="C969" s="89"/>
      <c r="D969" s="89"/>
      <c r="E969" s="89"/>
      <c r="F969" s="89"/>
      <c r="G969" s="89"/>
      <c r="H969" s="91">
        <f t="shared" si="15"/>
        <v>0</v>
      </c>
      <c r="I969" s="89"/>
      <c r="J969" s="96" t="s">
        <v>26</v>
      </c>
    </row>
    <row r="970" spans="1:10" ht="20.100000000000001" customHeight="1" thickBot="1" x14ac:dyDescent="0.3">
      <c r="A970" s="96" t="s">
        <v>26</v>
      </c>
      <c r="B970" s="96" t="s">
        <v>26</v>
      </c>
      <c r="C970" s="89"/>
      <c r="D970" s="89"/>
      <c r="E970" s="89"/>
      <c r="F970" s="89"/>
      <c r="G970" s="89"/>
      <c r="H970" s="91">
        <f t="shared" si="15"/>
        <v>0</v>
      </c>
      <c r="I970" s="89"/>
      <c r="J970" s="96" t="s">
        <v>26</v>
      </c>
    </row>
    <row r="971" spans="1:10" ht="20.100000000000001" customHeight="1" thickBot="1" x14ac:dyDescent="0.3">
      <c r="A971" s="96" t="s">
        <v>26</v>
      </c>
      <c r="B971" s="96" t="s">
        <v>26</v>
      </c>
      <c r="C971" s="89"/>
      <c r="D971" s="89"/>
      <c r="E971" s="89"/>
      <c r="F971" s="89"/>
      <c r="G971" s="89"/>
      <c r="H971" s="91">
        <f t="shared" si="15"/>
        <v>0</v>
      </c>
      <c r="I971" s="89"/>
      <c r="J971" s="96" t="s">
        <v>26</v>
      </c>
    </row>
    <row r="972" spans="1:10" ht="20.100000000000001" customHeight="1" thickBot="1" x14ac:dyDescent="0.3">
      <c r="A972" s="96" t="s">
        <v>26</v>
      </c>
      <c r="B972" s="96" t="s">
        <v>26</v>
      </c>
      <c r="C972" s="89"/>
      <c r="D972" s="89"/>
      <c r="E972" s="89"/>
      <c r="F972" s="89"/>
      <c r="G972" s="89"/>
      <c r="H972" s="91">
        <f t="shared" si="15"/>
        <v>0</v>
      </c>
      <c r="I972" s="89"/>
      <c r="J972" s="96" t="s">
        <v>26</v>
      </c>
    </row>
    <row r="973" spans="1:10" ht="20.100000000000001" customHeight="1" thickBot="1" x14ac:dyDescent="0.3">
      <c r="A973" s="96" t="s">
        <v>26</v>
      </c>
      <c r="B973" s="96" t="s">
        <v>26</v>
      </c>
      <c r="C973" s="89"/>
      <c r="D973" s="89"/>
      <c r="E973" s="89"/>
      <c r="F973" s="89"/>
      <c r="G973" s="89"/>
      <c r="H973" s="91">
        <f t="shared" si="15"/>
        <v>0</v>
      </c>
      <c r="I973" s="89"/>
      <c r="J973" s="96" t="s">
        <v>26</v>
      </c>
    </row>
    <row r="974" spans="1:10" ht="20.100000000000001" customHeight="1" thickBot="1" x14ac:dyDescent="0.3">
      <c r="A974" s="96" t="s">
        <v>26</v>
      </c>
      <c r="B974" s="96" t="s">
        <v>26</v>
      </c>
      <c r="C974" s="89"/>
      <c r="D974" s="89"/>
      <c r="E974" s="89"/>
      <c r="F974" s="89"/>
      <c r="G974" s="89"/>
      <c r="H974" s="91">
        <f t="shared" si="15"/>
        <v>0</v>
      </c>
      <c r="I974" s="89"/>
      <c r="J974" s="96" t="s">
        <v>26</v>
      </c>
    </row>
    <row r="975" spans="1:10" ht="20.100000000000001" customHeight="1" thickBot="1" x14ac:dyDescent="0.3">
      <c r="A975" s="96" t="s">
        <v>26</v>
      </c>
      <c r="B975" s="96" t="s">
        <v>26</v>
      </c>
      <c r="C975" s="89"/>
      <c r="D975" s="89"/>
      <c r="E975" s="89"/>
      <c r="F975" s="89"/>
      <c r="G975" s="89"/>
      <c r="H975" s="91">
        <f t="shared" si="15"/>
        <v>0</v>
      </c>
      <c r="I975" s="89"/>
      <c r="J975" s="96" t="s">
        <v>26</v>
      </c>
    </row>
    <row r="976" spans="1:10" ht="20.100000000000001" customHeight="1" thickBot="1" x14ac:dyDescent="0.3">
      <c r="A976" s="96" t="s">
        <v>26</v>
      </c>
      <c r="B976" s="96" t="s">
        <v>26</v>
      </c>
      <c r="C976" s="89"/>
      <c r="D976" s="89"/>
      <c r="E976" s="89"/>
      <c r="F976" s="89"/>
      <c r="G976" s="89"/>
      <c r="H976" s="91">
        <f t="shared" si="15"/>
        <v>0</v>
      </c>
      <c r="I976" s="89"/>
      <c r="J976" s="96" t="s">
        <v>26</v>
      </c>
    </row>
    <row r="977" spans="1:10" ht="20.100000000000001" customHeight="1" thickBot="1" x14ac:dyDescent="0.3">
      <c r="A977" s="96" t="s">
        <v>26</v>
      </c>
      <c r="B977" s="96" t="s">
        <v>26</v>
      </c>
      <c r="C977" s="89"/>
      <c r="D977" s="89"/>
      <c r="E977" s="89"/>
      <c r="F977" s="89"/>
      <c r="G977" s="89"/>
      <c r="H977" s="91">
        <f t="shared" si="15"/>
        <v>0</v>
      </c>
      <c r="I977" s="89"/>
      <c r="J977" s="96" t="s">
        <v>26</v>
      </c>
    </row>
    <row r="978" spans="1:10" ht="20.100000000000001" customHeight="1" thickBot="1" x14ac:dyDescent="0.3">
      <c r="A978" s="96" t="s">
        <v>26</v>
      </c>
      <c r="B978" s="96" t="s">
        <v>26</v>
      </c>
      <c r="C978" s="89"/>
      <c r="D978" s="89"/>
      <c r="E978" s="89"/>
      <c r="F978" s="89"/>
      <c r="G978" s="89"/>
      <c r="H978" s="91">
        <f t="shared" si="15"/>
        <v>0</v>
      </c>
      <c r="I978" s="89"/>
      <c r="J978" s="96" t="s">
        <v>26</v>
      </c>
    </row>
    <row r="979" spans="1:10" ht="20.100000000000001" customHeight="1" thickBot="1" x14ac:dyDescent="0.3">
      <c r="A979" s="96" t="s">
        <v>26</v>
      </c>
      <c r="B979" s="96" t="s">
        <v>26</v>
      </c>
      <c r="C979" s="89"/>
      <c r="D979" s="89"/>
      <c r="E979" s="89"/>
      <c r="F979" s="89"/>
      <c r="G979" s="89"/>
      <c r="H979" s="91">
        <f t="shared" si="15"/>
        <v>0</v>
      </c>
      <c r="I979" s="89"/>
      <c r="J979" s="96" t="s">
        <v>26</v>
      </c>
    </row>
    <row r="980" spans="1:10" ht="20.100000000000001" customHeight="1" thickBot="1" x14ac:dyDescent="0.3">
      <c r="A980" s="96" t="s">
        <v>26</v>
      </c>
      <c r="B980" s="96" t="s">
        <v>26</v>
      </c>
      <c r="C980" s="89"/>
      <c r="D980" s="89"/>
      <c r="E980" s="89"/>
      <c r="F980" s="89"/>
      <c r="G980" s="89"/>
      <c r="H980" s="91">
        <f t="shared" si="15"/>
        <v>0</v>
      </c>
      <c r="I980" s="89"/>
      <c r="J980" s="96" t="s">
        <v>26</v>
      </c>
    </row>
    <row r="981" spans="1:10" ht="20.100000000000001" customHeight="1" thickBot="1" x14ac:dyDescent="0.3">
      <c r="A981" s="96" t="s">
        <v>26</v>
      </c>
      <c r="B981" s="96" t="s">
        <v>26</v>
      </c>
      <c r="C981" s="89"/>
      <c r="D981" s="89"/>
      <c r="E981" s="89"/>
      <c r="F981" s="89"/>
      <c r="G981" s="89"/>
      <c r="H981" s="91">
        <f t="shared" si="15"/>
        <v>0</v>
      </c>
      <c r="I981" s="89"/>
      <c r="J981" s="96" t="s">
        <v>26</v>
      </c>
    </row>
    <row r="982" spans="1:10" ht="20.100000000000001" customHeight="1" thickBot="1" x14ac:dyDescent="0.3">
      <c r="A982" s="96" t="s">
        <v>26</v>
      </c>
      <c r="B982" s="96" t="s">
        <v>26</v>
      </c>
      <c r="C982" s="89"/>
      <c r="D982" s="89"/>
      <c r="E982" s="89"/>
      <c r="F982" s="89"/>
      <c r="G982" s="89"/>
      <c r="H982" s="91">
        <f t="shared" si="15"/>
        <v>0</v>
      </c>
      <c r="I982" s="89"/>
      <c r="J982" s="96" t="s">
        <v>26</v>
      </c>
    </row>
    <row r="983" spans="1:10" ht="20.100000000000001" customHeight="1" thickBot="1" x14ac:dyDescent="0.3">
      <c r="A983" s="96" t="s">
        <v>26</v>
      </c>
      <c r="B983" s="96" t="s">
        <v>26</v>
      </c>
      <c r="C983" s="89"/>
      <c r="D983" s="89"/>
      <c r="E983" s="89"/>
      <c r="F983" s="89"/>
      <c r="G983" s="89"/>
      <c r="H983" s="91">
        <f t="shared" si="15"/>
        <v>0</v>
      </c>
      <c r="I983" s="89"/>
      <c r="J983" s="96" t="s">
        <v>26</v>
      </c>
    </row>
    <row r="984" spans="1:10" ht="20.100000000000001" customHeight="1" thickBot="1" x14ac:dyDescent="0.3">
      <c r="A984" s="96" t="s">
        <v>26</v>
      </c>
      <c r="B984" s="96" t="s">
        <v>26</v>
      </c>
      <c r="C984" s="89"/>
      <c r="D984" s="89"/>
      <c r="E984" s="89"/>
      <c r="F984" s="89"/>
      <c r="G984" s="89"/>
      <c r="H984" s="91">
        <f t="shared" si="15"/>
        <v>0</v>
      </c>
      <c r="I984" s="89"/>
      <c r="J984" s="96" t="s">
        <v>26</v>
      </c>
    </row>
    <row r="985" spans="1:10" ht="20.100000000000001" customHeight="1" thickBot="1" x14ac:dyDescent="0.3">
      <c r="A985" s="96" t="s">
        <v>26</v>
      </c>
      <c r="B985" s="96" t="s">
        <v>26</v>
      </c>
      <c r="C985" s="89"/>
      <c r="D985" s="89"/>
      <c r="E985" s="89"/>
      <c r="F985" s="89"/>
      <c r="G985" s="89"/>
      <c r="H985" s="91">
        <f t="shared" si="15"/>
        <v>0</v>
      </c>
      <c r="I985" s="89"/>
      <c r="J985" s="96" t="s">
        <v>26</v>
      </c>
    </row>
    <row r="986" spans="1:10" ht="20.100000000000001" customHeight="1" thickBot="1" x14ac:dyDescent="0.3">
      <c r="A986" s="96" t="s">
        <v>26</v>
      </c>
      <c r="B986" s="96" t="s">
        <v>26</v>
      </c>
      <c r="C986" s="89"/>
      <c r="D986" s="89"/>
      <c r="E986" s="89"/>
      <c r="F986" s="89"/>
      <c r="G986" s="89"/>
      <c r="H986" s="91">
        <f t="shared" si="15"/>
        <v>0</v>
      </c>
      <c r="I986" s="89"/>
      <c r="J986" s="96" t="s">
        <v>26</v>
      </c>
    </row>
    <row r="987" spans="1:10" ht="20.100000000000001" customHeight="1" thickBot="1" x14ac:dyDescent="0.3">
      <c r="A987" s="96" t="s">
        <v>26</v>
      </c>
      <c r="B987" s="96" t="s">
        <v>26</v>
      </c>
      <c r="C987" s="89"/>
      <c r="D987" s="89"/>
      <c r="E987" s="89"/>
      <c r="F987" s="89"/>
      <c r="G987" s="89"/>
      <c r="H987" s="91">
        <f t="shared" si="15"/>
        <v>0</v>
      </c>
      <c r="I987" s="89"/>
      <c r="J987" s="96" t="s">
        <v>26</v>
      </c>
    </row>
    <row r="988" spans="1:10" ht="20.100000000000001" customHeight="1" thickBot="1" x14ac:dyDescent="0.3">
      <c r="A988" s="96" t="s">
        <v>26</v>
      </c>
      <c r="B988" s="96" t="s">
        <v>26</v>
      </c>
      <c r="C988" s="89"/>
      <c r="D988" s="89"/>
      <c r="E988" s="89"/>
      <c r="F988" s="89"/>
      <c r="G988" s="89"/>
      <c r="H988" s="91">
        <f t="shared" si="15"/>
        <v>0</v>
      </c>
      <c r="I988" s="89"/>
      <c r="J988" s="96" t="s">
        <v>26</v>
      </c>
    </row>
    <row r="989" spans="1:10" ht="20.100000000000001" customHeight="1" thickBot="1" x14ac:dyDescent="0.3">
      <c r="A989" s="96" t="s">
        <v>26</v>
      </c>
      <c r="B989" s="96" t="s">
        <v>26</v>
      </c>
      <c r="C989" s="89"/>
      <c r="D989" s="89"/>
      <c r="E989" s="89"/>
      <c r="F989" s="89"/>
      <c r="G989" s="89"/>
      <c r="H989" s="91">
        <f t="shared" si="15"/>
        <v>0</v>
      </c>
      <c r="I989" s="89"/>
      <c r="J989" s="96" t="s">
        <v>26</v>
      </c>
    </row>
    <row r="990" spans="1:10" ht="20.100000000000001" customHeight="1" thickBot="1" x14ac:dyDescent="0.3">
      <c r="A990" s="96" t="s">
        <v>26</v>
      </c>
      <c r="B990" s="96" t="s">
        <v>26</v>
      </c>
      <c r="C990" s="89"/>
      <c r="D990" s="89"/>
      <c r="E990" s="89"/>
      <c r="F990" s="89"/>
      <c r="G990" s="89"/>
      <c r="H990" s="91">
        <f t="shared" si="15"/>
        <v>0</v>
      </c>
      <c r="I990" s="89"/>
      <c r="J990" s="96" t="s">
        <v>26</v>
      </c>
    </row>
    <row r="991" spans="1:10" ht="20.100000000000001" customHeight="1" thickBot="1" x14ac:dyDescent="0.3">
      <c r="A991" s="96" t="s">
        <v>26</v>
      </c>
      <c r="B991" s="96" t="s">
        <v>26</v>
      </c>
      <c r="C991" s="89"/>
      <c r="D991" s="89"/>
      <c r="E991" s="89"/>
      <c r="F991" s="89"/>
      <c r="G991" s="89"/>
      <c r="H991" s="91">
        <f t="shared" si="15"/>
        <v>0</v>
      </c>
      <c r="I991" s="89"/>
      <c r="J991" s="96" t="s">
        <v>26</v>
      </c>
    </row>
    <row r="992" spans="1:10" ht="20.100000000000001" customHeight="1" thickBot="1" x14ac:dyDescent="0.3">
      <c r="A992" s="96" t="s">
        <v>26</v>
      </c>
      <c r="B992" s="96" t="s">
        <v>26</v>
      </c>
      <c r="C992" s="89"/>
      <c r="D992" s="89"/>
      <c r="E992" s="89"/>
      <c r="F992" s="89"/>
      <c r="G992" s="89"/>
      <c r="H992" s="91">
        <f t="shared" si="15"/>
        <v>0</v>
      </c>
      <c r="I992" s="89"/>
      <c r="J992" s="96" t="s">
        <v>26</v>
      </c>
    </row>
    <row r="993" spans="1:10" ht="20.100000000000001" customHeight="1" thickBot="1" x14ac:dyDescent="0.3">
      <c r="A993" s="96" t="s">
        <v>26</v>
      </c>
      <c r="B993" s="96" t="s">
        <v>26</v>
      </c>
      <c r="C993" s="89"/>
      <c r="D993" s="89"/>
      <c r="E993" s="89"/>
      <c r="F993" s="89"/>
      <c r="G993" s="89"/>
      <c r="H993" s="91">
        <f t="shared" si="15"/>
        <v>0</v>
      </c>
      <c r="I993" s="89"/>
      <c r="J993" s="96" t="s">
        <v>26</v>
      </c>
    </row>
    <row r="994" spans="1:10" ht="20.100000000000001" customHeight="1" thickBot="1" x14ac:dyDescent="0.3">
      <c r="A994" s="96" t="s">
        <v>26</v>
      </c>
      <c r="B994" s="96" t="s">
        <v>26</v>
      </c>
      <c r="C994" s="89"/>
      <c r="D994" s="89"/>
      <c r="E994" s="89"/>
      <c r="F994" s="89"/>
      <c r="G994" s="89"/>
      <c r="H994" s="91">
        <f t="shared" si="15"/>
        <v>0</v>
      </c>
      <c r="I994" s="89"/>
      <c r="J994" s="96" t="s">
        <v>26</v>
      </c>
    </row>
    <row r="995" spans="1:10" ht="20.100000000000001" customHeight="1" thickBot="1" x14ac:dyDescent="0.3">
      <c r="A995" s="96" t="s">
        <v>26</v>
      </c>
      <c r="B995" s="96" t="s">
        <v>26</v>
      </c>
      <c r="C995" s="89"/>
      <c r="D995" s="89"/>
      <c r="E995" s="89"/>
      <c r="F995" s="89"/>
      <c r="G995" s="89"/>
      <c r="H995" s="91">
        <f t="shared" si="15"/>
        <v>0</v>
      </c>
      <c r="I995" s="89"/>
      <c r="J995" s="96" t="s">
        <v>26</v>
      </c>
    </row>
    <row r="996" spans="1:10" ht="20.100000000000001" customHeight="1" thickBot="1" x14ac:dyDescent="0.3">
      <c r="A996" s="96" t="s">
        <v>26</v>
      </c>
      <c r="B996" s="96" t="s">
        <v>26</v>
      </c>
      <c r="C996" s="89"/>
      <c r="D996" s="89"/>
      <c r="E996" s="89"/>
      <c r="F996" s="89"/>
      <c r="G996" s="89"/>
      <c r="H996" s="91">
        <f t="shared" si="15"/>
        <v>0</v>
      </c>
      <c r="I996" s="89"/>
      <c r="J996" s="96" t="s">
        <v>26</v>
      </c>
    </row>
    <row r="997" spans="1:10" ht="20.100000000000001" customHeight="1" thickBot="1" x14ac:dyDescent="0.3">
      <c r="A997" s="96" t="s">
        <v>26</v>
      </c>
      <c r="B997" s="96" t="s">
        <v>26</v>
      </c>
      <c r="C997" s="89"/>
      <c r="D997" s="89"/>
      <c r="E997" s="89"/>
      <c r="F997" s="89"/>
      <c r="G997" s="89"/>
      <c r="H997" s="91">
        <f t="shared" si="15"/>
        <v>0</v>
      </c>
      <c r="I997" s="89"/>
      <c r="J997" s="96" t="s">
        <v>26</v>
      </c>
    </row>
    <row r="998" spans="1:10" ht="20.100000000000001" customHeight="1" thickBot="1" x14ac:dyDescent="0.3">
      <c r="A998" s="96" t="s">
        <v>26</v>
      </c>
      <c r="B998" s="96" t="s">
        <v>26</v>
      </c>
      <c r="C998" s="89"/>
      <c r="D998" s="89"/>
      <c r="E998" s="89"/>
      <c r="F998" s="89"/>
      <c r="G998" s="89"/>
      <c r="H998" s="91">
        <f t="shared" si="15"/>
        <v>0</v>
      </c>
      <c r="I998" s="89"/>
      <c r="J998" s="96" t="s">
        <v>26</v>
      </c>
    </row>
    <row r="999" spans="1:10" ht="20.100000000000001" customHeight="1" thickBot="1" x14ac:dyDescent="0.3">
      <c r="A999" s="96" t="s">
        <v>26</v>
      </c>
      <c r="B999" s="96" t="s">
        <v>26</v>
      </c>
      <c r="C999" s="89"/>
      <c r="D999" s="89"/>
      <c r="E999" s="89"/>
      <c r="F999" s="89"/>
      <c r="G999" s="89"/>
      <c r="H999" s="91">
        <f t="shared" si="15"/>
        <v>0</v>
      </c>
      <c r="I999" s="89"/>
      <c r="J999" s="96" t="s">
        <v>26</v>
      </c>
    </row>
    <row r="1000" spans="1:10" ht="20.100000000000001" customHeight="1" thickBot="1" x14ac:dyDescent="0.3">
      <c r="A1000" s="96" t="s">
        <v>26</v>
      </c>
      <c r="B1000" s="96" t="s">
        <v>26</v>
      </c>
      <c r="C1000" s="89"/>
      <c r="D1000" s="89"/>
      <c r="E1000" s="89"/>
      <c r="F1000" s="89"/>
      <c r="G1000" s="89"/>
      <c r="H1000" s="91">
        <f t="shared" si="15"/>
        <v>0</v>
      </c>
      <c r="I1000" s="89"/>
      <c r="J1000" s="96" t="s">
        <v>26</v>
      </c>
    </row>
  </sheetData>
  <sheetProtection algorithmName="SHA-512" hashValue="phcqn6/gNa8uOzHcCHbjOvpaE2J9/zwxgYSR51YimCS1pfkpsWvqGlesYpuyASqzTp8LW6tfPtvrNOBFTc377g==" saltValue="hqAf+OtYk/WZvufyMjI9Yg==" spinCount="100000" sheet="1" objects="1" scenarios="1"/>
  <mergeCells count="12">
    <mergeCell ref="J5:J6"/>
    <mergeCell ref="A1:J1"/>
    <mergeCell ref="A2:J2"/>
    <mergeCell ref="A3:J3"/>
    <mergeCell ref="A4:J4"/>
    <mergeCell ref="A5:B5"/>
    <mergeCell ref="C5:C6"/>
    <mergeCell ref="D5:E5"/>
    <mergeCell ref="F5:F6"/>
    <mergeCell ref="G5:G6"/>
    <mergeCell ref="H5:H6"/>
    <mergeCell ref="I5:I6"/>
  </mergeCells>
  <dataValidations count="1">
    <dataValidation type="list" allowBlank="1" showInputMessage="1" showErrorMessage="1" sqref="B7:B1000" xr:uid="{00000000-0002-0000-1A00-000000000000}">
      <formula1>$K$7:$L$7</formula1>
    </dataValidation>
  </dataValidation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E121"/>
  <sheetViews>
    <sheetView workbookViewId="0">
      <selection activeCell="B123" sqref="B123"/>
    </sheetView>
  </sheetViews>
  <sheetFormatPr baseColWidth="10" defaultRowHeight="15" x14ac:dyDescent="0.25"/>
  <cols>
    <col min="1" max="1" width="76.140625" bestFit="1" customWidth="1"/>
    <col min="2" max="5" width="28.5703125" bestFit="1" customWidth="1"/>
  </cols>
  <sheetData>
    <row r="1" spans="1:5" ht="39.950000000000003" customHeight="1" thickBot="1" x14ac:dyDescent="0.3">
      <c r="A1" s="139" t="s">
        <v>582</v>
      </c>
      <c r="B1" s="140"/>
      <c r="C1" s="140"/>
      <c r="D1" s="140"/>
      <c r="E1" s="157"/>
    </row>
    <row r="2" spans="1:5" ht="20.100000000000001" customHeight="1" thickBot="1" x14ac:dyDescent="0.3">
      <c r="A2" s="158" t="str">
        <f>IF(CONTROL!D4=0,"",CONTROL!D4)</f>
        <v>Septiembre</v>
      </c>
      <c r="B2" s="159"/>
      <c r="C2" s="159"/>
      <c r="D2" s="159"/>
      <c r="E2" s="160"/>
    </row>
    <row r="3" spans="1:5" ht="20.100000000000001" customHeight="1" thickBot="1" x14ac:dyDescent="0.3">
      <c r="A3" s="158" t="str">
        <f>IF(CONTROL!D5=0,"",CONTROL!D5)</f>
        <v xml:space="preserve">Fundación Instituto de Investigación Marqués de Valdecilla </v>
      </c>
      <c r="B3" s="159"/>
      <c r="C3" s="159"/>
      <c r="D3" s="159"/>
      <c r="E3" s="160"/>
    </row>
    <row r="4" spans="1:5" ht="20.100000000000001" customHeight="1" thickBot="1" x14ac:dyDescent="0.3">
      <c r="A4" s="161" t="s">
        <v>312</v>
      </c>
      <c r="B4" s="161"/>
      <c r="C4" s="161"/>
      <c r="D4" s="161"/>
      <c r="E4" s="161"/>
    </row>
    <row r="5" spans="1:5" ht="15.75" thickBot="1" x14ac:dyDescent="0.3">
      <c r="A5" s="164" t="s">
        <v>581</v>
      </c>
      <c r="B5" s="162" t="s">
        <v>580</v>
      </c>
      <c r="C5" s="163"/>
      <c r="D5" s="162" t="s">
        <v>579</v>
      </c>
      <c r="E5" s="163"/>
    </row>
    <row r="6" spans="1:5" ht="26.25" thickBot="1" x14ac:dyDescent="0.3">
      <c r="A6" s="165"/>
      <c r="B6" s="94" t="s">
        <v>578</v>
      </c>
      <c r="C6" s="94" t="s">
        <v>577</v>
      </c>
      <c r="D6" s="94" t="s">
        <v>482</v>
      </c>
      <c r="E6" s="94" t="s">
        <v>460</v>
      </c>
    </row>
    <row r="7" spans="1:5" ht="23.25" thickBot="1" x14ac:dyDescent="0.3">
      <c r="A7" s="90" t="s">
        <v>576</v>
      </c>
      <c r="B7" s="133">
        <f>IFERROR(ROUND(G.10!B7,2),0)</f>
        <v>0</v>
      </c>
      <c r="C7" s="133">
        <f>IFERROR(ROUND(G.10!C7,2),0)</f>
        <v>0</v>
      </c>
      <c r="D7" s="133">
        <f>IFERROR(ROUND(G.10!D7,2),0)</f>
        <v>0</v>
      </c>
      <c r="E7" s="90"/>
    </row>
    <row r="8" spans="1:5" ht="15.75" thickBot="1" x14ac:dyDescent="0.3">
      <c r="A8" s="96" t="str">
        <f>IF(OR(ISTEXT(G.10!A8),ISNUMBER(G.10!A8))=TRUE,G.10!A8,"")</f>
        <v/>
      </c>
      <c r="B8" s="89">
        <f>IFERROR(ROUND(G.10!B8,2),0)</f>
        <v>0</v>
      </c>
      <c r="C8" s="89">
        <f>IFERROR(ROUND(G.10!C8,2),0)</f>
        <v>0</v>
      </c>
      <c r="D8" s="89">
        <f>IFERROR(ROUND(G.10!D8,2),0)</f>
        <v>0</v>
      </c>
      <c r="E8" s="96" t="str">
        <f>IF(OR(ISTEXT(G.10!E8),ISNUMBER(G.10!E8))=TRUE,G.10!E8,"")</f>
        <v/>
      </c>
    </row>
    <row r="9" spans="1:5" ht="15.75" thickBot="1" x14ac:dyDescent="0.3">
      <c r="A9" s="96" t="str">
        <f>IF(OR(ISTEXT(G.10!A9),ISNUMBER(G.10!A9))=TRUE,G.10!A9,"")</f>
        <v/>
      </c>
      <c r="B9" s="89">
        <f>IFERROR(ROUND(G.10!B9,2),0)</f>
        <v>0</v>
      </c>
      <c r="C9" s="89">
        <f>IFERROR(ROUND(G.10!C9,2),0)</f>
        <v>0</v>
      </c>
      <c r="D9" s="89">
        <f>IFERROR(ROUND(G.10!D9,2),0)</f>
        <v>0</v>
      </c>
      <c r="E9" s="96" t="str">
        <f>IF(OR(ISTEXT(G.10!E9),ISNUMBER(G.10!E9))=TRUE,G.10!E9,"")</f>
        <v/>
      </c>
    </row>
    <row r="10" spans="1:5" ht="15.75" thickBot="1" x14ac:dyDescent="0.3">
      <c r="A10" s="96" t="str">
        <f>IF(OR(ISTEXT(G.10!A10),ISNUMBER(G.10!A10))=TRUE,G.10!A10,"")</f>
        <v/>
      </c>
      <c r="B10" s="89">
        <f>IFERROR(ROUND(G.10!B10,2),0)</f>
        <v>0</v>
      </c>
      <c r="C10" s="89">
        <f>IFERROR(ROUND(G.10!C10,2),0)</f>
        <v>0</v>
      </c>
      <c r="D10" s="89">
        <f>IFERROR(ROUND(G.10!D10,2),0)</f>
        <v>0</v>
      </c>
      <c r="E10" s="96" t="str">
        <f>IF(OR(ISTEXT(G.10!E10),ISNUMBER(G.10!E10))=TRUE,G.10!E10,"")</f>
        <v/>
      </c>
    </row>
    <row r="11" spans="1:5" ht="15.75" thickBot="1" x14ac:dyDescent="0.3">
      <c r="A11" s="96" t="str">
        <f>IF(OR(ISTEXT(G.10!A11),ISNUMBER(G.10!A11))=TRUE,G.10!A11,"")</f>
        <v/>
      </c>
      <c r="B11" s="89">
        <f>IFERROR(ROUND(G.10!B11,2),0)</f>
        <v>0</v>
      </c>
      <c r="C11" s="89">
        <f>IFERROR(ROUND(G.10!C11,2),0)</f>
        <v>0</v>
      </c>
      <c r="D11" s="89">
        <f>IFERROR(ROUND(G.10!D11,2),0)</f>
        <v>0</v>
      </c>
      <c r="E11" s="96" t="str">
        <f>IF(OR(ISTEXT(G.10!E11),ISNUMBER(G.10!E11))=TRUE,G.10!E11,"")</f>
        <v/>
      </c>
    </row>
    <row r="12" spans="1:5" ht="15.75" thickBot="1" x14ac:dyDescent="0.3">
      <c r="A12" s="96" t="str">
        <f>IF(OR(ISTEXT(G.10!A12),ISNUMBER(G.10!A12))=TRUE,G.10!A12,"")</f>
        <v/>
      </c>
      <c r="B12" s="89">
        <f>IFERROR(ROUND(G.10!B12,2),0)</f>
        <v>0</v>
      </c>
      <c r="C12" s="89">
        <f>IFERROR(ROUND(G.10!C12,2),0)</f>
        <v>0</v>
      </c>
      <c r="D12" s="89">
        <f>IFERROR(ROUND(G.10!D12,2),0)</f>
        <v>0</v>
      </c>
      <c r="E12" s="96" t="str">
        <f>IF(OR(ISTEXT(G.10!E12),ISNUMBER(G.10!E12))=TRUE,G.10!E12,"")</f>
        <v/>
      </c>
    </row>
    <row r="13" spans="1:5" ht="15.75" thickBot="1" x14ac:dyDescent="0.3">
      <c r="A13" s="96" t="str">
        <f>IF(OR(ISTEXT(G.10!A13),ISNUMBER(G.10!A13))=TRUE,G.10!A13,"")</f>
        <v/>
      </c>
      <c r="B13" s="89">
        <f>IFERROR(ROUND(G.10!B13,2),0)</f>
        <v>0</v>
      </c>
      <c r="C13" s="89">
        <f>IFERROR(ROUND(G.10!C13,2),0)</f>
        <v>0</v>
      </c>
      <c r="D13" s="89">
        <f>IFERROR(ROUND(G.10!D13,2),0)</f>
        <v>0</v>
      </c>
      <c r="E13" s="96" t="str">
        <f>IF(OR(ISTEXT(G.10!E13),ISNUMBER(G.10!E13))=TRUE,G.10!E13,"")</f>
        <v/>
      </c>
    </row>
    <row r="14" spans="1:5" ht="15.75" thickBot="1" x14ac:dyDescent="0.3">
      <c r="A14" s="96" t="str">
        <f>IF(OR(ISTEXT(G.10!A14),ISNUMBER(G.10!A14))=TRUE,G.10!A14,"")</f>
        <v/>
      </c>
      <c r="B14" s="89">
        <f>IFERROR(ROUND(G.10!B14,2),0)</f>
        <v>0</v>
      </c>
      <c r="C14" s="89">
        <f>IFERROR(ROUND(G.10!C14,2),0)</f>
        <v>0</v>
      </c>
      <c r="D14" s="89">
        <f>IFERROR(ROUND(G.10!D14,2),0)</f>
        <v>0</v>
      </c>
      <c r="E14" s="96" t="str">
        <f>IF(OR(ISTEXT(G.10!E14),ISNUMBER(G.10!E14))=TRUE,G.10!E14,"")</f>
        <v/>
      </c>
    </row>
    <row r="15" spans="1:5" ht="15.75" thickBot="1" x14ac:dyDescent="0.3">
      <c r="A15" s="96" t="str">
        <f>IF(OR(ISTEXT(G.10!A15),ISNUMBER(G.10!A15))=TRUE,G.10!A15,"")</f>
        <v/>
      </c>
      <c r="B15" s="89">
        <f>IFERROR(ROUND(G.10!B15,2),0)</f>
        <v>0</v>
      </c>
      <c r="C15" s="89">
        <f>IFERROR(ROUND(G.10!C15,2),0)</f>
        <v>0</v>
      </c>
      <c r="D15" s="89">
        <f>IFERROR(ROUND(G.10!D15,2),0)</f>
        <v>0</v>
      </c>
      <c r="E15" s="96" t="str">
        <f>IF(OR(ISTEXT(G.10!E15),ISNUMBER(G.10!E15))=TRUE,G.10!E15,"")</f>
        <v/>
      </c>
    </row>
    <row r="16" spans="1:5" ht="15.75" thickBot="1" x14ac:dyDescent="0.3">
      <c r="A16" s="96" t="str">
        <f>IF(OR(ISTEXT(G.10!A16),ISNUMBER(G.10!A16))=TRUE,G.10!A16,"")</f>
        <v/>
      </c>
      <c r="B16" s="89">
        <f>IFERROR(ROUND(G.10!B16,2),0)</f>
        <v>0</v>
      </c>
      <c r="C16" s="89">
        <f>IFERROR(ROUND(G.10!C16,2),0)</f>
        <v>0</v>
      </c>
      <c r="D16" s="89">
        <f>IFERROR(ROUND(G.10!D16,2),0)</f>
        <v>0</v>
      </c>
      <c r="E16" s="96" t="str">
        <f>IF(OR(ISTEXT(G.10!E16),ISNUMBER(G.10!E16))=TRUE,G.10!E16,"")</f>
        <v/>
      </c>
    </row>
    <row r="17" spans="1:5" ht="15.75" thickBot="1" x14ac:dyDescent="0.3">
      <c r="A17" s="96" t="str">
        <f>IF(OR(ISTEXT(G.10!A17),ISNUMBER(G.10!A17))=TRUE,G.10!A17,"")</f>
        <v/>
      </c>
      <c r="B17" s="89">
        <f>IFERROR(ROUND(G.10!B17,2),0)</f>
        <v>0</v>
      </c>
      <c r="C17" s="89">
        <f>IFERROR(ROUND(G.10!C17,2),0)</f>
        <v>0</v>
      </c>
      <c r="D17" s="89">
        <f>IFERROR(ROUND(G.10!D17,2),0)</f>
        <v>0</v>
      </c>
      <c r="E17" s="96" t="str">
        <f>IF(OR(ISTEXT(G.10!E17),ISNUMBER(G.10!E17))=TRUE,G.10!E17,"")</f>
        <v/>
      </c>
    </row>
    <row r="18" spans="1:5" ht="15.75" thickBot="1" x14ac:dyDescent="0.3">
      <c r="A18" s="96" t="str">
        <f>IF(OR(ISTEXT(G.10!A18),ISNUMBER(G.10!A18))=TRUE,G.10!A18,"")</f>
        <v/>
      </c>
      <c r="B18" s="89">
        <f>IFERROR(ROUND(G.10!B18,2),0)</f>
        <v>0</v>
      </c>
      <c r="C18" s="89">
        <f>IFERROR(ROUND(G.10!C18,2),0)</f>
        <v>0</v>
      </c>
      <c r="D18" s="89">
        <f>IFERROR(ROUND(G.10!D18,2),0)</f>
        <v>0</v>
      </c>
      <c r="E18" s="96" t="str">
        <f>IF(OR(ISTEXT(G.10!E18),ISNUMBER(G.10!E18))=TRUE,G.10!E18,"")</f>
        <v/>
      </c>
    </row>
    <row r="19" spans="1:5" ht="15.75" thickBot="1" x14ac:dyDescent="0.3">
      <c r="A19" s="96" t="str">
        <f>IF(OR(ISTEXT(G.10!A19),ISNUMBER(G.10!A19))=TRUE,G.10!A19,"")</f>
        <v/>
      </c>
      <c r="B19" s="89">
        <f>IFERROR(ROUND(G.10!B19,2),0)</f>
        <v>0</v>
      </c>
      <c r="C19" s="89">
        <f>IFERROR(ROUND(G.10!C19,2),0)</f>
        <v>0</v>
      </c>
      <c r="D19" s="89">
        <f>IFERROR(ROUND(G.10!D19,2),0)</f>
        <v>0</v>
      </c>
      <c r="E19" s="96" t="str">
        <f>IF(OR(ISTEXT(G.10!E19),ISNUMBER(G.10!E19))=TRUE,G.10!E19,"")</f>
        <v/>
      </c>
    </row>
    <row r="20" spans="1:5" ht="15.75" thickBot="1" x14ac:dyDescent="0.3">
      <c r="A20" s="96" t="str">
        <f>IF(OR(ISTEXT(G.10!A20),ISNUMBER(G.10!A20))=TRUE,G.10!A20,"")</f>
        <v/>
      </c>
      <c r="B20" s="89">
        <f>IFERROR(ROUND(G.10!B20,2),0)</f>
        <v>0</v>
      </c>
      <c r="C20" s="89">
        <f>IFERROR(ROUND(G.10!C20,2),0)</f>
        <v>0</v>
      </c>
      <c r="D20" s="89">
        <f>IFERROR(ROUND(G.10!D20,2),0)</f>
        <v>0</v>
      </c>
      <c r="E20" s="96" t="str">
        <f>IF(OR(ISTEXT(G.10!E20),ISNUMBER(G.10!E20))=TRUE,G.10!E20,"")</f>
        <v/>
      </c>
    </row>
    <row r="21" spans="1:5" ht="15.75" thickBot="1" x14ac:dyDescent="0.3">
      <c r="A21" s="96" t="str">
        <f>IF(OR(ISTEXT(G.10!A21),ISNUMBER(G.10!A21))=TRUE,G.10!A21,"")</f>
        <v/>
      </c>
      <c r="B21" s="89">
        <f>IFERROR(ROUND(G.10!B21,2),0)</f>
        <v>0</v>
      </c>
      <c r="C21" s="89">
        <f>IFERROR(ROUND(G.10!C21,2),0)</f>
        <v>0</v>
      </c>
      <c r="D21" s="89">
        <f>IFERROR(ROUND(G.10!D21,2),0)</f>
        <v>0</v>
      </c>
      <c r="E21" s="96" t="str">
        <f>IF(OR(ISTEXT(G.10!E21),ISNUMBER(G.10!E21))=TRUE,G.10!E21,"")</f>
        <v/>
      </c>
    </row>
    <row r="22" spans="1:5" ht="15.75" thickBot="1" x14ac:dyDescent="0.3">
      <c r="A22" s="96" t="str">
        <f>IF(OR(ISTEXT(G.10!A22),ISNUMBER(G.10!A22))=TRUE,G.10!A22,"")</f>
        <v/>
      </c>
      <c r="B22" s="89">
        <f>IFERROR(ROUND(G.10!B22,2),0)</f>
        <v>0</v>
      </c>
      <c r="C22" s="89">
        <f>IFERROR(ROUND(G.10!C22,2),0)</f>
        <v>0</v>
      </c>
      <c r="D22" s="89">
        <f>IFERROR(ROUND(G.10!D22,2),0)</f>
        <v>0</v>
      </c>
      <c r="E22" s="96" t="str">
        <f>IF(OR(ISTEXT(G.10!E22),ISNUMBER(G.10!E22))=TRUE,G.10!E22,"")</f>
        <v/>
      </c>
    </row>
    <row r="23" spans="1:5" ht="15.75" thickBot="1" x14ac:dyDescent="0.3">
      <c r="A23" s="96" t="str">
        <f>IF(OR(ISTEXT(G.10!A23),ISNUMBER(G.10!A23))=TRUE,G.10!A23,"")</f>
        <v/>
      </c>
      <c r="B23" s="89">
        <f>IFERROR(ROUND(G.10!B23,2),0)</f>
        <v>0</v>
      </c>
      <c r="C23" s="89">
        <f>IFERROR(ROUND(G.10!C23,2),0)</f>
        <v>0</v>
      </c>
      <c r="D23" s="89">
        <f>IFERROR(ROUND(G.10!D23,2),0)</f>
        <v>0</v>
      </c>
      <c r="E23" s="96" t="str">
        <f>IF(OR(ISTEXT(G.10!E23),ISNUMBER(G.10!E23))=TRUE,G.10!E23,"")</f>
        <v/>
      </c>
    </row>
    <row r="24" spans="1:5" ht="15.75" thickBot="1" x14ac:dyDescent="0.3">
      <c r="A24" s="96" t="str">
        <f>IF(OR(ISTEXT(G.10!A24),ISNUMBER(G.10!A24))=TRUE,G.10!A24,"")</f>
        <v/>
      </c>
      <c r="B24" s="89">
        <f>IFERROR(ROUND(G.10!B24,2),0)</f>
        <v>0</v>
      </c>
      <c r="C24" s="89">
        <f>IFERROR(ROUND(G.10!C24,2),0)</f>
        <v>0</v>
      </c>
      <c r="D24" s="89">
        <f>IFERROR(ROUND(G.10!D24,2),0)</f>
        <v>0</v>
      </c>
      <c r="E24" s="96" t="str">
        <f>IF(OR(ISTEXT(G.10!E24),ISNUMBER(G.10!E24))=TRUE,G.10!E24,"")</f>
        <v/>
      </c>
    </row>
    <row r="25" spans="1:5" ht="15.75" thickBot="1" x14ac:dyDescent="0.3">
      <c r="A25" s="96" t="str">
        <f>IF(OR(ISTEXT(G.10!A25),ISNUMBER(G.10!A25))=TRUE,G.10!A25,"")</f>
        <v/>
      </c>
      <c r="B25" s="89">
        <f>IFERROR(ROUND(G.10!B25,2),0)</f>
        <v>0</v>
      </c>
      <c r="C25" s="89">
        <f>IFERROR(ROUND(G.10!C25,2),0)</f>
        <v>0</v>
      </c>
      <c r="D25" s="89">
        <f>IFERROR(ROUND(G.10!D25,2),0)</f>
        <v>0</v>
      </c>
      <c r="E25" s="96" t="str">
        <f>IF(OR(ISTEXT(G.10!E25),ISNUMBER(G.10!E25))=TRUE,G.10!E25,"")</f>
        <v/>
      </c>
    </row>
    <row r="26" spans="1:5" ht="15.75" thickBot="1" x14ac:dyDescent="0.3">
      <c r="A26" s="96" t="str">
        <f>IF(OR(ISTEXT(G.10!A26),ISNUMBER(G.10!A26))=TRUE,G.10!A26,"")</f>
        <v/>
      </c>
      <c r="B26" s="89">
        <f>IFERROR(ROUND(G.10!B26,2),0)</f>
        <v>0</v>
      </c>
      <c r="C26" s="89">
        <f>IFERROR(ROUND(G.10!C26,2),0)</f>
        <v>0</v>
      </c>
      <c r="D26" s="89">
        <f>IFERROR(ROUND(G.10!D26,2),0)</f>
        <v>0</v>
      </c>
      <c r="E26" s="96" t="str">
        <f>IF(OR(ISTEXT(G.10!E26),ISNUMBER(G.10!E26))=TRUE,G.10!E26,"")</f>
        <v/>
      </c>
    </row>
    <row r="27" spans="1:5" ht="15.75" thickBot="1" x14ac:dyDescent="0.3">
      <c r="A27" s="96" t="str">
        <f>IF(OR(ISTEXT(G.10!A27),ISNUMBER(G.10!A27))=TRUE,G.10!A27,"")</f>
        <v/>
      </c>
      <c r="B27" s="89">
        <f>IFERROR(ROUND(G.10!B27,2),0)</f>
        <v>0</v>
      </c>
      <c r="C27" s="89">
        <f>IFERROR(ROUND(G.10!C27,2),0)</f>
        <v>0</v>
      </c>
      <c r="D27" s="89">
        <f>IFERROR(ROUND(G.10!D27,2),0)</f>
        <v>0</v>
      </c>
      <c r="E27" s="96" t="str">
        <f>IF(OR(ISTEXT(G.10!E27),ISNUMBER(G.10!E27))=TRUE,G.10!E27,"")</f>
        <v/>
      </c>
    </row>
    <row r="28" spans="1:5" ht="15.75" thickBot="1" x14ac:dyDescent="0.3">
      <c r="A28" s="96" t="str">
        <f>IF(OR(ISTEXT(G.10!A28),ISNUMBER(G.10!A28))=TRUE,G.10!A28,"")</f>
        <v/>
      </c>
      <c r="B28" s="89">
        <f>IFERROR(ROUND(G.10!B28,2),0)</f>
        <v>0</v>
      </c>
      <c r="C28" s="89">
        <f>IFERROR(ROUND(G.10!C28,2),0)</f>
        <v>0</v>
      </c>
      <c r="D28" s="89">
        <f>IFERROR(ROUND(G.10!D28,2),0)</f>
        <v>0</v>
      </c>
      <c r="E28" s="96" t="str">
        <f>IF(OR(ISTEXT(G.10!E28),ISNUMBER(G.10!E28))=TRUE,G.10!E28,"")</f>
        <v/>
      </c>
    </row>
    <row r="29" spans="1:5" ht="15.75" thickBot="1" x14ac:dyDescent="0.3">
      <c r="A29" s="96" t="str">
        <f>IF(OR(ISTEXT(G.10!A29),ISNUMBER(G.10!A29))=TRUE,G.10!A29,"")</f>
        <v/>
      </c>
      <c r="B29" s="89">
        <f>IFERROR(ROUND(G.10!B29,2),0)</f>
        <v>0</v>
      </c>
      <c r="C29" s="89">
        <f>IFERROR(ROUND(G.10!C29,2),0)</f>
        <v>0</v>
      </c>
      <c r="D29" s="89">
        <f>IFERROR(ROUND(G.10!D29,2),0)</f>
        <v>0</v>
      </c>
      <c r="E29" s="96" t="str">
        <f>IF(OR(ISTEXT(G.10!E29),ISNUMBER(G.10!E29))=TRUE,G.10!E29,"")</f>
        <v/>
      </c>
    </row>
    <row r="30" spans="1:5" ht="15.75" thickBot="1" x14ac:dyDescent="0.3">
      <c r="A30" s="96" t="str">
        <f>IF(OR(ISTEXT(G.10!A30),ISNUMBER(G.10!A30))=TRUE,G.10!A30,"")</f>
        <v/>
      </c>
      <c r="B30" s="89">
        <f>IFERROR(ROUND(G.10!B30,2),0)</f>
        <v>0</v>
      </c>
      <c r="C30" s="89">
        <f>IFERROR(ROUND(G.10!C30,2),0)</f>
        <v>0</v>
      </c>
      <c r="D30" s="89">
        <f>IFERROR(ROUND(G.10!D30,2),0)</f>
        <v>0</v>
      </c>
      <c r="E30" s="96" t="str">
        <f>IF(OR(ISTEXT(G.10!E30),ISNUMBER(G.10!E30))=TRUE,G.10!E30,"")</f>
        <v/>
      </c>
    </row>
    <row r="31" spans="1:5" ht="15.75" thickBot="1" x14ac:dyDescent="0.3">
      <c r="A31" s="96" t="str">
        <f>IF(OR(ISTEXT(G.10!A31),ISNUMBER(G.10!A31))=TRUE,G.10!A31,"")</f>
        <v/>
      </c>
      <c r="B31" s="89">
        <f>IFERROR(ROUND(G.10!B31,2),0)</f>
        <v>0</v>
      </c>
      <c r="C31" s="89">
        <f>IFERROR(ROUND(G.10!C31,2),0)</f>
        <v>0</v>
      </c>
      <c r="D31" s="89">
        <f>IFERROR(ROUND(G.10!D31,2),0)</f>
        <v>0</v>
      </c>
      <c r="E31" s="96" t="str">
        <f>IF(OR(ISTEXT(G.10!E31),ISNUMBER(G.10!E31))=TRUE,G.10!E31,"")</f>
        <v/>
      </c>
    </row>
    <row r="32" spans="1:5" ht="15.75" thickBot="1" x14ac:dyDescent="0.3">
      <c r="A32" s="96" t="str">
        <f>IF(OR(ISTEXT(G.10!A32),ISNUMBER(G.10!A32))=TRUE,G.10!A32,"")</f>
        <v/>
      </c>
      <c r="B32" s="89">
        <f>IFERROR(ROUND(G.10!B32,2),0)</f>
        <v>0</v>
      </c>
      <c r="C32" s="89">
        <f>IFERROR(ROUND(G.10!C32,2),0)</f>
        <v>0</v>
      </c>
      <c r="D32" s="89">
        <f>IFERROR(ROUND(G.10!D32,2),0)</f>
        <v>0</v>
      </c>
      <c r="E32" s="96" t="str">
        <f>IF(OR(ISTEXT(G.10!E32),ISNUMBER(G.10!E32))=TRUE,G.10!E32,"")</f>
        <v/>
      </c>
    </row>
    <row r="33" spans="1:5" ht="15.75" thickBot="1" x14ac:dyDescent="0.3">
      <c r="A33" s="96" t="str">
        <f>IF(OR(ISTEXT(G.10!A33),ISNUMBER(G.10!A33))=TRUE,G.10!A33,"")</f>
        <v/>
      </c>
      <c r="B33" s="89">
        <f>IFERROR(ROUND(G.10!B33,2),0)</f>
        <v>0</v>
      </c>
      <c r="C33" s="89">
        <f>IFERROR(ROUND(G.10!C33,2),0)</f>
        <v>0</v>
      </c>
      <c r="D33" s="89">
        <f>IFERROR(ROUND(G.10!D33,2),0)</f>
        <v>0</v>
      </c>
      <c r="E33" s="96" t="str">
        <f>IF(OR(ISTEXT(G.10!E33),ISNUMBER(G.10!E33))=TRUE,G.10!E33,"")</f>
        <v/>
      </c>
    </row>
    <row r="34" spans="1:5" ht="15.75" thickBot="1" x14ac:dyDescent="0.3">
      <c r="A34" s="96" t="str">
        <f>IF(OR(ISTEXT(G.10!A34),ISNUMBER(G.10!A34))=TRUE,G.10!A34,"")</f>
        <v/>
      </c>
      <c r="B34" s="89">
        <f>IFERROR(ROUND(G.10!B34,2),0)</f>
        <v>0</v>
      </c>
      <c r="C34" s="89">
        <f>IFERROR(ROUND(G.10!C34,2),0)</f>
        <v>0</v>
      </c>
      <c r="D34" s="89">
        <f>IFERROR(ROUND(G.10!D34,2),0)</f>
        <v>0</v>
      </c>
      <c r="E34" s="96" t="str">
        <f>IF(OR(ISTEXT(G.10!E34),ISNUMBER(G.10!E34))=TRUE,G.10!E34,"")</f>
        <v/>
      </c>
    </row>
    <row r="35" spans="1:5" ht="15.75" thickBot="1" x14ac:dyDescent="0.3">
      <c r="A35" s="96" t="str">
        <f>IF(OR(ISTEXT(G.10!A35),ISNUMBER(G.10!A35))=TRUE,G.10!A35,"")</f>
        <v/>
      </c>
      <c r="B35" s="89">
        <f>IFERROR(ROUND(G.10!B35,2),0)</f>
        <v>0</v>
      </c>
      <c r="C35" s="89">
        <f>IFERROR(ROUND(G.10!C35,2),0)</f>
        <v>0</v>
      </c>
      <c r="D35" s="89">
        <f>IFERROR(ROUND(G.10!D35,2),0)</f>
        <v>0</v>
      </c>
      <c r="E35" s="96" t="str">
        <f>IF(OR(ISTEXT(G.10!E35),ISNUMBER(G.10!E35))=TRUE,G.10!E35,"")</f>
        <v/>
      </c>
    </row>
    <row r="36" spans="1:5" ht="15.75" thickBot="1" x14ac:dyDescent="0.3">
      <c r="A36" s="96" t="str">
        <f>IF(OR(ISTEXT(G.10!A36),ISNUMBER(G.10!A36))=TRUE,G.10!A36,"")</f>
        <v/>
      </c>
      <c r="B36" s="89">
        <f>IFERROR(ROUND(G.10!B36,2),0)</f>
        <v>0</v>
      </c>
      <c r="C36" s="89">
        <f>IFERROR(ROUND(G.10!C36,2),0)</f>
        <v>0</v>
      </c>
      <c r="D36" s="89">
        <f>IFERROR(ROUND(G.10!D36,2),0)</f>
        <v>0</v>
      </c>
      <c r="E36" s="96" t="str">
        <f>IF(OR(ISTEXT(G.10!E36),ISNUMBER(G.10!E36))=TRUE,G.10!E36,"")</f>
        <v/>
      </c>
    </row>
    <row r="37" spans="1:5" ht="15.75" thickBot="1" x14ac:dyDescent="0.3">
      <c r="A37" s="96" t="str">
        <f>IF(OR(ISTEXT(G.10!A37),ISNUMBER(G.10!A37))=TRUE,G.10!A37,"")</f>
        <v/>
      </c>
      <c r="B37" s="89">
        <f>IFERROR(ROUND(G.10!B37,2),0)</f>
        <v>0</v>
      </c>
      <c r="C37" s="89">
        <f>IFERROR(ROUND(G.10!C37,2),0)</f>
        <v>0</v>
      </c>
      <c r="D37" s="89">
        <f>IFERROR(ROUND(G.10!D37,2),0)</f>
        <v>0</v>
      </c>
      <c r="E37" s="96" t="str">
        <f>IF(OR(ISTEXT(G.10!E37),ISNUMBER(G.10!E37))=TRUE,G.10!E37,"")</f>
        <v/>
      </c>
    </row>
    <row r="38" spans="1:5" ht="23.25" thickBot="1" x14ac:dyDescent="0.3">
      <c r="A38" s="90" t="str">
        <f>IF(OR(ISTEXT(G.10!A38),ISNUMBER(G.10!A38))=TRUE,G.10!A38,"")</f>
        <v>A la Comunidad Autónoma y sus entes dependientes clasificados en el Sector Administraciones Públicas (S.1312); (especificar)</v>
      </c>
      <c r="B38" s="133">
        <f>IFERROR(ROUND(G.10!B38,2),0)</f>
        <v>0</v>
      </c>
      <c r="C38" s="133">
        <f>IFERROR(ROUND(G.10!C38,2),0)</f>
        <v>0</v>
      </c>
      <c r="D38" s="133">
        <f>IFERROR(ROUND(G.10!D38,2),0)</f>
        <v>0</v>
      </c>
      <c r="E38" s="90"/>
    </row>
    <row r="39" spans="1:5" ht="15.75" thickBot="1" x14ac:dyDescent="0.3">
      <c r="A39" s="96" t="str">
        <f>IF(OR(ISTEXT(G.10!A39),ISNUMBER(G.10!A39))=TRUE,G.10!A39,"")</f>
        <v/>
      </c>
      <c r="B39" s="89">
        <f>IFERROR(ROUND(G.10!B39,2),0)</f>
        <v>0</v>
      </c>
      <c r="C39" s="89">
        <f>IFERROR(ROUND(G.10!C39,2),0)</f>
        <v>0</v>
      </c>
      <c r="D39" s="89">
        <f>IFERROR(ROUND(G.10!D39,2),0)</f>
        <v>0</v>
      </c>
      <c r="E39" s="96" t="str">
        <f>IF(OR(ISTEXT(G.10!E39),ISNUMBER(G.10!E39))=TRUE,G.10!E39,"")</f>
        <v/>
      </c>
    </row>
    <row r="40" spans="1:5" ht="15.75" thickBot="1" x14ac:dyDescent="0.3">
      <c r="A40" s="96" t="str">
        <f>IF(OR(ISTEXT(G.10!A40),ISNUMBER(G.10!A40))=TRUE,G.10!A40,"")</f>
        <v/>
      </c>
      <c r="B40" s="89">
        <f>IFERROR(ROUND(G.10!B40,2),0)</f>
        <v>0</v>
      </c>
      <c r="C40" s="89">
        <f>IFERROR(ROUND(G.10!C40,2),0)</f>
        <v>0</v>
      </c>
      <c r="D40" s="89">
        <f>IFERROR(ROUND(G.10!D40,2),0)</f>
        <v>0</v>
      </c>
      <c r="E40" s="96" t="str">
        <f>IF(OR(ISTEXT(G.10!E40),ISNUMBER(G.10!E40))=TRUE,G.10!E40,"")</f>
        <v/>
      </c>
    </row>
    <row r="41" spans="1:5" ht="15.75" thickBot="1" x14ac:dyDescent="0.3">
      <c r="A41" s="96" t="str">
        <f>IF(OR(ISTEXT(G.10!A41),ISNUMBER(G.10!A41))=TRUE,G.10!A41,"")</f>
        <v/>
      </c>
      <c r="B41" s="89">
        <f>IFERROR(ROUND(G.10!B41,2),0)</f>
        <v>0</v>
      </c>
      <c r="C41" s="89">
        <f>IFERROR(ROUND(G.10!C41,2),0)</f>
        <v>0</v>
      </c>
      <c r="D41" s="89">
        <f>IFERROR(ROUND(G.10!D41,2),0)</f>
        <v>0</v>
      </c>
      <c r="E41" s="96" t="str">
        <f>IF(OR(ISTEXT(G.10!E41),ISNUMBER(G.10!E41))=TRUE,G.10!E41,"")</f>
        <v/>
      </c>
    </row>
    <row r="42" spans="1:5" ht="15.75" thickBot="1" x14ac:dyDescent="0.3">
      <c r="A42" s="96" t="str">
        <f>IF(OR(ISTEXT(G.10!A42),ISNUMBER(G.10!A42))=TRUE,G.10!A42,"")</f>
        <v/>
      </c>
      <c r="B42" s="89">
        <f>IFERROR(ROUND(G.10!B42,2),0)</f>
        <v>0</v>
      </c>
      <c r="C42" s="89">
        <f>IFERROR(ROUND(G.10!C42,2),0)</f>
        <v>0</v>
      </c>
      <c r="D42" s="89">
        <f>IFERROR(ROUND(G.10!D42,2),0)</f>
        <v>0</v>
      </c>
      <c r="E42" s="96" t="str">
        <f>IF(OR(ISTEXT(G.10!E42),ISNUMBER(G.10!E42))=TRUE,G.10!E42,"")</f>
        <v/>
      </c>
    </row>
    <row r="43" spans="1:5" ht="15.75" thickBot="1" x14ac:dyDescent="0.3">
      <c r="A43" s="96" t="str">
        <f>IF(OR(ISTEXT(G.10!A43),ISNUMBER(G.10!A43))=TRUE,G.10!A43,"")</f>
        <v/>
      </c>
      <c r="B43" s="89">
        <f>IFERROR(ROUND(G.10!B43,2),0)</f>
        <v>0</v>
      </c>
      <c r="C43" s="89">
        <f>IFERROR(ROUND(G.10!C43,2),0)</f>
        <v>0</v>
      </c>
      <c r="D43" s="89">
        <f>IFERROR(ROUND(G.10!D43,2),0)</f>
        <v>0</v>
      </c>
      <c r="E43" s="96" t="str">
        <f>IF(OR(ISTEXT(G.10!E43),ISNUMBER(G.10!E43))=TRUE,G.10!E43,"")</f>
        <v/>
      </c>
    </row>
    <row r="44" spans="1:5" ht="15.75" thickBot="1" x14ac:dyDescent="0.3">
      <c r="A44" s="96" t="str">
        <f>IF(OR(ISTEXT(G.10!A44),ISNUMBER(G.10!A44))=TRUE,G.10!A44,"")</f>
        <v/>
      </c>
      <c r="B44" s="89">
        <f>IFERROR(ROUND(G.10!B44,2),0)</f>
        <v>0</v>
      </c>
      <c r="C44" s="89">
        <f>IFERROR(ROUND(G.10!C44,2),0)</f>
        <v>0</v>
      </c>
      <c r="D44" s="89">
        <f>IFERROR(ROUND(G.10!D44,2),0)</f>
        <v>0</v>
      </c>
      <c r="E44" s="96" t="str">
        <f>IF(OR(ISTEXT(G.10!E44),ISNUMBER(G.10!E44))=TRUE,G.10!E44,"")</f>
        <v/>
      </c>
    </row>
    <row r="45" spans="1:5" ht="15.75" thickBot="1" x14ac:dyDescent="0.3">
      <c r="A45" s="96" t="str">
        <f>IF(OR(ISTEXT(G.10!A45),ISNUMBER(G.10!A45))=TRUE,G.10!A45,"")</f>
        <v/>
      </c>
      <c r="B45" s="89">
        <f>IFERROR(ROUND(G.10!B45,2),0)</f>
        <v>0</v>
      </c>
      <c r="C45" s="89">
        <f>IFERROR(ROUND(G.10!C45,2),0)</f>
        <v>0</v>
      </c>
      <c r="D45" s="89">
        <f>IFERROR(ROUND(G.10!D45,2),0)</f>
        <v>0</v>
      </c>
      <c r="E45" s="96" t="str">
        <f>IF(OR(ISTEXT(G.10!E45),ISNUMBER(G.10!E45))=TRUE,G.10!E45,"")</f>
        <v/>
      </c>
    </row>
    <row r="46" spans="1:5" ht="15.75" thickBot="1" x14ac:dyDescent="0.3">
      <c r="A46" s="96" t="str">
        <f>IF(OR(ISTEXT(G.10!A46),ISNUMBER(G.10!A46))=TRUE,G.10!A46,"")</f>
        <v/>
      </c>
      <c r="B46" s="89">
        <f>IFERROR(ROUND(G.10!B46,2),0)</f>
        <v>0</v>
      </c>
      <c r="C46" s="89">
        <f>IFERROR(ROUND(G.10!C46,2),0)</f>
        <v>0</v>
      </c>
      <c r="D46" s="89">
        <f>IFERROR(ROUND(G.10!D46,2),0)</f>
        <v>0</v>
      </c>
      <c r="E46" s="96" t="str">
        <f>IF(OR(ISTEXT(G.10!E46),ISNUMBER(G.10!E46))=TRUE,G.10!E46,"")</f>
        <v/>
      </c>
    </row>
    <row r="47" spans="1:5" ht="15.75" thickBot="1" x14ac:dyDescent="0.3">
      <c r="A47" s="96" t="str">
        <f>IF(OR(ISTEXT(G.10!A47),ISNUMBER(G.10!A47))=TRUE,G.10!A47,"")</f>
        <v/>
      </c>
      <c r="B47" s="89">
        <f>IFERROR(ROUND(G.10!B47,2),0)</f>
        <v>0</v>
      </c>
      <c r="C47" s="89">
        <f>IFERROR(ROUND(G.10!C47,2),0)</f>
        <v>0</v>
      </c>
      <c r="D47" s="89">
        <f>IFERROR(ROUND(G.10!D47,2),0)</f>
        <v>0</v>
      </c>
      <c r="E47" s="96" t="str">
        <f>IF(OR(ISTEXT(G.10!E47),ISNUMBER(G.10!E47))=TRUE,G.10!E47,"")</f>
        <v/>
      </c>
    </row>
    <row r="48" spans="1:5" ht="15.75" thickBot="1" x14ac:dyDescent="0.3">
      <c r="A48" s="96" t="str">
        <f>IF(OR(ISTEXT(G.10!A48),ISNUMBER(G.10!A48))=TRUE,G.10!A48,"")</f>
        <v/>
      </c>
      <c r="B48" s="89">
        <f>IFERROR(ROUND(G.10!B48,2),0)</f>
        <v>0</v>
      </c>
      <c r="C48" s="89">
        <f>IFERROR(ROUND(G.10!C48,2),0)</f>
        <v>0</v>
      </c>
      <c r="D48" s="89">
        <f>IFERROR(ROUND(G.10!D48,2),0)</f>
        <v>0</v>
      </c>
      <c r="E48" s="96" t="str">
        <f>IF(OR(ISTEXT(G.10!E48),ISNUMBER(G.10!E48))=TRUE,G.10!E48,"")</f>
        <v/>
      </c>
    </row>
    <row r="49" spans="1:5" ht="15.75" thickBot="1" x14ac:dyDescent="0.3">
      <c r="A49" s="96" t="str">
        <f>IF(OR(ISTEXT(G.10!A49),ISNUMBER(G.10!A49))=TRUE,G.10!A49,"")</f>
        <v/>
      </c>
      <c r="B49" s="89">
        <f>IFERROR(ROUND(G.10!B49,2),0)</f>
        <v>0</v>
      </c>
      <c r="C49" s="89">
        <f>IFERROR(ROUND(G.10!C49,2),0)</f>
        <v>0</v>
      </c>
      <c r="D49" s="89">
        <f>IFERROR(ROUND(G.10!D49,2),0)</f>
        <v>0</v>
      </c>
      <c r="E49" s="96" t="str">
        <f>IF(OR(ISTEXT(G.10!E49),ISNUMBER(G.10!E49))=TRUE,G.10!E49,"")</f>
        <v/>
      </c>
    </row>
    <row r="50" spans="1:5" ht="15.75" thickBot="1" x14ac:dyDescent="0.3">
      <c r="A50" s="96" t="str">
        <f>IF(OR(ISTEXT(G.10!A50),ISNUMBER(G.10!A50))=TRUE,G.10!A50,"")</f>
        <v/>
      </c>
      <c r="B50" s="89">
        <f>IFERROR(ROUND(G.10!B50,2),0)</f>
        <v>0</v>
      </c>
      <c r="C50" s="89">
        <f>IFERROR(ROUND(G.10!C50,2),0)</f>
        <v>0</v>
      </c>
      <c r="D50" s="89">
        <f>IFERROR(ROUND(G.10!D50,2),0)</f>
        <v>0</v>
      </c>
      <c r="E50" s="96" t="str">
        <f>IF(OR(ISTEXT(G.10!E50),ISNUMBER(G.10!E50))=TRUE,G.10!E50,"")</f>
        <v/>
      </c>
    </row>
    <row r="51" spans="1:5" ht="15.75" thickBot="1" x14ac:dyDescent="0.3">
      <c r="A51" s="96" t="str">
        <f>IF(OR(ISTEXT(G.10!A51),ISNUMBER(G.10!A51))=TRUE,G.10!A51,"")</f>
        <v/>
      </c>
      <c r="B51" s="89">
        <f>IFERROR(ROUND(G.10!B51,2),0)</f>
        <v>0</v>
      </c>
      <c r="C51" s="89">
        <f>IFERROR(ROUND(G.10!C51,2),0)</f>
        <v>0</v>
      </c>
      <c r="D51" s="89">
        <f>IFERROR(ROUND(G.10!D51,2),0)</f>
        <v>0</v>
      </c>
      <c r="E51" s="96" t="str">
        <f>IF(OR(ISTEXT(G.10!E51),ISNUMBER(G.10!E51))=TRUE,G.10!E51,"")</f>
        <v/>
      </c>
    </row>
    <row r="52" spans="1:5" ht="15.75" thickBot="1" x14ac:dyDescent="0.3">
      <c r="A52" s="96" t="str">
        <f>IF(OR(ISTEXT(G.10!A52),ISNUMBER(G.10!A52))=TRUE,G.10!A52,"")</f>
        <v/>
      </c>
      <c r="B52" s="89">
        <f>IFERROR(ROUND(G.10!B52,2),0)</f>
        <v>0</v>
      </c>
      <c r="C52" s="89">
        <f>IFERROR(ROUND(G.10!C52,2),0)</f>
        <v>0</v>
      </c>
      <c r="D52" s="89">
        <f>IFERROR(ROUND(G.10!D52,2),0)</f>
        <v>0</v>
      </c>
      <c r="E52" s="96" t="str">
        <f>IF(OR(ISTEXT(G.10!E52),ISNUMBER(G.10!E52))=TRUE,G.10!E52,"")</f>
        <v/>
      </c>
    </row>
    <row r="53" spans="1:5" ht="15.75" thickBot="1" x14ac:dyDescent="0.3">
      <c r="A53" s="96" t="str">
        <f>IF(OR(ISTEXT(G.10!A53),ISNUMBER(G.10!A53))=TRUE,G.10!A53,"")</f>
        <v/>
      </c>
      <c r="B53" s="89">
        <f>IFERROR(ROUND(G.10!B53,2),0)</f>
        <v>0</v>
      </c>
      <c r="C53" s="89">
        <f>IFERROR(ROUND(G.10!C53,2),0)</f>
        <v>0</v>
      </c>
      <c r="D53" s="89">
        <f>IFERROR(ROUND(G.10!D53,2),0)</f>
        <v>0</v>
      </c>
      <c r="E53" s="96" t="str">
        <f>IF(OR(ISTEXT(G.10!E53),ISNUMBER(G.10!E53))=TRUE,G.10!E53,"")</f>
        <v/>
      </c>
    </row>
    <row r="54" spans="1:5" ht="15.75" thickBot="1" x14ac:dyDescent="0.3">
      <c r="A54" s="96" t="str">
        <f>IF(OR(ISTEXT(G.10!A54),ISNUMBER(G.10!A54))=TRUE,G.10!A54,"")</f>
        <v/>
      </c>
      <c r="B54" s="89">
        <f>IFERROR(ROUND(G.10!B54,2),0)</f>
        <v>0</v>
      </c>
      <c r="C54" s="89">
        <f>IFERROR(ROUND(G.10!C54,2),0)</f>
        <v>0</v>
      </c>
      <c r="D54" s="89">
        <f>IFERROR(ROUND(G.10!D54,2),0)</f>
        <v>0</v>
      </c>
      <c r="E54" s="96" t="str">
        <f>IF(OR(ISTEXT(G.10!E54),ISNUMBER(G.10!E54))=TRUE,G.10!E54,"")</f>
        <v/>
      </c>
    </row>
    <row r="55" spans="1:5" ht="15.75" thickBot="1" x14ac:dyDescent="0.3">
      <c r="A55" s="96" t="str">
        <f>IF(OR(ISTEXT(G.10!A55),ISNUMBER(G.10!A55))=TRUE,G.10!A55,"")</f>
        <v/>
      </c>
      <c r="B55" s="89">
        <f>IFERROR(ROUND(G.10!B55,2),0)</f>
        <v>0</v>
      </c>
      <c r="C55" s="89">
        <f>IFERROR(ROUND(G.10!C55,2),0)</f>
        <v>0</v>
      </c>
      <c r="D55" s="89">
        <f>IFERROR(ROUND(G.10!D55,2),0)</f>
        <v>0</v>
      </c>
      <c r="E55" s="96" t="str">
        <f>IF(OR(ISTEXT(G.10!E55),ISNUMBER(G.10!E55))=TRUE,G.10!E55,"")</f>
        <v/>
      </c>
    </row>
    <row r="56" spans="1:5" ht="15.75" thickBot="1" x14ac:dyDescent="0.3">
      <c r="A56" s="96" t="str">
        <f>IF(OR(ISTEXT(G.10!A56),ISNUMBER(G.10!A56))=TRUE,G.10!A56,"")</f>
        <v/>
      </c>
      <c r="B56" s="89">
        <f>IFERROR(ROUND(G.10!B56,2),0)</f>
        <v>0</v>
      </c>
      <c r="C56" s="89">
        <f>IFERROR(ROUND(G.10!C56,2),0)</f>
        <v>0</v>
      </c>
      <c r="D56" s="89">
        <f>IFERROR(ROUND(G.10!D56,2),0)</f>
        <v>0</v>
      </c>
      <c r="E56" s="96" t="str">
        <f>IF(OR(ISTEXT(G.10!E56),ISNUMBER(G.10!E56))=TRUE,G.10!E56,"")</f>
        <v/>
      </c>
    </row>
    <row r="57" spans="1:5" ht="15.75" thickBot="1" x14ac:dyDescent="0.3">
      <c r="A57" s="96" t="str">
        <f>IF(OR(ISTEXT(G.10!A57),ISNUMBER(G.10!A57))=TRUE,G.10!A57,"")</f>
        <v/>
      </c>
      <c r="B57" s="89">
        <f>IFERROR(ROUND(G.10!B57,2),0)</f>
        <v>0</v>
      </c>
      <c r="C57" s="89">
        <f>IFERROR(ROUND(G.10!C57,2),0)</f>
        <v>0</v>
      </c>
      <c r="D57" s="89">
        <f>IFERROR(ROUND(G.10!D57,2),0)</f>
        <v>0</v>
      </c>
      <c r="E57" s="96" t="str">
        <f>IF(OR(ISTEXT(G.10!E57),ISNUMBER(G.10!E57))=TRUE,G.10!E57,"")</f>
        <v/>
      </c>
    </row>
    <row r="58" spans="1:5" ht="15.75" thickBot="1" x14ac:dyDescent="0.3">
      <c r="A58" s="96" t="str">
        <f>IF(OR(ISTEXT(G.10!A58),ISNUMBER(G.10!A58))=TRUE,G.10!A58,"")</f>
        <v/>
      </c>
      <c r="B58" s="89">
        <f>IFERROR(ROUND(G.10!B58,2),0)</f>
        <v>0</v>
      </c>
      <c r="C58" s="89">
        <f>IFERROR(ROUND(G.10!C58,2),0)</f>
        <v>0</v>
      </c>
      <c r="D58" s="89">
        <f>IFERROR(ROUND(G.10!D58,2),0)</f>
        <v>0</v>
      </c>
      <c r="E58" s="96" t="str">
        <f>IF(OR(ISTEXT(G.10!E58),ISNUMBER(G.10!E58))=TRUE,G.10!E58,"")</f>
        <v/>
      </c>
    </row>
    <row r="59" spans="1:5" ht="15.75" thickBot="1" x14ac:dyDescent="0.3">
      <c r="A59" s="96" t="str">
        <f>IF(OR(ISTEXT(G.10!A59),ISNUMBER(G.10!A59))=TRUE,G.10!A59,"")</f>
        <v/>
      </c>
      <c r="B59" s="89">
        <f>IFERROR(ROUND(G.10!B59,2),0)</f>
        <v>0</v>
      </c>
      <c r="C59" s="89">
        <f>IFERROR(ROUND(G.10!C59,2),0)</f>
        <v>0</v>
      </c>
      <c r="D59" s="89">
        <f>IFERROR(ROUND(G.10!D59,2),0)</f>
        <v>0</v>
      </c>
      <c r="E59" s="96" t="str">
        <f>IF(OR(ISTEXT(G.10!E59),ISNUMBER(G.10!E59))=TRUE,G.10!E59,"")</f>
        <v/>
      </c>
    </row>
    <row r="60" spans="1:5" ht="15.75" thickBot="1" x14ac:dyDescent="0.3">
      <c r="A60" s="96" t="str">
        <f>IF(OR(ISTEXT(G.10!A60),ISNUMBER(G.10!A60))=TRUE,G.10!A60,"")</f>
        <v/>
      </c>
      <c r="B60" s="89">
        <f>IFERROR(ROUND(G.10!B60,2),0)</f>
        <v>0</v>
      </c>
      <c r="C60" s="89">
        <f>IFERROR(ROUND(G.10!C60,2),0)</f>
        <v>0</v>
      </c>
      <c r="D60" s="89">
        <f>IFERROR(ROUND(G.10!D60,2),0)</f>
        <v>0</v>
      </c>
      <c r="E60" s="96" t="str">
        <f>IF(OR(ISTEXT(G.10!E60),ISNUMBER(G.10!E60))=TRUE,G.10!E60,"")</f>
        <v/>
      </c>
    </row>
    <row r="61" spans="1:5" ht="15.75" thickBot="1" x14ac:dyDescent="0.3">
      <c r="A61" s="96" t="str">
        <f>IF(OR(ISTEXT(G.10!A61),ISNUMBER(G.10!A61))=TRUE,G.10!A61,"")</f>
        <v/>
      </c>
      <c r="B61" s="89">
        <f>IFERROR(ROUND(G.10!B61,2),0)</f>
        <v>0</v>
      </c>
      <c r="C61" s="89">
        <f>IFERROR(ROUND(G.10!C61,2),0)</f>
        <v>0</v>
      </c>
      <c r="D61" s="89">
        <f>IFERROR(ROUND(G.10!D61,2),0)</f>
        <v>0</v>
      </c>
      <c r="E61" s="96" t="str">
        <f>IF(OR(ISTEXT(G.10!E61),ISNUMBER(G.10!E61))=TRUE,G.10!E61,"")</f>
        <v/>
      </c>
    </row>
    <row r="62" spans="1:5" ht="15.75" thickBot="1" x14ac:dyDescent="0.3">
      <c r="A62" s="96" t="str">
        <f>IF(OR(ISTEXT(G.10!A62),ISNUMBER(G.10!A62))=TRUE,G.10!A62,"")</f>
        <v/>
      </c>
      <c r="B62" s="89">
        <f>IFERROR(ROUND(G.10!B62,2),0)</f>
        <v>0</v>
      </c>
      <c r="C62" s="89">
        <f>IFERROR(ROUND(G.10!C62,2),0)</f>
        <v>0</v>
      </c>
      <c r="D62" s="89">
        <f>IFERROR(ROUND(G.10!D62,2),0)</f>
        <v>0</v>
      </c>
      <c r="E62" s="96" t="str">
        <f>IF(OR(ISTEXT(G.10!E62),ISNUMBER(G.10!E62))=TRUE,G.10!E62,"")</f>
        <v/>
      </c>
    </row>
    <row r="63" spans="1:5" ht="15.75" thickBot="1" x14ac:dyDescent="0.3">
      <c r="A63" s="96" t="str">
        <f>IF(OR(ISTEXT(G.10!A63),ISNUMBER(G.10!A63))=TRUE,G.10!A63,"")</f>
        <v/>
      </c>
      <c r="B63" s="89">
        <f>IFERROR(ROUND(G.10!B63,2),0)</f>
        <v>0</v>
      </c>
      <c r="C63" s="89">
        <f>IFERROR(ROUND(G.10!C63,2),0)</f>
        <v>0</v>
      </c>
      <c r="D63" s="89">
        <f>IFERROR(ROUND(G.10!D63,2),0)</f>
        <v>0</v>
      </c>
      <c r="E63" s="96" t="str">
        <f>IF(OR(ISTEXT(G.10!E63),ISNUMBER(G.10!E63))=TRUE,G.10!E63,"")</f>
        <v/>
      </c>
    </row>
    <row r="64" spans="1:5" ht="15.75" thickBot="1" x14ac:dyDescent="0.3">
      <c r="A64" s="96" t="str">
        <f>IF(OR(ISTEXT(G.10!A64),ISNUMBER(G.10!A64))=TRUE,G.10!A64,"")</f>
        <v/>
      </c>
      <c r="B64" s="89">
        <f>IFERROR(ROUND(G.10!B64,2),0)</f>
        <v>0</v>
      </c>
      <c r="C64" s="89">
        <f>IFERROR(ROUND(G.10!C64,2),0)</f>
        <v>0</v>
      </c>
      <c r="D64" s="89">
        <f>IFERROR(ROUND(G.10!D64,2),0)</f>
        <v>0</v>
      </c>
      <c r="E64" s="96" t="str">
        <f>IF(OR(ISTEXT(G.10!E64),ISNUMBER(G.10!E64))=TRUE,G.10!E64,"")</f>
        <v/>
      </c>
    </row>
    <row r="65" spans="1:5" ht="15.75" thickBot="1" x14ac:dyDescent="0.3">
      <c r="A65" s="96" t="str">
        <f>IF(OR(ISTEXT(G.10!A65),ISNUMBER(G.10!A65))=TRUE,G.10!A65,"")</f>
        <v/>
      </c>
      <c r="B65" s="89">
        <f>IFERROR(ROUND(G.10!B65,2),0)</f>
        <v>0</v>
      </c>
      <c r="C65" s="89">
        <f>IFERROR(ROUND(G.10!C65,2),0)</f>
        <v>0</v>
      </c>
      <c r="D65" s="89">
        <f>IFERROR(ROUND(G.10!D65,2),0)</f>
        <v>0</v>
      </c>
      <c r="E65" s="96" t="str">
        <f>IF(OR(ISTEXT(G.10!E65),ISNUMBER(G.10!E65))=TRUE,G.10!E65,"")</f>
        <v/>
      </c>
    </row>
    <row r="66" spans="1:5" ht="15.75" thickBot="1" x14ac:dyDescent="0.3">
      <c r="A66" s="96" t="str">
        <f>IF(OR(ISTEXT(G.10!A66),ISNUMBER(G.10!A66))=TRUE,G.10!A66,"")</f>
        <v/>
      </c>
      <c r="B66" s="89">
        <f>IFERROR(ROUND(G.10!B66,2),0)</f>
        <v>0</v>
      </c>
      <c r="C66" s="89">
        <f>IFERROR(ROUND(G.10!C66,2),0)</f>
        <v>0</v>
      </c>
      <c r="D66" s="89">
        <f>IFERROR(ROUND(G.10!D66,2),0)</f>
        <v>0</v>
      </c>
      <c r="E66" s="96" t="str">
        <f>IF(OR(ISTEXT(G.10!E66),ISNUMBER(G.10!E66))=TRUE,G.10!E66,"")</f>
        <v/>
      </c>
    </row>
    <row r="67" spans="1:5" ht="15.75" thickBot="1" x14ac:dyDescent="0.3">
      <c r="A67" s="96" t="str">
        <f>IF(OR(ISTEXT(G.10!A67),ISNUMBER(G.10!A67))=TRUE,G.10!A67,"")</f>
        <v/>
      </c>
      <c r="B67" s="89">
        <f>IFERROR(ROUND(G.10!B67,2),0)</f>
        <v>0</v>
      </c>
      <c r="C67" s="89">
        <f>IFERROR(ROUND(G.10!C67,2),0)</f>
        <v>0</v>
      </c>
      <c r="D67" s="89">
        <f>IFERROR(ROUND(G.10!D67,2),0)</f>
        <v>0</v>
      </c>
      <c r="E67" s="96" t="str">
        <f>IF(OR(ISTEXT(G.10!E67),ISNUMBER(G.10!E67))=TRUE,G.10!E67,"")</f>
        <v/>
      </c>
    </row>
    <row r="68" spans="1:5" ht="15.75" thickBot="1" x14ac:dyDescent="0.3">
      <c r="A68" s="96" t="str">
        <f>IF(OR(ISTEXT(G.10!A68),ISNUMBER(G.10!A68))=TRUE,G.10!A68,"")</f>
        <v/>
      </c>
      <c r="B68" s="89">
        <f>IFERROR(ROUND(G.10!B68,2),0)</f>
        <v>0</v>
      </c>
      <c r="C68" s="89">
        <f>IFERROR(ROUND(G.10!C68,2),0)</f>
        <v>0</v>
      </c>
      <c r="D68" s="89">
        <f>IFERROR(ROUND(G.10!D68,2),0)</f>
        <v>0</v>
      </c>
      <c r="E68" s="96" t="str">
        <f>IF(OR(ISTEXT(G.10!E68),ISNUMBER(G.10!E68))=TRUE,G.10!E68,"")</f>
        <v/>
      </c>
    </row>
    <row r="69" spans="1:5" ht="15.75" thickBot="1" x14ac:dyDescent="0.3">
      <c r="A69" s="96" t="str">
        <f>IF(OR(ISTEXT(G.10!A69),ISNUMBER(G.10!A69))=TRUE,G.10!A69,"")</f>
        <v/>
      </c>
      <c r="B69" s="89">
        <f>IFERROR(ROUND(G.10!B69,2),0)</f>
        <v>0</v>
      </c>
      <c r="C69" s="89">
        <f>IFERROR(ROUND(G.10!C69,2),0)</f>
        <v>0</v>
      </c>
      <c r="D69" s="89">
        <f>IFERROR(ROUND(G.10!D69,2),0)</f>
        <v>0</v>
      </c>
      <c r="E69" s="96" t="str">
        <f>IF(OR(ISTEXT(G.10!E69),ISNUMBER(G.10!E69))=TRUE,G.10!E69,"")</f>
        <v/>
      </c>
    </row>
    <row r="70" spans="1:5" ht="15.75" thickBot="1" x14ac:dyDescent="0.3">
      <c r="A70" s="96" t="str">
        <f>IF(OR(ISTEXT(G.10!A70),ISNUMBER(G.10!A70))=TRUE,G.10!A70,"")</f>
        <v/>
      </c>
      <c r="B70" s="89">
        <f>IFERROR(ROUND(G.10!B70,2),0)</f>
        <v>0</v>
      </c>
      <c r="C70" s="89">
        <f>IFERROR(ROUND(G.10!C70,2),0)</f>
        <v>0</v>
      </c>
      <c r="D70" s="89">
        <f>IFERROR(ROUND(G.10!D70,2),0)</f>
        <v>0</v>
      </c>
      <c r="E70" s="96" t="str">
        <f>IF(OR(ISTEXT(G.10!E70),ISNUMBER(G.10!E70))=TRUE,G.10!E70,"")</f>
        <v/>
      </c>
    </row>
    <row r="71" spans="1:5" ht="15.75" thickBot="1" x14ac:dyDescent="0.3">
      <c r="A71" s="96" t="str">
        <f>IF(OR(ISTEXT(G.10!A71),ISNUMBER(G.10!A71))=TRUE,G.10!A71,"")</f>
        <v/>
      </c>
      <c r="B71" s="89">
        <f>IFERROR(ROUND(G.10!B71,2),0)</f>
        <v>0</v>
      </c>
      <c r="C71" s="89">
        <f>IFERROR(ROUND(G.10!C71,2),0)</f>
        <v>0</v>
      </c>
      <c r="D71" s="89">
        <f>IFERROR(ROUND(G.10!D71,2),0)</f>
        <v>0</v>
      </c>
      <c r="E71" s="96" t="str">
        <f>IF(OR(ISTEXT(G.10!E71),ISNUMBER(G.10!E71))=TRUE,G.10!E71,"")</f>
        <v/>
      </c>
    </row>
    <row r="72" spans="1:5" ht="15.75" thickBot="1" x14ac:dyDescent="0.3">
      <c r="A72" s="96" t="str">
        <f>IF(OR(ISTEXT(G.10!A72),ISNUMBER(G.10!A72))=TRUE,G.10!A72,"")</f>
        <v/>
      </c>
      <c r="B72" s="89">
        <f>IFERROR(ROUND(G.10!B72,2),0)</f>
        <v>0</v>
      </c>
      <c r="C72" s="89">
        <f>IFERROR(ROUND(G.10!C72,2),0)</f>
        <v>0</v>
      </c>
      <c r="D72" s="89">
        <f>IFERROR(ROUND(G.10!D72,2),0)</f>
        <v>0</v>
      </c>
      <c r="E72" s="96" t="str">
        <f>IF(OR(ISTEXT(G.10!E72),ISNUMBER(G.10!E72))=TRUE,G.10!E72,"")</f>
        <v/>
      </c>
    </row>
    <row r="73" spans="1:5" ht="15.75" thickBot="1" x14ac:dyDescent="0.3">
      <c r="A73" s="96" t="str">
        <f>IF(OR(ISTEXT(G.10!A73),ISNUMBER(G.10!A73))=TRUE,G.10!A73,"")</f>
        <v/>
      </c>
      <c r="B73" s="89">
        <f>IFERROR(ROUND(G.10!B73,2),0)</f>
        <v>0</v>
      </c>
      <c r="C73" s="89">
        <f>IFERROR(ROUND(G.10!C73,2),0)</f>
        <v>0</v>
      </c>
      <c r="D73" s="89">
        <f>IFERROR(ROUND(G.10!D73,2),0)</f>
        <v>0</v>
      </c>
      <c r="E73" s="96" t="str">
        <f>IF(OR(ISTEXT(G.10!E73),ISNUMBER(G.10!E73))=TRUE,G.10!E73,"")</f>
        <v/>
      </c>
    </row>
    <row r="74" spans="1:5" ht="15.75" thickBot="1" x14ac:dyDescent="0.3">
      <c r="A74" s="96" t="str">
        <f>IF(OR(ISTEXT(G.10!A74),ISNUMBER(G.10!A74))=TRUE,G.10!A74,"")</f>
        <v/>
      </c>
      <c r="B74" s="89">
        <f>IFERROR(ROUND(G.10!B74,2),0)</f>
        <v>0</v>
      </c>
      <c r="C74" s="89">
        <f>IFERROR(ROUND(G.10!C74,2),0)</f>
        <v>0</v>
      </c>
      <c r="D74" s="89">
        <f>IFERROR(ROUND(G.10!D74,2),0)</f>
        <v>0</v>
      </c>
      <c r="E74" s="96" t="str">
        <f>IF(OR(ISTEXT(G.10!E74),ISNUMBER(G.10!E74))=TRUE,G.10!E74,"")</f>
        <v/>
      </c>
    </row>
    <row r="75" spans="1:5" ht="15.75" thickBot="1" x14ac:dyDescent="0.3">
      <c r="A75" s="96" t="str">
        <f>IF(OR(ISTEXT(G.10!A75),ISNUMBER(G.10!A75))=TRUE,G.10!A75,"")</f>
        <v/>
      </c>
      <c r="B75" s="89">
        <f>IFERROR(ROUND(G.10!B75,2),0)</f>
        <v>0</v>
      </c>
      <c r="C75" s="89">
        <f>IFERROR(ROUND(G.10!C75,2),0)</f>
        <v>0</v>
      </c>
      <c r="D75" s="89">
        <f>IFERROR(ROUND(G.10!D75,2),0)</f>
        <v>0</v>
      </c>
      <c r="E75" s="96" t="str">
        <f>IF(OR(ISTEXT(G.10!E75),ISNUMBER(G.10!E75))=TRUE,G.10!E75,"")</f>
        <v/>
      </c>
    </row>
    <row r="76" spans="1:5" ht="15.75" thickBot="1" x14ac:dyDescent="0.3">
      <c r="A76" s="96" t="str">
        <f>IF(OR(ISTEXT(G.10!A76),ISNUMBER(G.10!A76))=TRUE,G.10!A76,"")</f>
        <v/>
      </c>
      <c r="B76" s="89">
        <f>IFERROR(ROUND(G.10!B76,2),0)</f>
        <v>0</v>
      </c>
      <c r="C76" s="89">
        <f>IFERROR(ROUND(G.10!C76,2),0)</f>
        <v>0</v>
      </c>
      <c r="D76" s="89">
        <f>IFERROR(ROUND(G.10!D76,2),0)</f>
        <v>0</v>
      </c>
      <c r="E76" s="96" t="str">
        <f>IF(OR(ISTEXT(G.10!E76),ISNUMBER(G.10!E76))=TRUE,G.10!E76,"")</f>
        <v/>
      </c>
    </row>
    <row r="77" spans="1:5" ht="15.75" thickBot="1" x14ac:dyDescent="0.3">
      <c r="A77" s="96" t="str">
        <f>IF(OR(ISTEXT(G.10!A77),ISNUMBER(G.10!A77))=TRUE,G.10!A77,"")</f>
        <v/>
      </c>
      <c r="B77" s="89">
        <f>IFERROR(ROUND(G.10!B77,2),0)</f>
        <v>0</v>
      </c>
      <c r="C77" s="89">
        <f>IFERROR(ROUND(G.10!C77,2),0)</f>
        <v>0</v>
      </c>
      <c r="D77" s="89">
        <f>IFERROR(ROUND(G.10!D77,2),0)</f>
        <v>0</v>
      </c>
      <c r="E77" s="96" t="str">
        <f>IF(OR(ISTEXT(G.10!E77),ISNUMBER(G.10!E77))=TRUE,G.10!E77,"")</f>
        <v/>
      </c>
    </row>
    <row r="78" spans="1:5" ht="15.75" thickBot="1" x14ac:dyDescent="0.3">
      <c r="A78" s="96" t="str">
        <f>IF(OR(ISTEXT(G.10!A78),ISNUMBER(G.10!A78))=TRUE,G.10!A78,"")</f>
        <v/>
      </c>
      <c r="B78" s="89">
        <f>IFERROR(ROUND(G.10!B78,2),0)</f>
        <v>0</v>
      </c>
      <c r="C78" s="89">
        <f>IFERROR(ROUND(G.10!C78,2),0)</f>
        <v>0</v>
      </c>
      <c r="D78" s="89">
        <f>IFERROR(ROUND(G.10!D78,2),0)</f>
        <v>0</v>
      </c>
      <c r="E78" s="96" t="str">
        <f>IF(OR(ISTEXT(G.10!E78),ISNUMBER(G.10!E78))=TRUE,G.10!E78,"")</f>
        <v/>
      </c>
    </row>
    <row r="79" spans="1:5" ht="15.75" thickBot="1" x14ac:dyDescent="0.3">
      <c r="A79" s="96" t="str">
        <f>IF(OR(ISTEXT(G.10!A79),ISNUMBER(G.10!A79))=TRUE,G.10!A79,"")</f>
        <v/>
      </c>
      <c r="B79" s="89">
        <f>IFERROR(ROUND(G.10!B79,2),0)</f>
        <v>0</v>
      </c>
      <c r="C79" s="89">
        <f>IFERROR(ROUND(G.10!C79,2),0)</f>
        <v>0</v>
      </c>
      <c r="D79" s="89">
        <f>IFERROR(ROUND(G.10!D79,2),0)</f>
        <v>0</v>
      </c>
      <c r="E79" s="96" t="str">
        <f>IF(OR(ISTEXT(G.10!E79),ISNUMBER(G.10!E79))=TRUE,G.10!E79,"")</f>
        <v/>
      </c>
    </row>
    <row r="80" spans="1:5" ht="15.75" thickBot="1" x14ac:dyDescent="0.3">
      <c r="A80" s="96" t="str">
        <f>IF(OR(ISTEXT(G.10!A80),ISNUMBER(G.10!A80))=TRUE,G.10!A80,"")</f>
        <v/>
      </c>
      <c r="B80" s="89">
        <f>IFERROR(ROUND(G.10!B80,2),0)</f>
        <v>0</v>
      </c>
      <c r="C80" s="89">
        <f>IFERROR(ROUND(G.10!C80,2),0)</f>
        <v>0</v>
      </c>
      <c r="D80" s="89">
        <f>IFERROR(ROUND(G.10!D80,2),0)</f>
        <v>0</v>
      </c>
      <c r="E80" s="96" t="str">
        <f>IF(OR(ISTEXT(G.10!E80),ISNUMBER(G.10!E80))=TRUE,G.10!E80,"")</f>
        <v/>
      </c>
    </row>
    <row r="81" spans="1:5" ht="15.75" thickBot="1" x14ac:dyDescent="0.3">
      <c r="A81" s="96" t="str">
        <f>IF(OR(ISTEXT(G.10!A81),ISNUMBER(G.10!A81))=TRUE,G.10!A81,"")</f>
        <v/>
      </c>
      <c r="B81" s="89">
        <f>IFERROR(ROUND(G.10!B81,2),0)</f>
        <v>0</v>
      </c>
      <c r="C81" s="89">
        <f>IFERROR(ROUND(G.10!C81,2),0)</f>
        <v>0</v>
      </c>
      <c r="D81" s="89">
        <f>IFERROR(ROUND(G.10!D81,2),0)</f>
        <v>0</v>
      </c>
      <c r="E81" s="96" t="str">
        <f>IF(OR(ISTEXT(G.10!E81),ISNUMBER(G.10!E81))=TRUE,G.10!E81,"")</f>
        <v/>
      </c>
    </row>
    <row r="82" spans="1:5" ht="15.75" thickBot="1" x14ac:dyDescent="0.3">
      <c r="A82" s="96" t="str">
        <f>IF(OR(ISTEXT(G.10!A82),ISNUMBER(G.10!A82))=TRUE,G.10!A82,"")</f>
        <v/>
      </c>
      <c r="B82" s="89">
        <f>IFERROR(ROUND(G.10!B82,2),0)</f>
        <v>0</v>
      </c>
      <c r="C82" s="89">
        <f>IFERROR(ROUND(G.10!C82,2),0)</f>
        <v>0</v>
      </c>
      <c r="D82" s="89">
        <f>IFERROR(ROUND(G.10!D82,2),0)</f>
        <v>0</v>
      </c>
      <c r="E82" s="96" t="str">
        <f>IF(OR(ISTEXT(G.10!E82),ISNUMBER(G.10!E82))=TRUE,G.10!E82,"")</f>
        <v/>
      </c>
    </row>
    <row r="83" spans="1:5" ht="15.75" thickBot="1" x14ac:dyDescent="0.3">
      <c r="A83" s="96" t="str">
        <f>IF(OR(ISTEXT(G.10!A83),ISNUMBER(G.10!A83))=TRUE,G.10!A83,"")</f>
        <v/>
      </c>
      <c r="B83" s="89">
        <f>IFERROR(ROUND(G.10!B83,2),0)</f>
        <v>0</v>
      </c>
      <c r="C83" s="89">
        <f>IFERROR(ROUND(G.10!C83,2),0)</f>
        <v>0</v>
      </c>
      <c r="D83" s="89">
        <f>IFERROR(ROUND(G.10!D83,2),0)</f>
        <v>0</v>
      </c>
      <c r="E83" s="96" t="str">
        <f>IF(OR(ISTEXT(G.10!E83),ISNUMBER(G.10!E83))=TRUE,G.10!E83,"")</f>
        <v/>
      </c>
    </row>
    <row r="84" spans="1:5" ht="15.75" thickBot="1" x14ac:dyDescent="0.3">
      <c r="A84" s="96" t="str">
        <f>IF(OR(ISTEXT(G.10!A84),ISNUMBER(G.10!A84))=TRUE,G.10!A84,"")</f>
        <v/>
      </c>
      <c r="B84" s="89">
        <f>IFERROR(ROUND(G.10!B84,2),0)</f>
        <v>0</v>
      </c>
      <c r="C84" s="89">
        <f>IFERROR(ROUND(G.10!C84,2),0)</f>
        <v>0</v>
      </c>
      <c r="D84" s="89">
        <f>IFERROR(ROUND(G.10!D84,2),0)</f>
        <v>0</v>
      </c>
      <c r="E84" s="96" t="str">
        <f>IF(OR(ISTEXT(G.10!E84),ISNUMBER(G.10!E84))=TRUE,G.10!E84,"")</f>
        <v/>
      </c>
    </row>
    <row r="85" spans="1:5" ht="23.25" thickBot="1" x14ac:dyDescent="0.3">
      <c r="A85" s="90" t="s">
        <v>574</v>
      </c>
      <c r="B85" s="133">
        <f>IFERROR(ROUND(G.10!B85,2),0)</f>
        <v>0</v>
      </c>
      <c r="C85" s="133">
        <f>IFERROR(ROUND(G.10!C85,2),0)</f>
        <v>0</v>
      </c>
      <c r="D85" s="133">
        <f>IFERROR(ROUND(G.10!D85,2),0)</f>
        <v>0</v>
      </c>
      <c r="E85" s="90"/>
    </row>
    <row r="86" spans="1:5" ht="15.75" thickBot="1" x14ac:dyDescent="0.3">
      <c r="A86" s="96" t="str">
        <f>IF(OR(ISTEXT(G.10!A86),ISNUMBER(G.10!A86))=TRUE,G.10!A86,"")</f>
        <v/>
      </c>
      <c r="B86" s="89">
        <f>IFERROR(ROUND(G.10!B86,2),0)</f>
        <v>0</v>
      </c>
      <c r="C86" s="89">
        <f>IFERROR(ROUND(G.10!C86,2),0)</f>
        <v>0</v>
      </c>
      <c r="D86" s="89">
        <f>IFERROR(ROUND(G.10!D86,2),0)</f>
        <v>0</v>
      </c>
      <c r="E86" s="96" t="str">
        <f>IF(OR(ISTEXT(G.10!E86),ISNUMBER(G.10!E86))=TRUE,G.10!E86,"")</f>
        <v/>
      </c>
    </row>
    <row r="87" spans="1:5" ht="15.75" thickBot="1" x14ac:dyDescent="0.3">
      <c r="A87" s="96" t="str">
        <f>IF(OR(ISTEXT(G.10!A87),ISNUMBER(G.10!A87))=TRUE,G.10!A87,"")</f>
        <v/>
      </c>
      <c r="B87" s="89">
        <f>IFERROR(ROUND(G.10!B87,2),0)</f>
        <v>0</v>
      </c>
      <c r="C87" s="89">
        <f>IFERROR(ROUND(G.10!C87,2),0)</f>
        <v>0</v>
      </c>
      <c r="D87" s="89">
        <f>IFERROR(ROUND(G.10!D87,2),0)</f>
        <v>0</v>
      </c>
      <c r="E87" s="96" t="str">
        <f>IF(OR(ISTEXT(G.10!E87),ISNUMBER(G.10!E87))=TRUE,G.10!E87,"")</f>
        <v/>
      </c>
    </row>
    <row r="88" spans="1:5" ht="15.75" thickBot="1" x14ac:dyDescent="0.3">
      <c r="A88" s="96" t="str">
        <f>IF(OR(ISTEXT(G.10!A88),ISNUMBER(G.10!A88))=TRUE,G.10!A88,"")</f>
        <v/>
      </c>
      <c r="B88" s="89">
        <f>IFERROR(ROUND(G.10!B88,2),0)</f>
        <v>0</v>
      </c>
      <c r="C88" s="89">
        <f>IFERROR(ROUND(G.10!C88,2),0)</f>
        <v>0</v>
      </c>
      <c r="D88" s="89">
        <f>IFERROR(ROUND(G.10!D88,2),0)</f>
        <v>0</v>
      </c>
      <c r="E88" s="96" t="str">
        <f>IF(OR(ISTEXT(G.10!E88),ISNUMBER(G.10!E88))=TRUE,G.10!E88,"")</f>
        <v/>
      </c>
    </row>
    <row r="89" spans="1:5" ht="15.75" thickBot="1" x14ac:dyDescent="0.3">
      <c r="A89" s="96" t="str">
        <f>IF(OR(ISTEXT(G.10!A89),ISNUMBER(G.10!A89))=TRUE,G.10!A89,"")</f>
        <v/>
      </c>
      <c r="B89" s="89">
        <f>IFERROR(ROUND(G.10!B89,2),0)</f>
        <v>0</v>
      </c>
      <c r="C89" s="89">
        <f>IFERROR(ROUND(G.10!C89,2),0)</f>
        <v>0</v>
      </c>
      <c r="D89" s="89">
        <f>IFERROR(ROUND(G.10!D89,2),0)</f>
        <v>0</v>
      </c>
      <c r="E89" s="96" t="str">
        <f>IF(OR(ISTEXT(G.10!E89),ISNUMBER(G.10!E89))=TRUE,G.10!E89,"")</f>
        <v/>
      </c>
    </row>
    <row r="90" spans="1:5" ht="15.75" thickBot="1" x14ac:dyDescent="0.3">
      <c r="A90" s="96" t="str">
        <f>IF(OR(ISTEXT(G.10!A90),ISNUMBER(G.10!A90))=TRUE,G.10!A90,"")</f>
        <v/>
      </c>
      <c r="B90" s="89">
        <f>IFERROR(ROUND(G.10!B90,2),0)</f>
        <v>0</v>
      </c>
      <c r="C90" s="89">
        <f>IFERROR(ROUND(G.10!C90,2),0)</f>
        <v>0</v>
      </c>
      <c r="D90" s="89">
        <f>IFERROR(ROUND(G.10!D90,2),0)</f>
        <v>0</v>
      </c>
      <c r="E90" s="96" t="str">
        <f>IF(OR(ISTEXT(G.10!E90),ISNUMBER(G.10!E90))=TRUE,G.10!E90,"")</f>
        <v/>
      </c>
    </row>
    <row r="91" spans="1:5" ht="15.75" thickBot="1" x14ac:dyDescent="0.3">
      <c r="A91" s="96" t="str">
        <f>IF(OR(ISTEXT(G.10!A91),ISNUMBER(G.10!A91))=TRUE,G.10!A91,"")</f>
        <v/>
      </c>
      <c r="B91" s="89">
        <f>IFERROR(ROUND(G.10!B91,2),0)</f>
        <v>0</v>
      </c>
      <c r="C91" s="89">
        <f>IFERROR(ROUND(G.10!C91,2),0)</f>
        <v>0</v>
      </c>
      <c r="D91" s="89">
        <f>IFERROR(ROUND(G.10!D91,2),0)</f>
        <v>0</v>
      </c>
      <c r="E91" s="96" t="str">
        <f>IF(OR(ISTEXT(G.10!E91),ISNUMBER(G.10!E91))=TRUE,G.10!E91,"")</f>
        <v/>
      </c>
    </row>
    <row r="92" spans="1:5" ht="15.75" thickBot="1" x14ac:dyDescent="0.3">
      <c r="A92" s="96" t="str">
        <f>IF(OR(ISTEXT(G.10!A92),ISNUMBER(G.10!A92))=TRUE,G.10!A92,"")</f>
        <v/>
      </c>
      <c r="B92" s="89">
        <f>IFERROR(ROUND(G.10!B92,2),0)</f>
        <v>0</v>
      </c>
      <c r="C92" s="89">
        <f>IFERROR(ROUND(G.10!C92,2),0)</f>
        <v>0</v>
      </c>
      <c r="D92" s="89">
        <f>IFERROR(ROUND(G.10!D92,2),0)</f>
        <v>0</v>
      </c>
      <c r="E92" s="96" t="str">
        <f>IF(OR(ISTEXT(G.10!E92),ISNUMBER(G.10!E92))=TRUE,G.10!E92,"")</f>
        <v/>
      </c>
    </row>
    <row r="93" spans="1:5" ht="15.75" thickBot="1" x14ac:dyDescent="0.3">
      <c r="A93" s="96" t="str">
        <f>IF(OR(ISTEXT(G.10!A93),ISNUMBER(G.10!A93))=TRUE,G.10!A93,"")</f>
        <v/>
      </c>
      <c r="B93" s="89">
        <f>IFERROR(ROUND(G.10!B93,2),0)</f>
        <v>0</v>
      </c>
      <c r="C93" s="89">
        <f>IFERROR(ROUND(G.10!C93,2),0)</f>
        <v>0</v>
      </c>
      <c r="D93" s="89">
        <f>IFERROR(ROUND(G.10!D93,2),0)</f>
        <v>0</v>
      </c>
      <c r="E93" s="96" t="str">
        <f>IF(OR(ISTEXT(G.10!E93),ISNUMBER(G.10!E93))=TRUE,G.10!E93,"")</f>
        <v/>
      </c>
    </row>
    <row r="94" spans="1:5" ht="15.75" thickBot="1" x14ac:dyDescent="0.3">
      <c r="A94" s="96" t="str">
        <f>IF(OR(ISTEXT(G.10!A94),ISNUMBER(G.10!A94))=TRUE,G.10!A94,"")</f>
        <v/>
      </c>
      <c r="B94" s="89">
        <f>IFERROR(ROUND(G.10!B94,2),0)</f>
        <v>0</v>
      </c>
      <c r="C94" s="89">
        <f>IFERROR(ROUND(G.10!C94,2),0)</f>
        <v>0</v>
      </c>
      <c r="D94" s="89">
        <f>IFERROR(ROUND(G.10!D94,2),0)</f>
        <v>0</v>
      </c>
      <c r="E94" s="96" t="str">
        <f>IF(OR(ISTEXT(G.10!E94),ISNUMBER(G.10!E94))=TRUE,G.10!E94,"")</f>
        <v/>
      </c>
    </row>
    <row r="95" spans="1:5" ht="15.75" thickBot="1" x14ac:dyDescent="0.3">
      <c r="A95" s="96" t="str">
        <f>IF(OR(ISTEXT(G.10!A95),ISNUMBER(G.10!A95))=TRUE,G.10!A95,"")</f>
        <v/>
      </c>
      <c r="B95" s="89">
        <f>IFERROR(ROUND(G.10!B95,2),0)</f>
        <v>0</v>
      </c>
      <c r="C95" s="89">
        <f>IFERROR(ROUND(G.10!C95,2),0)</f>
        <v>0</v>
      </c>
      <c r="D95" s="89">
        <f>IFERROR(ROUND(G.10!D95,2),0)</f>
        <v>0</v>
      </c>
      <c r="E95" s="96" t="str">
        <f>IF(OR(ISTEXT(G.10!E95),ISNUMBER(G.10!E95))=TRUE,G.10!E95,"")</f>
        <v/>
      </c>
    </row>
    <row r="96" spans="1:5" ht="15.75" thickBot="1" x14ac:dyDescent="0.3">
      <c r="A96" s="96" t="str">
        <f>IF(OR(ISTEXT(G.10!A96),ISNUMBER(G.10!A96))=TRUE,G.10!A96,"")</f>
        <v/>
      </c>
      <c r="B96" s="89">
        <f>IFERROR(ROUND(G.10!B96,2),0)</f>
        <v>0</v>
      </c>
      <c r="C96" s="89">
        <f>IFERROR(ROUND(G.10!C96,2),0)</f>
        <v>0</v>
      </c>
      <c r="D96" s="89">
        <f>IFERROR(ROUND(G.10!D96,2),0)</f>
        <v>0</v>
      </c>
      <c r="E96" s="96" t="str">
        <f>IF(OR(ISTEXT(G.10!E96),ISNUMBER(G.10!E96))=TRUE,G.10!E96,"")</f>
        <v/>
      </c>
    </row>
    <row r="97" spans="1:5" ht="15.75" thickBot="1" x14ac:dyDescent="0.3">
      <c r="A97" s="96" t="str">
        <f>IF(OR(ISTEXT(G.10!A97),ISNUMBER(G.10!A97))=TRUE,G.10!A97,"")</f>
        <v/>
      </c>
      <c r="B97" s="89">
        <f>IFERROR(ROUND(G.10!B97,2),0)</f>
        <v>0</v>
      </c>
      <c r="C97" s="89">
        <f>IFERROR(ROUND(G.10!C97,2),0)</f>
        <v>0</v>
      </c>
      <c r="D97" s="89">
        <f>IFERROR(ROUND(G.10!D97,2),0)</f>
        <v>0</v>
      </c>
      <c r="E97" s="96" t="str">
        <f>IF(OR(ISTEXT(G.10!E97),ISNUMBER(G.10!E97))=TRUE,G.10!E97,"")</f>
        <v/>
      </c>
    </row>
    <row r="98" spans="1:5" ht="15.75" thickBot="1" x14ac:dyDescent="0.3">
      <c r="A98" s="96" t="str">
        <f>IF(OR(ISTEXT(G.10!A98),ISNUMBER(G.10!A98))=TRUE,G.10!A98,"")</f>
        <v/>
      </c>
      <c r="B98" s="89">
        <f>IFERROR(ROUND(G.10!B98,2),0)</f>
        <v>0</v>
      </c>
      <c r="C98" s="89">
        <f>IFERROR(ROUND(G.10!C98,2),0)</f>
        <v>0</v>
      </c>
      <c r="D98" s="89">
        <f>IFERROR(ROUND(G.10!D98,2),0)</f>
        <v>0</v>
      </c>
      <c r="E98" s="96" t="str">
        <f>IF(OR(ISTEXT(G.10!E98),ISNUMBER(G.10!E98))=TRUE,G.10!E98,"")</f>
        <v/>
      </c>
    </row>
    <row r="99" spans="1:5" ht="15.75" thickBot="1" x14ac:dyDescent="0.3">
      <c r="A99" s="96" t="str">
        <f>IF(OR(ISTEXT(G.10!A99),ISNUMBER(G.10!A99))=TRUE,G.10!A99,"")</f>
        <v/>
      </c>
      <c r="B99" s="89">
        <f>IFERROR(ROUND(G.10!B99,2),0)</f>
        <v>0</v>
      </c>
      <c r="C99" s="89">
        <f>IFERROR(ROUND(G.10!C99,2),0)</f>
        <v>0</v>
      </c>
      <c r="D99" s="89">
        <f>IFERROR(ROUND(G.10!D99,2),0)</f>
        <v>0</v>
      </c>
      <c r="E99" s="96" t="str">
        <f>IF(OR(ISTEXT(G.10!E99),ISNUMBER(G.10!E99))=TRUE,G.10!E99,"")</f>
        <v/>
      </c>
    </row>
    <row r="100" spans="1:5" ht="15.75" thickBot="1" x14ac:dyDescent="0.3">
      <c r="A100" s="96" t="str">
        <f>IF(OR(ISTEXT(G.10!A100),ISNUMBER(G.10!A100))=TRUE,G.10!A100,"")</f>
        <v/>
      </c>
      <c r="B100" s="89">
        <f>IFERROR(ROUND(G.10!B100,2),0)</f>
        <v>0</v>
      </c>
      <c r="C100" s="89">
        <f>IFERROR(ROUND(G.10!C100,2),0)</f>
        <v>0</v>
      </c>
      <c r="D100" s="89">
        <f>IFERROR(ROUND(G.10!D100,2),0)</f>
        <v>0</v>
      </c>
      <c r="E100" s="96" t="str">
        <f>IF(OR(ISTEXT(G.10!E100),ISNUMBER(G.10!E100))=TRUE,G.10!E100,"")</f>
        <v/>
      </c>
    </row>
    <row r="101" spans="1:5" ht="15.75" thickBot="1" x14ac:dyDescent="0.3">
      <c r="A101" s="96" t="str">
        <f>IF(OR(ISTEXT(G.10!A101),ISNUMBER(G.10!A101))=TRUE,G.10!A101,"")</f>
        <v/>
      </c>
      <c r="B101" s="89">
        <f>IFERROR(ROUND(G.10!B101,2),0)</f>
        <v>0</v>
      </c>
      <c r="C101" s="89">
        <f>IFERROR(ROUND(G.10!C101,2),0)</f>
        <v>0</v>
      </c>
      <c r="D101" s="89">
        <f>IFERROR(ROUND(G.10!D101,2),0)</f>
        <v>0</v>
      </c>
      <c r="E101" s="96" t="str">
        <f>IF(OR(ISTEXT(G.10!E101),ISNUMBER(G.10!E101))=TRUE,G.10!E101,"")</f>
        <v/>
      </c>
    </row>
    <row r="102" spans="1:5" ht="15.75" thickBot="1" x14ac:dyDescent="0.3">
      <c r="A102" s="96" t="str">
        <f>IF(OR(ISTEXT(G.10!A102),ISNUMBER(G.10!A102))=TRUE,G.10!A102,"")</f>
        <v/>
      </c>
      <c r="B102" s="89">
        <f>IFERROR(ROUND(G.10!B102,2),0)</f>
        <v>0</v>
      </c>
      <c r="C102" s="89">
        <f>IFERROR(ROUND(G.10!C102,2),0)</f>
        <v>0</v>
      </c>
      <c r="D102" s="89">
        <f>IFERROR(ROUND(G.10!D102,2),0)</f>
        <v>0</v>
      </c>
      <c r="E102" s="96" t="str">
        <f>IF(OR(ISTEXT(G.10!E102),ISNUMBER(G.10!E102))=TRUE,G.10!E102,"")</f>
        <v/>
      </c>
    </row>
    <row r="103" spans="1:5" ht="15.75" thickBot="1" x14ac:dyDescent="0.3">
      <c r="A103" s="96" t="str">
        <f>IF(OR(ISTEXT(G.10!A103),ISNUMBER(G.10!A103))=TRUE,G.10!A103,"")</f>
        <v/>
      </c>
      <c r="B103" s="89">
        <f>IFERROR(ROUND(G.10!B103,2),0)</f>
        <v>0</v>
      </c>
      <c r="C103" s="89">
        <f>IFERROR(ROUND(G.10!C103,2),0)</f>
        <v>0</v>
      </c>
      <c r="D103" s="89">
        <f>IFERROR(ROUND(G.10!D103,2),0)</f>
        <v>0</v>
      </c>
      <c r="E103" s="96" t="str">
        <f>IF(OR(ISTEXT(G.10!E103),ISNUMBER(G.10!E103))=TRUE,G.10!E103,"")</f>
        <v/>
      </c>
    </row>
    <row r="104" spans="1:5" ht="15.75" thickBot="1" x14ac:dyDescent="0.3">
      <c r="A104" s="96" t="str">
        <f>IF(OR(ISTEXT(G.10!A104),ISNUMBER(G.10!A104))=TRUE,G.10!A104,"")</f>
        <v/>
      </c>
      <c r="B104" s="89">
        <f>IFERROR(ROUND(G.10!B104,2),0)</f>
        <v>0</v>
      </c>
      <c r="C104" s="89">
        <f>IFERROR(ROUND(G.10!C104,2),0)</f>
        <v>0</v>
      </c>
      <c r="D104" s="89">
        <f>IFERROR(ROUND(G.10!D104,2),0)</f>
        <v>0</v>
      </c>
      <c r="E104" s="96" t="str">
        <f>IF(OR(ISTEXT(G.10!E104),ISNUMBER(G.10!E104))=TRUE,G.10!E104,"")</f>
        <v/>
      </c>
    </row>
    <row r="105" spans="1:5" ht="15.75" thickBot="1" x14ac:dyDescent="0.3">
      <c r="A105" s="96" t="str">
        <f>IF(OR(ISTEXT(G.10!A105),ISNUMBER(G.10!A105))=TRUE,G.10!A105,"")</f>
        <v/>
      </c>
      <c r="B105" s="89">
        <f>IFERROR(ROUND(G.10!B105,2),0)</f>
        <v>0</v>
      </c>
      <c r="C105" s="89">
        <f>IFERROR(ROUND(G.10!C105,2),0)</f>
        <v>0</v>
      </c>
      <c r="D105" s="89">
        <f>IFERROR(ROUND(G.10!D105,2),0)</f>
        <v>0</v>
      </c>
      <c r="E105" s="96" t="str">
        <f>IF(OR(ISTEXT(G.10!E105),ISNUMBER(G.10!E105))=TRUE,G.10!E105,"")</f>
        <v/>
      </c>
    </row>
    <row r="106" spans="1:5" ht="15.75" thickBot="1" x14ac:dyDescent="0.3">
      <c r="A106" s="96" t="str">
        <f>IF(OR(ISTEXT(G.10!A106),ISNUMBER(G.10!A106))=TRUE,G.10!A106,"")</f>
        <v/>
      </c>
      <c r="B106" s="89">
        <f>IFERROR(ROUND(G.10!B106,2),0)</f>
        <v>0</v>
      </c>
      <c r="C106" s="89">
        <f>IFERROR(ROUND(G.10!C106,2),0)</f>
        <v>0</v>
      </c>
      <c r="D106" s="89">
        <f>IFERROR(ROUND(G.10!D106,2),0)</f>
        <v>0</v>
      </c>
      <c r="E106" s="96" t="str">
        <f>IF(OR(ISTEXT(G.10!E106),ISNUMBER(G.10!E106))=TRUE,G.10!E106,"")</f>
        <v/>
      </c>
    </row>
    <row r="107" spans="1:5" ht="15.75" thickBot="1" x14ac:dyDescent="0.3">
      <c r="A107" s="96" t="str">
        <f>IF(OR(ISTEXT(G.10!A107),ISNUMBER(G.10!A107))=TRUE,G.10!A107,"")</f>
        <v/>
      </c>
      <c r="B107" s="89">
        <f>IFERROR(ROUND(G.10!B107,2),0)</f>
        <v>0</v>
      </c>
      <c r="C107" s="89">
        <f>IFERROR(ROUND(G.10!C107,2),0)</f>
        <v>0</v>
      </c>
      <c r="D107" s="89">
        <f>IFERROR(ROUND(G.10!D107,2),0)</f>
        <v>0</v>
      </c>
      <c r="E107" s="96" t="str">
        <f>IF(OR(ISTEXT(G.10!E107),ISNUMBER(G.10!E107))=TRUE,G.10!E107,"")</f>
        <v/>
      </c>
    </row>
    <row r="108" spans="1:5" ht="15.75" thickBot="1" x14ac:dyDescent="0.3">
      <c r="A108" s="96" t="str">
        <f>IF(OR(ISTEXT(G.10!A108),ISNUMBER(G.10!A108))=TRUE,G.10!A108,"")</f>
        <v/>
      </c>
      <c r="B108" s="89">
        <f>IFERROR(ROUND(G.10!B108,2),0)</f>
        <v>0</v>
      </c>
      <c r="C108" s="89">
        <f>IFERROR(ROUND(G.10!C108,2),0)</f>
        <v>0</v>
      </c>
      <c r="D108" s="89">
        <f>IFERROR(ROUND(G.10!D108,2),0)</f>
        <v>0</v>
      </c>
      <c r="E108" s="96" t="str">
        <f>IF(OR(ISTEXT(G.10!E108),ISNUMBER(G.10!E108))=TRUE,G.10!E108,"")</f>
        <v/>
      </c>
    </row>
    <row r="109" spans="1:5" ht="15.75" thickBot="1" x14ac:dyDescent="0.3">
      <c r="A109" s="96" t="str">
        <f>IF(OR(ISTEXT(G.10!A109),ISNUMBER(G.10!A109))=TRUE,G.10!A109,"")</f>
        <v/>
      </c>
      <c r="B109" s="89">
        <f>IFERROR(ROUND(G.10!B109,2),0)</f>
        <v>0</v>
      </c>
      <c r="C109" s="89">
        <f>IFERROR(ROUND(G.10!C109,2),0)</f>
        <v>0</v>
      </c>
      <c r="D109" s="89">
        <f>IFERROR(ROUND(G.10!D109,2),0)</f>
        <v>0</v>
      </c>
      <c r="E109" s="96" t="str">
        <f>IF(OR(ISTEXT(G.10!E109),ISNUMBER(G.10!E109))=TRUE,G.10!E109,"")</f>
        <v/>
      </c>
    </row>
    <row r="110" spans="1:5" ht="15.75" thickBot="1" x14ac:dyDescent="0.3">
      <c r="A110" s="96" t="str">
        <f>IF(OR(ISTEXT(G.10!A110),ISNUMBER(G.10!A110))=TRUE,G.10!A110,"")</f>
        <v/>
      </c>
      <c r="B110" s="89">
        <f>IFERROR(ROUND(G.10!B110,2),0)</f>
        <v>0</v>
      </c>
      <c r="C110" s="89">
        <f>IFERROR(ROUND(G.10!C110,2),0)</f>
        <v>0</v>
      </c>
      <c r="D110" s="89">
        <f>IFERROR(ROUND(G.10!D110,2),0)</f>
        <v>0</v>
      </c>
      <c r="E110" s="96" t="str">
        <f>IF(OR(ISTEXT(G.10!E110),ISNUMBER(G.10!E110))=TRUE,G.10!E110,"")</f>
        <v/>
      </c>
    </row>
    <row r="111" spans="1:5" ht="15.75" thickBot="1" x14ac:dyDescent="0.3">
      <c r="A111" s="96" t="str">
        <f>IF(OR(ISTEXT(G.10!A111),ISNUMBER(G.10!A111))=TRUE,G.10!A111,"")</f>
        <v/>
      </c>
      <c r="B111" s="89">
        <f>IFERROR(ROUND(G.10!B111,2),0)</f>
        <v>0</v>
      </c>
      <c r="C111" s="89">
        <f>IFERROR(ROUND(G.10!C111,2),0)</f>
        <v>0</v>
      </c>
      <c r="D111" s="89">
        <f>IFERROR(ROUND(G.10!D111,2),0)</f>
        <v>0</v>
      </c>
      <c r="E111" s="96" t="str">
        <f>IF(OR(ISTEXT(G.10!E111),ISNUMBER(G.10!E111))=TRUE,G.10!E111,"")</f>
        <v/>
      </c>
    </row>
    <row r="112" spans="1:5" ht="15.75" thickBot="1" x14ac:dyDescent="0.3">
      <c r="A112" s="96" t="str">
        <f>IF(OR(ISTEXT(G.10!A112),ISNUMBER(G.10!A112))=TRUE,G.10!A112,"")</f>
        <v/>
      </c>
      <c r="B112" s="89">
        <f>IFERROR(ROUND(G.10!B112,2),0)</f>
        <v>0</v>
      </c>
      <c r="C112" s="89">
        <f>IFERROR(ROUND(G.10!C112,2),0)</f>
        <v>0</v>
      </c>
      <c r="D112" s="89">
        <f>IFERROR(ROUND(G.10!D112,2),0)</f>
        <v>0</v>
      </c>
      <c r="E112" s="96" t="str">
        <f>IF(OR(ISTEXT(G.10!E112),ISNUMBER(G.10!E112))=TRUE,G.10!E112,"")</f>
        <v/>
      </c>
    </row>
    <row r="113" spans="1:5" ht="15.75" thickBot="1" x14ac:dyDescent="0.3">
      <c r="A113" s="96" t="str">
        <f>IF(OR(ISTEXT(G.10!A113),ISNUMBER(G.10!A113))=TRUE,G.10!A113,"")</f>
        <v/>
      </c>
      <c r="B113" s="89">
        <f>IFERROR(ROUND(G.10!B113,2),0)</f>
        <v>0</v>
      </c>
      <c r="C113" s="89">
        <f>IFERROR(ROUND(G.10!C113,2),0)</f>
        <v>0</v>
      </c>
      <c r="D113" s="89">
        <f>IFERROR(ROUND(G.10!D113,2),0)</f>
        <v>0</v>
      </c>
      <c r="E113" s="96" t="str">
        <f>IF(OR(ISTEXT(G.10!E113),ISNUMBER(G.10!E113))=TRUE,G.10!E113,"")</f>
        <v/>
      </c>
    </row>
    <row r="114" spans="1:5" ht="15.75" thickBot="1" x14ac:dyDescent="0.3">
      <c r="A114" s="96" t="str">
        <f>IF(OR(ISTEXT(G.10!A114),ISNUMBER(G.10!A114))=TRUE,G.10!A114,"")</f>
        <v/>
      </c>
      <c r="B114" s="89">
        <f>IFERROR(ROUND(G.10!B114,2),0)</f>
        <v>0</v>
      </c>
      <c r="C114" s="89">
        <f>IFERROR(ROUND(G.10!C114,2),0)</f>
        <v>0</v>
      </c>
      <c r="D114" s="89">
        <f>IFERROR(ROUND(G.10!D114,2),0)</f>
        <v>0</v>
      </c>
      <c r="E114" s="96" t="str">
        <f>IF(OR(ISTEXT(G.10!E114),ISNUMBER(G.10!E114))=TRUE,G.10!E114,"")</f>
        <v/>
      </c>
    </row>
    <row r="115" spans="1:5" ht="15.75" thickBot="1" x14ac:dyDescent="0.3">
      <c r="A115" s="96" t="str">
        <f>IF(OR(ISTEXT(G.10!A115),ISNUMBER(G.10!A115))=TRUE,G.10!A115,"")</f>
        <v/>
      </c>
      <c r="B115" s="89">
        <f>IFERROR(ROUND(G.10!B115,2),0)</f>
        <v>0</v>
      </c>
      <c r="C115" s="89">
        <f>IFERROR(ROUND(G.10!C115,2),0)</f>
        <v>0</v>
      </c>
      <c r="D115" s="89">
        <f>IFERROR(ROUND(G.10!D115,2),0)</f>
        <v>0</v>
      </c>
      <c r="E115" s="96" t="str">
        <f>IF(OR(ISTEXT(G.10!E115),ISNUMBER(G.10!E115))=TRUE,G.10!E115,"")</f>
        <v/>
      </c>
    </row>
    <row r="116" spans="1:5" ht="15.75" thickBot="1" x14ac:dyDescent="0.3">
      <c r="A116" s="90" t="s">
        <v>573</v>
      </c>
      <c r="B116" s="133">
        <f>IFERROR(ROUND(G.10!B116,2),0)</f>
        <v>0</v>
      </c>
      <c r="C116" s="133">
        <f>IFERROR(ROUND(G.10!C116,2),0)</f>
        <v>0</v>
      </c>
      <c r="D116" s="133">
        <f>IFERROR(ROUND(G.10!D116,2),0)</f>
        <v>0</v>
      </c>
      <c r="E116" s="90"/>
    </row>
    <row r="117" spans="1:5" ht="15.75" thickBot="1" x14ac:dyDescent="0.3">
      <c r="A117" s="96" t="str">
        <f>IF(OR(ISTEXT(G.10!A117),ISNUMBER(G.10!A117))=TRUE,G.10!A117,"")</f>
        <v/>
      </c>
      <c r="B117" s="89">
        <f>IFERROR(ROUND(G.10!B117,2),0)</f>
        <v>0</v>
      </c>
      <c r="C117" s="89">
        <f>IFERROR(ROUND(G.10!C117,2),0)</f>
        <v>0</v>
      </c>
      <c r="D117" s="89">
        <f>IFERROR(ROUND(G.10!D117,2),0)</f>
        <v>0</v>
      </c>
      <c r="E117" s="96" t="str">
        <f>IF(OR(ISTEXT(G.10!E117),ISNUMBER(G.10!E117))=TRUE,G.10!E117,"")</f>
        <v/>
      </c>
    </row>
    <row r="118" spans="1:5" ht="15.75" thickBot="1" x14ac:dyDescent="0.3">
      <c r="A118" s="90" t="s">
        <v>572</v>
      </c>
      <c r="B118" s="133">
        <f>IFERROR(ROUND(G.10!B118,2),0)</f>
        <v>0</v>
      </c>
      <c r="C118" s="133">
        <f>IFERROR(ROUND(G.10!C118,2),0)</f>
        <v>0</v>
      </c>
      <c r="D118" s="133">
        <f>IFERROR(ROUND(G.10!D118,2),0)</f>
        <v>0</v>
      </c>
      <c r="E118" s="90"/>
    </row>
    <row r="119" spans="1:5" ht="15.75" thickBot="1" x14ac:dyDescent="0.3">
      <c r="A119" s="96" t="str">
        <f>IF(OR(ISTEXT(G.10!A119),ISNUMBER(G.10!A119))=TRUE,G.10!A119,"")</f>
        <v/>
      </c>
      <c r="B119" s="89">
        <f>IFERROR(ROUND(G.10!B119,2),0)</f>
        <v>0</v>
      </c>
      <c r="C119" s="89">
        <f>IFERROR(ROUND(G.10!C119,2),0)</f>
        <v>0</v>
      </c>
      <c r="D119" s="89">
        <f>IFERROR(ROUND(G.10!D119,2),0)</f>
        <v>0</v>
      </c>
      <c r="E119" s="96" t="str">
        <f>IF(OR(ISTEXT(G.10!E119),ISNUMBER(G.10!E119))=TRUE,G.10!E119,"")</f>
        <v/>
      </c>
    </row>
    <row r="120" spans="1:5" ht="15.75" thickBot="1" x14ac:dyDescent="0.3">
      <c r="A120" s="90" t="s">
        <v>571</v>
      </c>
      <c r="B120" s="133">
        <f>IFERROR(ROUND(G.10!B120,2),0)</f>
        <v>0</v>
      </c>
      <c r="C120" s="133">
        <f>IFERROR(ROUND(G.10!C120,2),0)</f>
        <v>0</v>
      </c>
      <c r="D120" s="133">
        <f>IFERROR(ROUND(G.10!D120,2),0)</f>
        <v>0</v>
      </c>
      <c r="E120" s="90"/>
    </row>
    <row r="121" spans="1:5" ht="15.75" thickBot="1" x14ac:dyDescent="0.3">
      <c r="A121" s="96" t="str">
        <f>IF(OR(ISTEXT(G.10!A121),ISNUMBER(G.10!A121))=TRUE,G.10!A121,"")</f>
        <v/>
      </c>
      <c r="B121" s="89">
        <f>IFERROR(ROUND(G.10!B121,2),0)</f>
        <v>0</v>
      </c>
      <c r="C121" s="89">
        <f>IFERROR(ROUND(G.10!C121,2),0)</f>
        <v>0</v>
      </c>
      <c r="D121" s="89">
        <f>IFERROR(ROUND(G.10!D121,2),0)</f>
        <v>0</v>
      </c>
      <c r="E121" s="96" t="str">
        <f>IF(OR(ISTEXT(G.10!E121),ISNUMBER(G.10!E121))=TRUE,G.10!E121,"")</f>
        <v/>
      </c>
    </row>
  </sheetData>
  <mergeCells count="7">
    <mergeCell ref="A5:A6"/>
    <mergeCell ref="B5:C5"/>
    <mergeCell ref="D5:E5"/>
    <mergeCell ref="A1:E1"/>
    <mergeCell ref="A2:E2"/>
    <mergeCell ref="A3:E3"/>
    <mergeCell ref="A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121"/>
  <sheetViews>
    <sheetView topLeftCell="B1" workbookViewId="0">
      <selection activeCell="C121" sqref="C121"/>
    </sheetView>
  </sheetViews>
  <sheetFormatPr baseColWidth="10" defaultRowHeight="15" x14ac:dyDescent="0.25"/>
  <cols>
    <col min="1" max="1" width="76.140625" bestFit="1" customWidth="1"/>
    <col min="2" max="5" width="28.5703125" bestFit="1" customWidth="1"/>
  </cols>
  <sheetData>
    <row r="1" spans="1:5" ht="39.950000000000003" customHeight="1" thickBot="1" x14ac:dyDescent="0.3">
      <c r="A1" s="139" t="s">
        <v>582</v>
      </c>
      <c r="B1" s="140"/>
      <c r="C1" s="140"/>
      <c r="D1" s="140"/>
      <c r="E1" s="157"/>
    </row>
    <row r="2" spans="1:5" ht="20.100000000000001" customHeight="1" thickBot="1" x14ac:dyDescent="0.3">
      <c r="A2" s="158" t="str">
        <f>IF(CONTROL!D4=0,"",CONTROL!D4)</f>
        <v>Septiembre</v>
      </c>
      <c r="B2" s="159"/>
      <c r="C2" s="159"/>
      <c r="D2" s="159"/>
      <c r="E2" s="160"/>
    </row>
    <row r="3" spans="1:5" ht="20.100000000000001" customHeight="1" thickBot="1" x14ac:dyDescent="0.3">
      <c r="A3" s="158" t="str">
        <f>IF(CONTROL!D5=0,"",CONTROL!D5)</f>
        <v xml:space="preserve">Fundación Instituto de Investigación Marqués de Valdecilla </v>
      </c>
      <c r="B3" s="159"/>
      <c r="C3" s="159"/>
      <c r="D3" s="159"/>
      <c r="E3" s="160"/>
    </row>
    <row r="4" spans="1:5" ht="20.100000000000001" customHeight="1" thickBot="1" x14ac:dyDescent="0.3">
      <c r="A4" s="161" t="s">
        <v>312</v>
      </c>
      <c r="B4" s="161"/>
      <c r="C4" s="161"/>
      <c r="D4" s="161"/>
      <c r="E4" s="161"/>
    </row>
    <row r="5" spans="1:5" ht="15.75" thickBot="1" x14ac:dyDescent="0.3">
      <c r="A5" s="164" t="s">
        <v>581</v>
      </c>
      <c r="B5" s="162" t="s">
        <v>580</v>
      </c>
      <c r="C5" s="163"/>
      <c r="D5" s="162" t="s">
        <v>579</v>
      </c>
      <c r="E5" s="163"/>
    </row>
    <row r="6" spans="1:5" ht="26.25" thickBot="1" x14ac:dyDescent="0.3">
      <c r="A6" s="165"/>
      <c r="B6" s="94" t="s">
        <v>578</v>
      </c>
      <c r="C6" s="94" t="s">
        <v>577</v>
      </c>
      <c r="D6" s="94" t="s">
        <v>482</v>
      </c>
      <c r="E6" s="94" t="s">
        <v>460</v>
      </c>
    </row>
    <row r="7" spans="1:5" ht="23.25" thickBot="1" x14ac:dyDescent="0.3">
      <c r="A7" s="90" t="s">
        <v>576</v>
      </c>
      <c r="B7" s="132">
        <f>SUM(B8:B37)</f>
        <v>0</v>
      </c>
      <c r="C7" s="132">
        <f t="shared" ref="C7:D7" si="0">SUM(C8:C37)</f>
        <v>0</v>
      </c>
      <c r="D7" s="132">
        <f t="shared" si="0"/>
        <v>0</v>
      </c>
      <c r="E7" s="90"/>
    </row>
    <row r="8" spans="1:5" ht="15.75" thickBot="1" x14ac:dyDescent="0.3">
      <c r="A8" s="96"/>
      <c r="B8" s="89"/>
      <c r="C8" s="89"/>
      <c r="D8" s="89"/>
      <c r="E8" s="96"/>
    </row>
    <row r="9" spans="1:5" ht="15.75" thickBot="1" x14ac:dyDescent="0.3">
      <c r="A9" s="96"/>
      <c r="B9" s="89"/>
      <c r="C9" s="89"/>
      <c r="D9" s="89"/>
      <c r="E9" s="96"/>
    </row>
    <row r="10" spans="1:5" ht="15.75" thickBot="1" x14ac:dyDescent="0.3">
      <c r="A10" s="96"/>
      <c r="B10" s="89"/>
      <c r="C10" s="89"/>
      <c r="D10" s="89"/>
      <c r="E10" s="96"/>
    </row>
    <row r="11" spans="1:5" ht="15.75" thickBot="1" x14ac:dyDescent="0.3">
      <c r="A11" s="96"/>
      <c r="B11" s="89"/>
      <c r="C11" s="89"/>
      <c r="D11" s="89"/>
      <c r="E11" s="96"/>
    </row>
    <row r="12" spans="1:5" ht="15.75" thickBot="1" x14ac:dyDescent="0.3">
      <c r="A12" s="96"/>
      <c r="B12" s="89"/>
      <c r="C12" s="89"/>
      <c r="D12" s="89"/>
      <c r="E12" s="96"/>
    </row>
    <row r="13" spans="1:5" ht="15.75" thickBot="1" x14ac:dyDescent="0.3">
      <c r="A13" s="96"/>
      <c r="B13" s="89"/>
      <c r="C13" s="89"/>
      <c r="D13" s="89"/>
      <c r="E13" s="96"/>
    </row>
    <row r="14" spans="1:5" ht="15.75" thickBot="1" x14ac:dyDescent="0.3">
      <c r="A14" s="96"/>
      <c r="B14" s="89"/>
      <c r="C14" s="89"/>
      <c r="D14" s="89"/>
      <c r="E14" s="96"/>
    </row>
    <row r="15" spans="1:5" ht="15.75" thickBot="1" x14ac:dyDescent="0.3">
      <c r="A15" s="96"/>
      <c r="B15" s="89"/>
      <c r="C15" s="89"/>
      <c r="D15" s="89"/>
      <c r="E15" s="96"/>
    </row>
    <row r="16" spans="1:5" ht="15.75" thickBot="1" x14ac:dyDescent="0.3">
      <c r="A16" s="96"/>
      <c r="B16" s="89"/>
      <c r="C16" s="89"/>
      <c r="D16" s="89"/>
      <c r="E16" s="96"/>
    </row>
    <row r="17" spans="1:5" ht="15.75" thickBot="1" x14ac:dyDescent="0.3">
      <c r="A17" s="96"/>
      <c r="B17" s="89"/>
      <c r="C17" s="89"/>
      <c r="D17" s="89"/>
      <c r="E17" s="96"/>
    </row>
    <row r="18" spans="1:5" ht="15.75" thickBot="1" x14ac:dyDescent="0.3">
      <c r="A18" s="96"/>
      <c r="B18" s="89"/>
      <c r="C18" s="89"/>
      <c r="D18" s="89"/>
      <c r="E18" s="96"/>
    </row>
    <row r="19" spans="1:5" ht="15.75" thickBot="1" x14ac:dyDescent="0.3">
      <c r="A19" s="96"/>
      <c r="B19" s="89"/>
      <c r="C19" s="89"/>
      <c r="D19" s="89"/>
      <c r="E19" s="96"/>
    </row>
    <row r="20" spans="1:5" ht="15.75" thickBot="1" x14ac:dyDescent="0.3">
      <c r="A20" s="96"/>
      <c r="B20" s="89"/>
      <c r="C20" s="89"/>
      <c r="D20" s="89"/>
      <c r="E20" s="96"/>
    </row>
    <row r="21" spans="1:5" ht="15.75" thickBot="1" x14ac:dyDescent="0.3">
      <c r="A21" s="96"/>
      <c r="B21" s="89"/>
      <c r="C21" s="89"/>
      <c r="D21" s="89"/>
      <c r="E21" s="96"/>
    </row>
    <row r="22" spans="1:5" ht="15.75" thickBot="1" x14ac:dyDescent="0.3">
      <c r="A22" s="96"/>
      <c r="B22" s="89"/>
      <c r="C22" s="89"/>
      <c r="D22" s="89"/>
      <c r="E22" s="96"/>
    </row>
    <row r="23" spans="1:5" ht="15.75" thickBot="1" x14ac:dyDescent="0.3">
      <c r="A23" s="96"/>
      <c r="B23" s="89"/>
      <c r="C23" s="89"/>
      <c r="D23" s="89"/>
      <c r="E23" s="96"/>
    </row>
    <row r="24" spans="1:5" ht="15.75" thickBot="1" x14ac:dyDescent="0.3">
      <c r="A24" s="96"/>
      <c r="B24" s="89"/>
      <c r="C24" s="89"/>
      <c r="D24" s="89"/>
      <c r="E24" s="96"/>
    </row>
    <row r="25" spans="1:5" ht="15.75" thickBot="1" x14ac:dyDescent="0.3">
      <c r="A25" s="96"/>
      <c r="B25" s="89"/>
      <c r="C25" s="89"/>
      <c r="D25" s="89"/>
      <c r="E25" s="96"/>
    </row>
    <row r="26" spans="1:5" ht="15.75" thickBot="1" x14ac:dyDescent="0.3">
      <c r="A26" s="96"/>
      <c r="B26" s="89"/>
      <c r="C26" s="89"/>
      <c r="D26" s="89"/>
      <c r="E26" s="96"/>
    </row>
    <row r="27" spans="1:5" ht="15.75" thickBot="1" x14ac:dyDescent="0.3">
      <c r="A27" s="96"/>
      <c r="B27" s="89"/>
      <c r="C27" s="89"/>
      <c r="D27" s="89"/>
      <c r="E27" s="96"/>
    </row>
    <row r="28" spans="1:5" ht="15.75" thickBot="1" x14ac:dyDescent="0.3">
      <c r="A28" s="96"/>
      <c r="B28" s="89"/>
      <c r="C28" s="89"/>
      <c r="D28" s="89"/>
      <c r="E28" s="96"/>
    </row>
    <row r="29" spans="1:5" ht="15.75" thickBot="1" x14ac:dyDescent="0.3">
      <c r="A29" s="96"/>
      <c r="B29" s="89"/>
      <c r="C29" s="89"/>
      <c r="D29" s="89"/>
      <c r="E29" s="96"/>
    </row>
    <row r="30" spans="1:5" ht="15.75" thickBot="1" x14ac:dyDescent="0.3">
      <c r="A30" s="96"/>
      <c r="B30" s="89"/>
      <c r="C30" s="89"/>
      <c r="D30" s="89"/>
      <c r="E30" s="96"/>
    </row>
    <row r="31" spans="1:5" ht="15.75" thickBot="1" x14ac:dyDescent="0.3">
      <c r="A31" s="96"/>
      <c r="B31" s="89"/>
      <c r="C31" s="89"/>
      <c r="D31" s="89"/>
      <c r="E31" s="96"/>
    </row>
    <row r="32" spans="1:5" ht="15.75" thickBot="1" x14ac:dyDescent="0.3">
      <c r="A32" s="96"/>
      <c r="B32" s="89"/>
      <c r="C32" s="89"/>
      <c r="D32" s="89"/>
      <c r="E32" s="96"/>
    </row>
    <row r="33" spans="1:5" ht="15.75" thickBot="1" x14ac:dyDescent="0.3">
      <c r="A33" s="96"/>
      <c r="B33" s="89"/>
      <c r="C33" s="89"/>
      <c r="D33" s="89"/>
      <c r="E33" s="96"/>
    </row>
    <row r="34" spans="1:5" ht="15.75" thickBot="1" x14ac:dyDescent="0.3">
      <c r="A34" s="96"/>
      <c r="B34" s="89"/>
      <c r="C34" s="89"/>
      <c r="D34" s="89"/>
      <c r="E34" s="96"/>
    </row>
    <row r="35" spans="1:5" ht="15.75" thickBot="1" x14ac:dyDescent="0.3">
      <c r="A35" s="96"/>
      <c r="B35" s="89"/>
      <c r="C35" s="89"/>
      <c r="D35" s="89"/>
      <c r="E35" s="96"/>
    </row>
    <row r="36" spans="1:5" ht="15.75" thickBot="1" x14ac:dyDescent="0.3">
      <c r="A36" s="96"/>
      <c r="B36" s="89"/>
      <c r="C36" s="89"/>
      <c r="D36" s="89"/>
      <c r="E36" s="96"/>
    </row>
    <row r="37" spans="1:5" ht="15.75" thickBot="1" x14ac:dyDescent="0.3">
      <c r="A37" s="96"/>
      <c r="B37" s="89"/>
      <c r="C37" s="89"/>
      <c r="D37" s="89"/>
      <c r="E37" s="96"/>
    </row>
    <row r="38" spans="1:5" ht="23.25" thickBot="1" x14ac:dyDescent="0.3">
      <c r="A38" s="90" t="s">
        <v>575</v>
      </c>
      <c r="B38" s="132">
        <f>SUM(B39:B84)</f>
        <v>0</v>
      </c>
      <c r="C38" s="132">
        <f t="shared" ref="C38:D38" si="1">SUM(C39:C84)</f>
        <v>0</v>
      </c>
      <c r="D38" s="132">
        <f t="shared" si="1"/>
        <v>0</v>
      </c>
      <c r="E38" s="90"/>
    </row>
    <row r="39" spans="1:5" ht="15.75" thickBot="1" x14ac:dyDescent="0.3">
      <c r="A39" s="96"/>
      <c r="B39" s="89"/>
      <c r="C39" s="89"/>
      <c r="D39" s="89"/>
      <c r="E39" s="96"/>
    </row>
    <row r="40" spans="1:5" ht="15.75" thickBot="1" x14ac:dyDescent="0.3">
      <c r="A40" s="96"/>
      <c r="B40" s="89"/>
      <c r="C40" s="89"/>
      <c r="D40" s="89"/>
      <c r="E40" s="96"/>
    </row>
    <row r="41" spans="1:5" ht="15.75" thickBot="1" x14ac:dyDescent="0.3">
      <c r="A41" s="96"/>
      <c r="B41" s="89"/>
      <c r="C41" s="89"/>
      <c r="D41" s="89"/>
      <c r="E41" s="96"/>
    </row>
    <row r="42" spans="1:5" ht="15.75" thickBot="1" x14ac:dyDescent="0.3">
      <c r="A42" s="96"/>
      <c r="B42" s="89"/>
      <c r="C42" s="89"/>
      <c r="D42" s="89"/>
      <c r="E42" s="96"/>
    </row>
    <row r="43" spans="1:5" ht="15.75" thickBot="1" x14ac:dyDescent="0.3">
      <c r="A43" s="96"/>
      <c r="B43" s="89"/>
      <c r="C43" s="89"/>
      <c r="D43" s="89"/>
      <c r="E43" s="96"/>
    </row>
    <row r="44" spans="1:5" ht="15.75" thickBot="1" x14ac:dyDescent="0.3">
      <c r="A44" s="96"/>
      <c r="B44" s="89"/>
      <c r="C44" s="89"/>
      <c r="D44" s="89"/>
      <c r="E44" s="96"/>
    </row>
    <row r="45" spans="1:5" ht="15.75" thickBot="1" x14ac:dyDescent="0.3">
      <c r="A45" s="96"/>
      <c r="B45" s="89"/>
      <c r="C45" s="89"/>
      <c r="D45" s="89"/>
      <c r="E45" s="96"/>
    </row>
    <row r="46" spans="1:5" ht="15.75" thickBot="1" x14ac:dyDescent="0.3">
      <c r="A46" s="96"/>
      <c r="B46" s="89"/>
      <c r="C46" s="89"/>
      <c r="D46" s="89"/>
      <c r="E46" s="96"/>
    </row>
    <row r="47" spans="1:5" ht="15.75" thickBot="1" x14ac:dyDescent="0.3">
      <c r="A47" s="96"/>
      <c r="B47" s="89"/>
      <c r="C47" s="89"/>
      <c r="D47" s="89"/>
      <c r="E47" s="96"/>
    </row>
    <row r="48" spans="1:5" ht="15.75" thickBot="1" x14ac:dyDescent="0.3">
      <c r="A48" s="96"/>
      <c r="B48" s="89"/>
      <c r="C48" s="89"/>
      <c r="D48" s="89"/>
      <c r="E48" s="96"/>
    </row>
    <row r="49" spans="1:5" ht="15.75" thickBot="1" x14ac:dyDescent="0.3">
      <c r="A49" s="96"/>
      <c r="B49" s="89"/>
      <c r="C49" s="89"/>
      <c r="D49" s="89"/>
      <c r="E49" s="96"/>
    </row>
    <row r="50" spans="1:5" ht="15.75" thickBot="1" x14ac:dyDescent="0.3">
      <c r="A50" s="96"/>
      <c r="B50" s="89"/>
      <c r="C50" s="89"/>
      <c r="D50" s="89"/>
      <c r="E50" s="96"/>
    </row>
    <row r="51" spans="1:5" ht="15.75" thickBot="1" x14ac:dyDescent="0.3">
      <c r="A51" s="96"/>
      <c r="B51" s="89"/>
      <c r="C51" s="89"/>
      <c r="D51" s="89"/>
      <c r="E51" s="96"/>
    </row>
    <row r="52" spans="1:5" ht="15.75" thickBot="1" x14ac:dyDescent="0.3">
      <c r="A52" s="96"/>
      <c r="B52" s="89"/>
      <c r="C52" s="89"/>
      <c r="D52" s="89"/>
      <c r="E52" s="96"/>
    </row>
    <row r="53" spans="1:5" ht="15.75" thickBot="1" x14ac:dyDescent="0.3">
      <c r="A53" s="96"/>
      <c r="B53" s="89"/>
      <c r="C53" s="89"/>
      <c r="D53" s="89"/>
      <c r="E53" s="96"/>
    </row>
    <row r="54" spans="1:5" ht="15.75" thickBot="1" x14ac:dyDescent="0.3">
      <c r="A54" s="96"/>
      <c r="B54" s="89"/>
      <c r="C54" s="89"/>
      <c r="D54" s="89"/>
      <c r="E54" s="96"/>
    </row>
    <row r="55" spans="1:5" ht="15.75" thickBot="1" x14ac:dyDescent="0.3">
      <c r="A55" s="96"/>
      <c r="B55" s="89"/>
      <c r="C55" s="89"/>
      <c r="D55" s="89"/>
      <c r="E55" s="96"/>
    </row>
    <row r="56" spans="1:5" ht="15.75" thickBot="1" x14ac:dyDescent="0.3">
      <c r="A56" s="96"/>
      <c r="B56" s="89"/>
      <c r="C56" s="89"/>
      <c r="D56" s="89"/>
      <c r="E56" s="96"/>
    </row>
    <row r="57" spans="1:5" ht="15.75" thickBot="1" x14ac:dyDescent="0.3">
      <c r="A57" s="96"/>
      <c r="B57" s="89"/>
      <c r="C57" s="89"/>
      <c r="D57" s="89"/>
      <c r="E57" s="96"/>
    </row>
    <row r="58" spans="1:5" ht="15.75" thickBot="1" x14ac:dyDescent="0.3">
      <c r="A58" s="96"/>
      <c r="B58" s="89"/>
      <c r="C58" s="89"/>
      <c r="D58" s="89"/>
      <c r="E58" s="96"/>
    </row>
    <row r="59" spans="1:5" ht="15.75" thickBot="1" x14ac:dyDescent="0.3">
      <c r="A59" s="96"/>
      <c r="B59" s="89"/>
      <c r="C59" s="89"/>
      <c r="D59" s="89"/>
      <c r="E59" s="96"/>
    </row>
    <row r="60" spans="1:5" ht="15.75" thickBot="1" x14ac:dyDescent="0.3">
      <c r="A60" s="96"/>
      <c r="B60" s="89"/>
      <c r="C60" s="89"/>
      <c r="D60" s="89"/>
      <c r="E60" s="96"/>
    </row>
    <row r="61" spans="1:5" ht="15.75" thickBot="1" x14ac:dyDescent="0.3">
      <c r="A61" s="96"/>
      <c r="B61" s="89"/>
      <c r="C61" s="89"/>
      <c r="D61" s="89"/>
      <c r="E61" s="96"/>
    </row>
    <row r="62" spans="1:5" ht="15.75" thickBot="1" x14ac:dyDescent="0.3">
      <c r="A62" s="96"/>
      <c r="B62" s="89"/>
      <c r="C62" s="89"/>
      <c r="D62" s="89"/>
      <c r="E62" s="96"/>
    </row>
    <row r="63" spans="1:5" ht="15.75" thickBot="1" x14ac:dyDescent="0.3">
      <c r="A63" s="96"/>
      <c r="B63" s="89"/>
      <c r="C63" s="89"/>
      <c r="D63" s="89"/>
      <c r="E63" s="96"/>
    </row>
    <row r="64" spans="1:5" ht="15.75" thickBot="1" x14ac:dyDescent="0.3">
      <c r="A64" s="96"/>
      <c r="B64" s="89"/>
      <c r="C64" s="89"/>
      <c r="D64" s="89"/>
      <c r="E64" s="96"/>
    </row>
    <row r="65" spans="1:5" ht="15.75" thickBot="1" x14ac:dyDescent="0.3">
      <c r="A65" s="96"/>
      <c r="B65" s="89"/>
      <c r="C65" s="89"/>
      <c r="D65" s="89"/>
      <c r="E65" s="96"/>
    </row>
    <row r="66" spans="1:5" ht="15.75" thickBot="1" x14ac:dyDescent="0.3">
      <c r="A66" s="96"/>
      <c r="B66" s="89"/>
      <c r="C66" s="89"/>
      <c r="D66" s="89"/>
      <c r="E66" s="96"/>
    </row>
    <row r="67" spans="1:5" ht="15.75" thickBot="1" x14ac:dyDescent="0.3">
      <c r="A67" s="96"/>
      <c r="B67" s="89"/>
      <c r="C67" s="89"/>
      <c r="D67" s="89"/>
      <c r="E67" s="96"/>
    </row>
    <row r="68" spans="1:5" ht="15.75" thickBot="1" x14ac:dyDescent="0.3">
      <c r="A68" s="96"/>
      <c r="B68" s="89"/>
      <c r="C68" s="89"/>
      <c r="D68" s="89"/>
      <c r="E68" s="96"/>
    </row>
    <row r="69" spans="1:5" ht="15.75" thickBot="1" x14ac:dyDescent="0.3">
      <c r="A69" s="96"/>
      <c r="B69" s="89"/>
      <c r="C69" s="89"/>
      <c r="D69" s="89"/>
      <c r="E69" s="96"/>
    </row>
    <row r="70" spans="1:5" ht="15.75" thickBot="1" x14ac:dyDescent="0.3">
      <c r="A70" s="96"/>
      <c r="B70" s="89"/>
      <c r="C70" s="89"/>
      <c r="D70" s="89"/>
      <c r="E70" s="96"/>
    </row>
    <row r="71" spans="1:5" ht="15.75" thickBot="1" x14ac:dyDescent="0.3">
      <c r="A71" s="96"/>
      <c r="B71" s="89"/>
      <c r="C71" s="89"/>
      <c r="D71" s="89"/>
      <c r="E71" s="96"/>
    </row>
    <row r="72" spans="1:5" ht="15.75" thickBot="1" x14ac:dyDescent="0.3">
      <c r="A72" s="96"/>
      <c r="B72" s="89"/>
      <c r="C72" s="89"/>
      <c r="D72" s="89"/>
      <c r="E72" s="96"/>
    </row>
    <row r="73" spans="1:5" ht="15.75" thickBot="1" x14ac:dyDescent="0.3">
      <c r="A73" s="96"/>
      <c r="B73" s="89"/>
      <c r="C73" s="89"/>
      <c r="D73" s="89"/>
      <c r="E73" s="96"/>
    </row>
    <row r="74" spans="1:5" ht="15.75" thickBot="1" x14ac:dyDescent="0.3">
      <c r="A74" s="96"/>
      <c r="B74" s="89"/>
      <c r="C74" s="89"/>
      <c r="D74" s="89"/>
      <c r="E74" s="96"/>
    </row>
    <row r="75" spans="1:5" ht="15.75" thickBot="1" x14ac:dyDescent="0.3">
      <c r="A75" s="96"/>
      <c r="B75" s="89"/>
      <c r="C75" s="89"/>
      <c r="D75" s="89"/>
      <c r="E75" s="96"/>
    </row>
    <row r="76" spans="1:5" ht="15.75" thickBot="1" x14ac:dyDescent="0.3">
      <c r="A76" s="96"/>
      <c r="B76" s="89"/>
      <c r="C76" s="89"/>
      <c r="D76" s="89"/>
      <c r="E76" s="96"/>
    </row>
    <row r="77" spans="1:5" ht="15.75" thickBot="1" x14ac:dyDescent="0.3">
      <c r="A77" s="96"/>
      <c r="B77" s="89"/>
      <c r="C77" s="89"/>
      <c r="D77" s="89"/>
      <c r="E77" s="96"/>
    </row>
    <row r="78" spans="1:5" ht="15.75" thickBot="1" x14ac:dyDescent="0.3">
      <c r="A78" s="96"/>
      <c r="B78" s="89"/>
      <c r="C78" s="89"/>
      <c r="D78" s="89"/>
      <c r="E78" s="96"/>
    </row>
    <row r="79" spans="1:5" ht="15.75" thickBot="1" x14ac:dyDescent="0.3">
      <c r="A79" s="96"/>
      <c r="B79" s="89"/>
      <c r="C79" s="89"/>
      <c r="D79" s="89"/>
      <c r="E79" s="96"/>
    </row>
    <row r="80" spans="1:5" ht="15.75" thickBot="1" x14ac:dyDescent="0.3">
      <c r="A80" s="96"/>
      <c r="B80" s="89"/>
      <c r="C80" s="89"/>
      <c r="D80" s="89"/>
      <c r="E80" s="96"/>
    </row>
    <row r="81" spans="1:5" ht="15.75" thickBot="1" x14ac:dyDescent="0.3">
      <c r="A81" s="96"/>
      <c r="B81" s="89"/>
      <c r="C81" s="89"/>
      <c r="D81" s="89"/>
      <c r="E81" s="96"/>
    </row>
    <row r="82" spans="1:5" ht="15.75" thickBot="1" x14ac:dyDescent="0.3">
      <c r="A82" s="96"/>
      <c r="B82" s="89"/>
      <c r="C82" s="89"/>
      <c r="D82" s="89"/>
      <c r="E82" s="96"/>
    </row>
    <row r="83" spans="1:5" ht="15.75" thickBot="1" x14ac:dyDescent="0.3">
      <c r="A83" s="96"/>
      <c r="B83" s="89"/>
      <c r="C83" s="89"/>
      <c r="D83" s="89"/>
      <c r="E83" s="96"/>
    </row>
    <row r="84" spans="1:5" ht="15.75" thickBot="1" x14ac:dyDescent="0.3">
      <c r="A84" s="96"/>
      <c r="B84" s="89"/>
      <c r="C84" s="89"/>
      <c r="D84" s="89"/>
      <c r="E84" s="96"/>
    </row>
    <row r="85" spans="1:5" ht="23.25" thickBot="1" x14ac:dyDescent="0.3">
      <c r="A85" s="90" t="s">
        <v>574</v>
      </c>
      <c r="B85" s="132">
        <f>SUM(B86:B115)</f>
        <v>0</v>
      </c>
      <c r="C85" s="132">
        <f t="shared" ref="C85:D85" si="2">SUM(C86:C115)</f>
        <v>0</v>
      </c>
      <c r="D85" s="132">
        <f t="shared" si="2"/>
        <v>0</v>
      </c>
      <c r="E85" s="90"/>
    </row>
    <row r="86" spans="1:5" ht="15.75" thickBot="1" x14ac:dyDescent="0.3">
      <c r="A86" s="96"/>
      <c r="B86" s="89"/>
      <c r="C86" s="89"/>
      <c r="D86" s="89"/>
      <c r="E86" s="96"/>
    </row>
    <row r="87" spans="1:5" ht="15.75" thickBot="1" x14ac:dyDescent="0.3">
      <c r="A87" s="96"/>
      <c r="B87" s="89"/>
      <c r="C87" s="89"/>
      <c r="D87" s="89"/>
      <c r="E87" s="96"/>
    </row>
    <row r="88" spans="1:5" ht="15.75" thickBot="1" x14ac:dyDescent="0.3">
      <c r="A88" s="96"/>
      <c r="B88" s="89"/>
      <c r="C88" s="89"/>
      <c r="D88" s="89"/>
      <c r="E88" s="96"/>
    </row>
    <row r="89" spans="1:5" ht="15.75" thickBot="1" x14ac:dyDescent="0.3">
      <c r="A89" s="96"/>
      <c r="B89" s="89"/>
      <c r="C89" s="89"/>
      <c r="D89" s="89"/>
      <c r="E89" s="96"/>
    </row>
    <row r="90" spans="1:5" ht="15.75" thickBot="1" x14ac:dyDescent="0.3">
      <c r="A90" s="96"/>
      <c r="B90" s="89"/>
      <c r="C90" s="89"/>
      <c r="D90" s="89"/>
      <c r="E90" s="96"/>
    </row>
    <row r="91" spans="1:5" ht="15.75" thickBot="1" x14ac:dyDescent="0.3">
      <c r="A91" s="96"/>
      <c r="B91" s="89"/>
      <c r="C91" s="89"/>
      <c r="D91" s="89"/>
      <c r="E91" s="96"/>
    </row>
    <row r="92" spans="1:5" ht="15.75" thickBot="1" x14ac:dyDescent="0.3">
      <c r="A92" s="96"/>
      <c r="B92" s="89"/>
      <c r="C92" s="89"/>
      <c r="D92" s="89"/>
      <c r="E92" s="96"/>
    </row>
    <row r="93" spans="1:5" ht="15.75" thickBot="1" x14ac:dyDescent="0.3">
      <c r="A93" s="96"/>
      <c r="B93" s="89"/>
      <c r="C93" s="89"/>
      <c r="D93" s="89"/>
      <c r="E93" s="96"/>
    </row>
    <row r="94" spans="1:5" ht="15.75" thickBot="1" x14ac:dyDescent="0.3">
      <c r="A94" s="96"/>
      <c r="B94" s="89"/>
      <c r="C94" s="89"/>
      <c r="D94" s="89"/>
      <c r="E94" s="96"/>
    </row>
    <row r="95" spans="1:5" ht="15.75" thickBot="1" x14ac:dyDescent="0.3">
      <c r="A95" s="96"/>
      <c r="B95" s="89"/>
      <c r="C95" s="89"/>
      <c r="D95" s="89"/>
      <c r="E95" s="96"/>
    </row>
    <row r="96" spans="1:5" ht="15.75" thickBot="1" x14ac:dyDescent="0.3">
      <c r="A96" s="96"/>
      <c r="B96" s="89"/>
      <c r="C96" s="89"/>
      <c r="D96" s="89"/>
      <c r="E96" s="96"/>
    </row>
    <row r="97" spans="1:5" ht="15.75" thickBot="1" x14ac:dyDescent="0.3">
      <c r="A97" s="96"/>
      <c r="B97" s="89"/>
      <c r="C97" s="89"/>
      <c r="D97" s="89"/>
      <c r="E97" s="96"/>
    </row>
    <row r="98" spans="1:5" ht="15.75" thickBot="1" x14ac:dyDescent="0.3">
      <c r="A98" s="96"/>
      <c r="B98" s="89"/>
      <c r="C98" s="89"/>
      <c r="D98" s="89"/>
      <c r="E98" s="96"/>
    </row>
    <row r="99" spans="1:5" ht="15.75" thickBot="1" x14ac:dyDescent="0.3">
      <c r="A99" s="96"/>
      <c r="B99" s="89"/>
      <c r="C99" s="89"/>
      <c r="D99" s="89"/>
      <c r="E99" s="96"/>
    </row>
    <row r="100" spans="1:5" ht="15.75" thickBot="1" x14ac:dyDescent="0.3">
      <c r="A100" s="96"/>
      <c r="B100" s="89"/>
      <c r="C100" s="89"/>
      <c r="D100" s="89"/>
      <c r="E100" s="96"/>
    </row>
    <row r="101" spans="1:5" ht="15.75" thickBot="1" x14ac:dyDescent="0.3">
      <c r="A101" s="96"/>
      <c r="B101" s="89"/>
      <c r="C101" s="89"/>
      <c r="D101" s="89"/>
      <c r="E101" s="96"/>
    </row>
    <row r="102" spans="1:5" ht="15.75" thickBot="1" x14ac:dyDescent="0.3">
      <c r="A102" s="96"/>
      <c r="B102" s="89"/>
      <c r="C102" s="89"/>
      <c r="D102" s="89"/>
      <c r="E102" s="96"/>
    </row>
    <row r="103" spans="1:5" ht="15.75" thickBot="1" x14ac:dyDescent="0.3">
      <c r="A103" s="96"/>
      <c r="B103" s="89"/>
      <c r="C103" s="89"/>
      <c r="D103" s="89"/>
      <c r="E103" s="96"/>
    </row>
    <row r="104" spans="1:5" ht="15.75" thickBot="1" x14ac:dyDescent="0.3">
      <c r="A104" s="96"/>
      <c r="B104" s="89"/>
      <c r="C104" s="89"/>
      <c r="D104" s="89"/>
      <c r="E104" s="96"/>
    </row>
    <row r="105" spans="1:5" ht="15.75" thickBot="1" x14ac:dyDescent="0.3">
      <c r="A105" s="96"/>
      <c r="B105" s="89"/>
      <c r="C105" s="89"/>
      <c r="D105" s="89"/>
      <c r="E105" s="96"/>
    </row>
    <row r="106" spans="1:5" ht="15.75" thickBot="1" x14ac:dyDescent="0.3">
      <c r="A106" s="96"/>
      <c r="B106" s="89"/>
      <c r="C106" s="89"/>
      <c r="D106" s="89"/>
      <c r="E106" s="96"/>
    </row>
    <row r="107" spans="1:5" ht="15.75" thickBot="1" x14ac:dyDescent="0.3">
      <c r="A107" s="96"/>
      <c r="B107" s="89"/>
      <c r="C107" s="89"/>
      <c r="D107" s="89"/>
      <c r="E107" s="96"/>
    </row>
    <row r="108" spans="1:5" ht="15.75" thickBot="1" x14ac:dyDescent="0.3">
      <c r="A108" s="96"/>
      <c r="B108" s="89"/>
      <c r="C108" s="89"/>
      <c r="D108" s="89"/>
      <c r="E108" s="96"/>
    </row>
    <row r="109" spans="1:5" ht="15.75" thickBot="1" x14ac:dyDescent="0.3">
      <c r="A109" s="96"/>
      <c r="B109" s="89"/>
      <c r="C109" s="89"/>
      <c r="D109" s="89"/>
      <c r="E109" s="96"/>
    </row>
    <row r="110" spans="1:5" ht="15.75" thickBot="1" x14ac:dyDescent="0.3">
      <c r="A110" s="96"/>
      <c r="B110" s="89"/>
      <c r="C110" s="89"/>
      <c r="D110" s="89"/>
      <c r="E110" s="96"/>
    </row>
    <row r="111" spans="1:5" ht="15.75" thickBot="1" x14ac:dyDescent="0.3">
      <c r="A111" s="96"/>
      <c r="B111" s="89"/>
      <c r="C111" s="89"/>
      <c r="D111" s="89"/>
      <c r="E111" s="96"/>
    </row>
    <row r="112" spans="1:5" ht="15.75" thickBot="1" x14ac:dyDescent="0.3">
      <c r="A112" s="96"/>
      <c r="B112" s="89"/>
      <c r="C112" s="89"/>
      <c r="D112" s="89"/>
      <c r="E112" s="96"/>
    </row>
    <row r="113" spans="1:5" ht="15.75" thickBot="1" x14ac:dyDescent="0.3">
      <c r="A113" s="96"/>
      <c r="B113" s="89"/>
      <c r="C113" s="89"/>
      <c r="D113" s="89"/>
      <c r="E113" s="96"/>
    </row>
    <row r="114" spans="1:5" ht="15.75" thickBot="1" x14ac:dyDescent="0.3">
      <c r="A114" s="96"/>
      <c r="B114" s="89"/>
      <c r="C114" s="89"/>
      <c r="D114" s="89"/>
      <c r="E114" s="96"/>
    </row>
    <row r="115" spans="1:5" ht="15.75" thickBot="1" x14ac:dyDescent="0.3">
      <c r="A115" s="96"/>
      <c r="B115" s="89"/>
      <c r="C115" s="89"/>
      <c r="D115" s="89"/>
      <c r="E115" s="96"/>
    </row>
    <row r="116" spans="1:5" ht="15.75" thickBot="1" x14ac:dyDescent="0.3">
      <c r="A116" s="90" t="s">
        <v>573</v>
      </c>
      <c r="B116" s="132">
        <f>B117</f>
        <v>0</v>
      </c>
      <c r="C116" s="132">
        <f t="shared" ref="C116:D116" si="3">C117</f>
        <v>0</v>
      </c>
      <c r="D116" s="132">
        <f t="shared" si="3"/>
        <v>0</v>
      </c>
      <c r="E116" s="90"/>
    </row>
    <row r="117" spans="1:5" ht="15.75" thickBot="1" x14ac:dyDescent="0.3">
      <c r="A117" s="96"/>
      <c r="B117" s="89"/>
      <c r="C117" s="89"/>
      <c r="D117" s="89"/>
      <c r="E117" s="96"/>
    </row>
    <row r="118" spans="1:5" ht="15.75" thickBot="1" x14ac:dyDescent="0.3">
      <c r="A118" s="90" t="s">
        <v>572</v>
      </c>
      <c r="B118" s="132">
        <f t="shared" ref="B118:D118" si="4">B119</f>
        <v>0</v>
      </c>
      <c r="C118" s="132">
        <f t="shared" si="4"/>
        <v>0</v>
      </c>
      <c r="D118" s="132">
        <f t="shared" si="4"/>
        <v>0</v>
      </c>
      <c r="E118" s="90"/>
    </row>
    <row r="119" spans="1:5" ht="15.75" thickBot="1" x14ac:dyDescent="0.3">
      <c r="A119" s="96"/>
      <c r="B119" s="89"/>
      <c r="C119" s="89"/>
      <c r="D119" s="89"/>
      <c r="E119" s="96"/>
    </row>
    <row r="120" spans="1:5" ht="15.75" thickBot="1" x14ac:dyDescent="0.3">
      <c r="A120" s="90" t="s">
        <v>571</v>
      </c>
      <c r="B120" s="132">
        <f t="shared" ref="B120:D120" si="5">B121</f>
        <v>0</v>
      </c>
      <c r="C120" s="132">
        <f t="shared" si="5"/>
        <v>0</v>
      </c>
      <c r="D120" s="132">
        <f t="shared" si="5"/>
        <v>0</v>
      </c>
      <c r="E120" s="90"/>
    </row>
    <row r="121" spans="1:5" ht="15.75" thickBot="1" x14ac:dyDescent="0.3">
      <c r="A121" s="96"/>
      <c r="B121" s="89"/>
      <c r="C121" s="89"/>
      <c r="D121" s="89"/>
      <c r="E121" s="96"/>
    </row>
  </sheetData>
  <sheetProtection algorithmName="SHA-512" hashValue="8qdU58TgByEuvvh2ZV3AXEoEQ3Ee5F2sX9uPAlM2032rNo1nibrfTPKHJT0d13rwBoeWBj67jM9L7BmRSgHaQA==" saltValue="tVmjPfyk5JBtd9E0APLVVA==" spinCount="100000" sheet="1" objects="1" scenarios="1"/>
  <mergeCells count="7">
    <mergeCell ref="A1:E1"/>
    <mergeCell ref="A2:E2"/>
    <mergeCell ref="A3:E3"/>
    <mergeCell ref="A4:E4"/>
    <mergeCell ref="A5:A6"/>
    <mergeCell ref="B5:C5"/>
    <mergeCell ref="D5:E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93780"/>
  </sheetPr>
  <dimension ref="A1:X14"/>
  <sheetViews>
    <sheetView workbookViewId="0">
      <selection activeCell="C22" sqref="C22"/>
    </sheetView>
  </sheetViews>
  <sheetFormatPr baseColWidth="10" defaultColWidth="11.5703125" defaultRowHeight="15" x14ac:dyDescent="0.25"/>
  <cols>
    <col min="1" max="1" width="50.140625" customWidth="1"/>
  </cols>
  <sheetData>
    <row r="1" spans="1:24" ht="18.75" thickBot="1" x14ac:dyDescent="0.3">
      <c r="A1" s="151" t="s">
        <v>749</v>
      </c>
      <c r="B1" s="152"/>
      <c r="C1" s="152"/>
      <c r="D1" s="152"/>
      <c r="E1" s="152"/>
      <c r="F1" s="152"/>
      <c r="G1" s="152"/>
      <c r="H1" s="152"/>
      <c r="I1" s="152"/>
      <c r="J1" s="152"/>
      <c r="K1" s="152"/>
      <c r="L1" s="152"/>
      <c r="M1" s="152"/>
      <c r="N1" s="152"/>
      <c r="O1" s="152"/>
      <c r="P1" s="152"/>
      <c r="Q1" s="152"/>
      <c r="R1" s="152"/>
      <c r="S1" s="152"/>
      <c r="T1" s="152"/>
      <c r="U1" s="152"/>
      <c r="V1" s="152"/>
      <c r="W1" s="152"/>
      <c r="X1" s="152"/>
    </row>
    <row r="2" spans="1:24" ht="15.75" thickBot="1" x14ac:dyDescent="0.3"/>
    <row r="3" spans="1:24" ht="65.25" customHeight="1" thickBot="1" x14ac:dyDescent="0.3">
      <c r="A3" s="149" t="s">
        <v>73</v>
      </c>
      <c r="B3" s="154" t="s">
        <v>48</v>
      </c>
      <c r="C3" s="155"/>
      <c r="D3" s="156"/>
      <c r="E3" s="154" t="s">
        <v>49</v>
      </c>
      <c r="F3" s="155"/>
      <c r="G3" s="155"/>
      <c r="H3" s="155"/>
      <c r="I3" s="155"/>
      <c r="J3" s="155"/>
      <c r="K3" s="156"/>
      <c r="L3" s="154" t="s">
        <v>50</v>
      </c>
      <c r="M3" s="155"/>
      <c r="N3" s="155"/>
      <c r="O3" s="155"/>
      <c r="P3" s="155"/>
      <c r="Q3" s="155"/>
      <c r="R3" s="156"/>
      <c r="S3" s="154" t="s">
        <v>750</v>
      </c>
      <c r="T3" s="155"/>
      <c r="U3" s="156"/>
      <c r="V3" s="154" t="s">
        <v>84</v>
      </c>
      <c r="W3" s="155"/>
      <c r="X3" s="156"/>
    </row>
    <row r="4" spans="1:24" ht="15.75" thickBot="1" x14ac:dyDescent="0.3">
      <c r="A4" s="153"/>
      <c r="B4" s="149" t="s">
        <v>54</v>
      </c>
      <c r="C4" s="149" t="s">
        <v>55</v>
      </c>
      <c r="D4" s="149" t="s">
        <v>30</v>
      </c>
      <c r="E4" s="154" t="s">
        <v>54</v>
      </c>
      <c r="F4" s="155"/>
      <c r="G4" s="156"/>
      <c r="H4" s="154" t="s">
        <v>55</v>
      </c>
      <c r="I4" s="155"/>
      <c r="J4" s="156"/>
      <c r="K4" s="149" t="s">
        <v>30</v>
      </c>
      <c r="L4" s="154" t="s">
        <v>54</v>
      </c>
      <c r="M4" s="155"/>
      <c r="N4" s="156"/>
      <c r="O4" s="154" t="s">
        <v>55</v>
      </c>
      <c r="P4" s="155"/>
      <c r="Q4" s="156"/>
      <c r="R4" s="149" t="s">
        <v>30</v>
      </c>
      <c r="S4" s="149" t="s">
        <v>54</v>
      </c>
      <c r="T4" s="149" t="s">
        <v>55</v>
      </c>
      <c r="U4" s="149" t="s">
        <v>30</v>
      </c>
      <c r="V4" s="149" t="s">
        <v>54</v>
      </c>
      <c r="W4" s="149" t="s">
        <v>55</v>
      </c>
      <c r="X4" s="149" t="s">
        <v>30</v>
      </c>
    </row>
    <row r="5" spans="1:24" ht="34.5" thickBot="1" x14ac:dyDescent="0.3">
      <c r="A5" s="150"/>
      <c r="B5" s="150"/>
      <c r="C5" s="150"/>
      <c r="D5" s="150"/>
      <c r="E5" s="11" t="s">
        <v>56</v>
      </c>
      <c r="F5" s="11" t="s">
        <v>57</v>
      </c>
      <c r="G5" s="11" t="s">
        <v>30</v>
      </c>
      <c r="H5" s="11" t="s">
        <v>56</v>
      </c>
      <c r="I5" s="11" t="s">
        <v>57</v>
      </c>
      <c r="J5" s="11" t="s">
        <v>30</v>
      </c>
      <c r="K5" s="150"/>
      <c r="L5" s="11" t="s">
        <v>58</v>
      </c>
      <c r="M5" s="11" t="s">
        <v>59</v>
      </c>
      <c r="N5" s="11" t="s">
        <v>30</v>
      </c>
      <c r="O5" s="11" t="s">
        <v>58</v>
      </c>
      <c r="P5" s="11" t="s">
        <v>59</v>
      </c>
      <c r="Q5" s="11" t="s">
        <v>30</v>
      </c>
      <c r="R5" s="150"/>
      <c r="S5" s="150"/>
      <c r="T5" s="150"/>
      <c r="U5" s="150"/>
      <c r="V5" s="150"/>
      <c r="W5" s="150"/>
      <c r="X5" s="150"/>
    </row>
    <row r="6" spans="1:24" x14ac:dyDescent="0.25">
      <c r="A6" s="31" t="s">
        <v>60</v>
      </c>
      <c r="B6" s="125" t="str">
        <f>IF('A74'!B8&lt;=A73b!B8,"OK","ERROR")</f>
        <v>OK</v>
      </c>
      <c r="C6" s="125" t="str">
        <f>IF('A74'!C8&lt;=A73b!C8,"OK","ERROR")</f>
        <v>OK</v>
      </c>
      <c r="D6" s="125" t="str">
        <f>IF('A74'!D8&lt;=A73b!D8,"OK","ERROR")</f>
        <v>OK</v>
      </c>
      <c r="E6" s="125" t="str">
        <f>IF('A74'!E8&lt;=A73b!E8,"OK","ERROR")</f>
        <v>OK</v>
      </c>
      <c r="F6" s="125" t="str">
        <f>IF('A74'!F8&lt;=A73b!F8,"OK","ERROR")</f>
        <v>OK</v>
      </c>
      <c r="G6" s="125" t="str">
        <f>IF('A74'!G8&lt;=A73b!G8,"OK","ERROR")</f>
        <v>OK</v>
      </c>
      <c r="H6" s="125" t="str">
        <f>IF('A74'!H8&lt;=A73b!H8,"OK","ERROR")</f>
        <v>OK</v>
      </c>
      <c r="I6" s="125" t="str">
        <f>IF('A74'!I8&lt;=A73b!I8,"OK","ERROR")</f>
        <v>OK</v>
      </c>
      <c r="J6" s="125" t="str">
        <f>IF('A74'!J8&lt;=A73b!J8,"OK","ERROR")</f>
        <v>OK</v>
      </c>
      <c r="K6" s="125" t="str">
        <f>IF('A74'!K8&lt;=A73b!K8,"OK","ERROR")</f>
        <v>OK</v>
      </c>
      <c r="L6" s="125" t="str">
        <f>IF('A74'!L8&lt;=A73b!L8,"OK","ERROR")</f>
        <v>OK</v>
      </c>
      <c r="M6" s="125" t="str">
        <f>IF('A74'!M8&lt;=A73b!M8,"OK","ERROR")</f>
        <v>OK</v>
      </c>
      <c r="N6" s="125" t="str">
        <f>IF('A74'!N8&lt;=A73b!N8,"OK","ERROR")</f>
        <v>OK</v>
      </c>
      <c r="O6" s="125" t="str">
        <f>IF('A74'!O8&lt;=A73b!O8,"OK","ERROR")</f>
        <v>OK</v>
      </c>
      <c r="P6" s="125" t="str">
        <f>IF('A74'!P8&lt;=A73b!P8,"OK","ERROR")</f>
        <v>OK</v>
      </c>
      <c r="Q6" s="125" t="str">
        <f>IF('A74'!Q8&lt;=A73b!Q8,"OK","ERROR")</f>
        <v>OK</v>
      </c>
      <c r="R6" s="125" t="str">
        <f>IF('A74'!R8&lt;=A73b!R8,"OK","ERROR")</f>
        <v>OK</v>
      </c>
      <c r="S6" s="125" t="str">
        <f>IF('A74'!S8&lt;=A73b!S8,"OK","ERROR")</f>
        <v>OK</v>
      </c>
      <c r="T6" s="125" t="str">
        <f>IF('A74'!T8&lt;=A73b!T8,"OK","ERROR")</f>
        <v>OK</v>
      </c>
      <c r="U6" s="125" t="str">
        <f>IF('A74'!U8&lt;=A73b!U8,"OK","ERROR")</f>
        <v>OK</v>
      </c>
      <c r="V6" s="125" t="str">
        <f>IF('A74'!V8&lt;=A73b!V8,"OK","ERROR")</f>
        <v>OK</v>
      </c>
      <c r="W6" s="125" t="str">
        <f>IF('A74'!W8&lt;=A73b!W8,"OK","ERROR")</f>
        <v>OK</v>
      </c>
      <c r="X6" s="125" t="str">
        <f>IF('A74'!X8&lt;=A73b!X8,"OK","ERROR")</f>
        <v>OK</v>
      </c>
    </row>
    <row r="7" spans="1:24" x14ac:dyDescent="0.25">
      <c r="A7" s="31" t="s">
        <v>61</v>
      </c>
      <c r="B7" s="125" t="str">
        <f>IF('A74'!B9&lt;=A73b!B9,"OK","ERROR")</f>
        <v>OK</v>
      </c>
      <c r="C7" s="125" t="str">
        <f>IF('A74'!C9&lt;=A73b!C9,"OK","ERROR")</f>
        <v>OK</v>
      </c>
      <c r="D7" s="125" t="str">
        <f>IF('A74'!D9&lt;=A73b!D9,"OK","ERROR")</f>
        <v>OK</v>
      </c>
      <c r="E7" s="125" t="str">
        <f>IF('A74'!E9&lt;=A73b!E9,"OK","ERROR")</f>
        <v>OK</v>
      </c>
      <c r="F7" s="125" t="str">
        <f>IF('A74'!F9&lt;=A73b!F9,"OK","ERROR")</f>
        <v>OK</v>
      </c>
      <c r="G7" s="125" t="str">
        <f>IF('A74'!G9&lt;=A73b!G9,"OK","ERROR")</f>
        <v>OK</v>
      </c>
      <c r="H7" s="125" t="str">
        <f>IF('A74'!H9&lt;=A73b!H9,"OK","ERROR")</f>
        <v>OK</v>
      </c>
      <c r="I7" s="125" t="str">
        <f>IF('A74'!I9&lt;=A73b!I9,"OK","ERROR")</f>
        <v>OK</v>
      </c>
      <c r="J7" s="125" t="str">
        <f>IF('A74'!J9&lt;=A73b!J9,"OK","ERROR")</f>
        <v>OK</v>
      </c>
      <c r="K7" s="125" t="str">
        <f>IF('A74'!K9&lt;=A73b!K9,"OK","ERROR")</f>
        <v>OK</v>
      </c>
      <c r="L7" s="125" t="str">
        <f>IF('A74'!L9&lt;=A73b!L9,"OK","ERROR")</f>
        <v>OK</v>
      </c>
      <c r="M7" s="125" t="str">
        <f>IF('A74'!M9&lt;=A73b!M9,"OK","ERROR")</f>
        <v>OK</v>
      </c>
      <c r="N7" s="125" t="str">
        <f>IF('A74'!N9&lt;=A73b!N9,"OK","ERROR")</f>
        <v>OK</v>
      </c>
      <c r="O7" s="125" t="str">
        <f>IF('A74'!O9&lt;=A73b!O9,"OK","ERROR")</f>
        <v>OK</v>
      </c>
      <c r="P7" s="125" t="str">
        <f>IF('A74'!P9&lt;=A73b!P9,"OK","ERROR")</f>
        <v>OK</v>
      </c>
      <c r="Q7" s="125" t="str">
        <f>IF('A74'!Q9&lt;=A73b!Q9,"OK","ERROR")</f>
        <v>OK</v>
      </c>
      <c r="R7" s="125" t="str">
        <f>IF('A74'!R9&lt;=A73b!R9,"OK","ERROR")</f>
        <v>OK</v>
      </c>
      <c r="S7" s="125" t="str">
        <f>IF('A74'!S9&lt;=A73b!S9,"OK","ERROR")</f>
        <v>OK</v>
      </c>
      <c r="T7" s="125" t="str">
        <f>IF('A74'!T9&lt;=A73b!T9,"OK","ERROR")</f>
        <v>OK</v>
      </c>
      <c r="U7" s="125" t="str">
        <f>IF('A74'!U9&lt;=A73b!U9,"OK","ERROR")</f>
        <v>OK</v>
      </c>
      <c r="V7" s="125" t="str">
        <f>IF('A74'!V9&lt;=A73b!V9,"OK","ERROR")</f>
        <v>OK</v>
      </c>
      <c r="W7" s="125" t="str">
        <f>IF('A74'!W9&lt;=A73b!W9,"OK","ERROR")</f>
        <v>OK</v>
      </c>
      <c r="X7" s="125" t="str">
        <f>IF('A74'!X9&lt;=A73b!X9,"OK","ERROR")</f>
        <v>OK</v>
      </c>
    </row>
    <row r="8" spans="1:24" x14ac:dyDescent="0.25">
      <c r="A8" s="31" t="s">
        <v>62</v>
      </c>
      <c r="B8" s="125" t="str">
        <f>IF('A74'!B10&lt;=A73b!B10,"OK","ERROR")</f>
        <v>OK</v>
      </c>
      <c r="C8" s="125" t="str">
        <f>IF('A74'!C10&lt;=A73b!C10,"OK","ERROR")</f>
        <v>OK</v>
      </c>
      <c r="D8" s="125" t="str">
        <f>IF('A74'!D10&lt;=A73b!D10,"OK","ERROR")</f>
        <v>OK</v>
      </c>
      <c r="E8" s="125" t="str">
        <f>IF('A74'!E10&lt;=A73b!E10,"OK","ERROR")</f>
        <v>OK</v>
      </c>
      <c r="F8" s="125" t="str">
        <f>IF('A74'!F10&lt;=A73b!F10,"OK","ERROR")</f>
        <v>OK</v>
      </c>
      <c r="G8" s="125" t="str">
        <f>IF('A74'!G10&lt;=A73b!G10,"OK","ERROR")</f>
        <v>OK</v>
      </c>
      <c r="H8" s="125" t="str">
        <f>IF('A74'!H10&lt;=A73b!H10,"OK","ERROR")</f>
        <v>OK</v>
      </c>
      <c r="I8" s="125" t="str">
        <f>IF('A74'!I10&lt;=A73b!I10,"OK","ERROR")</f>
        <v>OK</v>
      </c>
      <c r="J8" s="125" t="str">
        <f>IF('A74'!J10&lt;=A73b!J10,"OK","ERROR")</f>
        <v>OK</v>
      </c>
      <c r="K8" s="125" t="str">
        <f>IF('A74'!K10&lt;=A73b!K10,"OK","ERROR")</f>
        <v>OK</v>
      </c>
      <c r="L8" s="125" t="str">
        <f>IF('A74'!L10&lt;=A73b!L10,"OK","ERROR")</f>
        <v>OK</v>
      </c>
      <c r="M8" s="125" t="str">
        <f>IF('A74'!M10&lt;=A73b!M10,"OK","ERROR")</f>
        <v>OK</v>
      </c>
      <c r="N8" s="125" t="str">
        <f>IF('A74'!N10&lt;=A73b!N10,"OK","ERROR")</f>
        <v>OK</v>
      </c>
      <c r="O8" s="125" t="str">
        <f>IF('A74'!O10&lt;=A73b!O10,"OK","ERROR")</f>
        <v>OK</v>
      </c>
      <c r="P8" s="125" t="str">
        <f>IF('A74'!P10&lt;=A73b!P10,"OK","ERROR")</f>
        <v>OK</v>
      </c>
      <c r="Q8" s="125" t="str">
        <f>IF('A74'!Q10&lt;=A73b!Q10,"OK","ERROR")</f>
        <v>OK</v>
      </c>
      <c r="R8" s="125" t="str">
        <f>IF('A74'!R10&lt;=A73b!R10,"OK","ERROR")</f>
        <v>OK</v>
      </c>
      <c r="S8" s="125" t="str">
        <f>IF('A74'!S10&lt;=A73b!S10,"OK","ERROR")</f>
        <v>OK</v>
      </c>
      <c r="T8" s="125" t="str">
        <f>IF('A74'!T10&lt;=A73b!T10,"OK","ERROR")</f>
        <v>OK</v>
      </c>
      <c r="U8" s="125" t="str">
        <f>IF('A74'!U10&lt;=A73b!U10,"OK","ERROR")</f>
        <v>OK</v>
      </c>
      <c r="V8" s="125" t="str">
        <f>IF('A74'!V10&lt;=A73b!V10,"OK","ERROR")</f>
        <v>OK</v>
      </c>
      <c r="W8" s="125" t="str">
        <f>IF('A74'!W10&lt;=A73b!W10,"OK","ERROR")</f>
        <v>OK</v>
      </c>
      <c r="X8" s="125" t="str">
        <f>IF('A74'!X10&lt;=A73b!X10,"OK","ERROR")</f>
        <v>OK</v>
      </c>
    </row>
    <row r="9" spans="1:24" x14ac:dyDescent="0.25">
      <c r="A9" s="31" t="s">
        <v>63</v>
      </c>
      <c r="B9" s="125" t="str">
        <f>IF('A74'!B11&lt;=A73b!B11,"OK","ERROR")</f>
        <v>OK</v>
      </c>
      <c r="C9" s="125" t="str">
        <f>IF('A74'!C11&lt;=A73b!C11,"OK","ERROR")</f>
        <v>OK</v>
      </c>
      <c r="D9" s="125" t="str">
        <f>IF('A74'!D11&lt;=A73b!D11,"OK","ERROR")</f>
        <v>OK</v>
      </c>
      <c r="E9" s="125" t="str">
        <f>IF('A74'!E11&lt;=A73b!E11,"OK","ERROR")</f>
        <v>OK</v>
      </c>
      <c r="F9" s="125" t="str">
        <f>IF('A74'!F11&lt;=A73b!F11,"OK","ERROR")</f>
        <v>OK</v>
      </c>
      <c r="G9" s="125" t="str">
        <f>IF('A74'!G11&lt;=A73b!G11,"OK","ERROR")</f>
        <v>OK</v>
      </c>
      <c r="H9" s="125" t="str">
        <f>IF('A74'!H11&lt;=A73b!H11,"OK","ERROR")</f>
        <v>OK</v>
      </c>
      <c r="I9" s="125" t="str">
        <f>IF('A74'!I11&lt;=A73b!I11,"OK","ERROR")</f>
        <v>OK</v>
      </c>
      <c r="J9" s="125" t="str">
        <f>IF('A74'!J11&lt;=A73b!J11,"OK","ERROR")</f>
        <v>OK</v>
      </c>
      <c r="K9" s="125" t="str">
        <f>IF('A74'!K11&lt;=A73b!K11,"OK","ERROR")</f>
        <v>OK</v>
      </c>
      <c r="L9" s="125" t="str">
        <f>IF('A74'!L11&lt;=A73b!L11,"OK","ERROR")</f>
        <v>OK</v>
      </c>
      <c r="M9" s="125" t="str">
        <f>IF('A74'!M11&lt;=A73b!M11,"OK","ERROR")</f>
        <v>OK</v>
      </c>
      <c r="N9" s="125" t="str">
        <f>IF('A74'!N11&lt;=A73b!N11,"OK","ERROR")</f>
        <v>OK</v>
      </c>
      <c r="O9" s="125" t="str">
        <f>IF('A74'!O11&lt;=A73b!O11,"OK","ERROR")</f>
        <v>OK</v>
      </c>
      <c r="P9" s="125" t="str">
        <f>IF('A74'!P11&lt;=A73b!P11,"OK","ERROR")</f>
        <v>OK</v>
      </c>
      <c r="Q9" s="125" t="str">
        <f>IF('A74'!Q11&lt;=A73b!Q11,"OK","ERROR")</f>
        <v>OK</v>
      </c>
      <c r="R9" s="125" t="str">
        <f>IF('A74'!R11&lt;=A73b!R11,"OK","ERROR")</f>
        <v>OK</v>
      </c>
      <c r="S9" s="125" t="str">
        <f>IF('A74'!S11&lt;=A73b!S11,"OK","ERROR")</f>
        <v>OK</v>
      </c>
      <c r="T9" s="125" t="str">
        <f>IF('A74'!T11&lt;=A73b!T11,"OK","ERROR")</f>
        <v>OK</v>
      </c>
      <c r="U9" s="125" t="str">
        <f>IF('A74'!U11&lt;=A73b!U11,"OK","ERROR")</f>
        <v>OK</v>
      </c>
      <c r="V9" s="125" t="str">
        <f>IF('A74'!V11&lt;=A73b!V11,"OK","ERROR")</f>
        <v>OK</v>
      </c>
      <c r="W9" s="125" t="str">
        <f>IF('A74'!W11&lt;=A73b!W11,"OK","ERROR")</f>
        <v>OK</v>
      </c>
      <c r="X9" s="125" t="str">
        <f>IF('A74'!X11&lt;=A73b!X11,"OK","ERROR")</f>
        <v>OK</v>
      </c>
    </row>
    <row r="10" spans="1:24" x14ac:dyDescent="0.25">
      <c r="A10" s="32" t="s">
        <v>20</v>
      </c>
      <c r="B10" s="125" t="str">
        <f>IF('A74'!B12&lt;=A73b!B12,"OK","ERROR")</f>
        <v>OK</v>
      </c>
      <c r="C10" s="125" t="str">
        <f>IF('A74'!C12&lt;=A73b!C12,"OK","ERROR")</f>
        <v>OK</v>
      </c>
      <c r="D10" s="125" t="str">
        <f>IF('A74'!D12&lt;=A73b!D12,"OK","ERROR")</f>
        <v>OK</v>
      </c>
      <c r="E10" s="125" t="str">
        <f>IF('A74'!E12&lt;=A73b!E12,"OK","ERROR")</f>
        <v>OK</v>
      </c>
      <c r="F10" s="125" t="str">
        <f>IF('A74'!F12&lt;=A73b!F12,"OK","ERROR")</f>
        <v>OK</v>
      </c>
      <c r="G10" s="125" t="str">
        <f>IF('A74'!G12&lt;=A73b!G12,"OK","ERROR")</f>
        <v>OK</v>
      </c>
      <c r="H10" s="125" t="str">
        <f>IF('A74'!H12&lt;=A73b!H12,"OK","ERROR")</f>
        <v>OK</v>
      </c>
      <c r="I10" s="125" t="str">
        <f>IF('A74'!I12&lt;=A73b!I12,"OK","ERROR")</f>
        <v>OK</v>
      </c>
      <c r="J10" s="125" t="str">
        <f>IF('A74'!J12&lt;=A73b!J12,"OK","ERROR")</f>
        <v>OK</v>
      </c>
      <c r="K10" s="125" t="str">
        <f>IF('A74'!K12&lt;=A73b!K12,"OK","ERROR")</f>
        <v>OK</v>
      </c>
      <c r="L10" s="125" t="str">
        <f>IF('A74'!L12&lt;=A73b!L12,"OK","ERROR")</f>
        <v>OK</v>
      </c>
      <c r="M10" s="125" t="str">
        <f>IF('A74'!M12&lt;=A73b!M12,"OK","ERROR")</f>
        <v>OK</v>
      </c>
      <c r="N10" s="125" t="str">
        <f>IF('A74'!N12&lt;=A73b!N12,"OK","ERROR")</f>
        <v>OK</v>
      </c>
      <c r="O10" s="125" t="str">
        <f>IF('A74'!O12&lt;=A73b!O12,"OK","ERROR")</f>
        <v>OK</v>
      </c>
      <c r="P10" s="125" t="str">
        <f>IF('A74'!P12&lt;=A73b!P12,"OK","ERROR")</f>
        <v>OK</v>
      </c>
      <c r="Q10" s="125" t="str">
        <f>IF('A74'!Q12&lt;=A73b!Q12,"OK","ERROR")</f>
        <v>OK</v>
      </c>
      <c r="R10" s="125" t="str">
        <f>IF('A74'!R12&lt;=A73b!R12,"OK","ERROR")</f>
        <v>OK</v>
      </c>
      <c r="S10" s="125" t="str">
        <f>IF('A74'!S12&lt;=A73b!S12,"OK","ERROR")</f>
        <v>OK</v>
      </c>
      <c r="T10" s="125" t="str">
        <f>IF('A74'!T12&lt;=A73b!T12,"OK","ERROR")</f>
        <v>OK</v>
      </c>
      <c r="U10" s="125" t="str">
        <f>IF('A74'!U12&lt;=A73b!U12,"OK","ERROR")</f>
        <v>OK</v>
      </c>
      <c r="V10" s="125" t="str">
        <f>IF('A74'!V12&lt;=A73b!V12,"OK","ERROR")</f>
        <v>OK</v>
      </c>
      <c r="W10" s="125" t="str">
        <f>IF('A74'!W12&lt;=A73b!W12,"OK","ERROR")</f>
        <v>OK</v>
      </c>
      <c r="X10" s="125" t="str">
        <f>IF('A74'!X12&lt;=A73b!X12,"OK","ERROR")</f>
        <v>OK</v>
      </c>
    </row>
    <row r="11" spans="1:24" x14ac:dyDescent="0.25">
      <c r="A11" s="31" t="s">
        <v>64</v>
      </c>
      <c r="B11" s="125" t="str">
        <f>IF('A74'!B13&lt;=A73b!B13,"OK","ERROR")</f>
        <v>OK</v>
      </c>
      <c r="C11" s="125" t="str">
        <f>IF('A74'!C13&lt;=A73b!C13,"OK","ERROR")</f>
        <v>OK</v>
      </c>
      <c r="D11" s="125" t="str">
        <f>IF('A74'!D13&lt;=A73b!D13,"OK","ERROR")</f>
        <v>OK</v>
      </c>
      <c r="E11" s="125" t="str">
        <f>IF('A74'!E13&lt;=A73b!E13,"OK","ERROR")</f>
        <v>OK</v>
      </c>
      <c r="F11" s="125" t="str">
        <f>IF('A74'!F13&lt;=A73b!F13,"OK","ERROR")</f>
        <v>OK</v>
      </c>
      <c r="G11" s="125" t="str">
        <f>IF('A74'!G13&lt;=A73b!G13,"OK","ERROR")</f>
        <v>OK</v>
      </c>
      <c r="H11" s="125" t="str">
        <f>IF('A74'!H13&lt;=A73b!H13,"OK","ERROR")</f>
        <v>OK</v>
      </c>
      <c r="I11" s="125" t="str">
        <f>IF('A74'!I13&lt;=A73b!I13,"OK","ERROR")</f>
        <v>OK</v>
      </c>
      <c r="J11" s="125" t="str">
        <f>IF('A74'!J13&lt;=A73b!J13,"OK","ERROR")</f>
        <v>OK</v>
      </c>
      <c r="K11" s="125" t="str">
        <f>IF('A74'!K13&lt;=A73b!K13,"OK","ERROR")</f>
        <v>OK</v>
      </c>
      <c r="L11" s="125" t="str">
        <f>IF('A74'!L13&lt;=A73b!L13,"OK","ERROR")</f>
        <v>OK</v>
      </c>
      <c r="M11" s="125" t="str">
        <f>IF('A74'!M13&lt;=A73b!M13,"OK","ERROR")</f>
        <v>OK</v>
      </c>
      <c r="N11" s="125" t="str">
        <f>IF('A74'!N13&lt;=A73b!N13,"OK","ERROR")</f>
        <v>OK</v>
      </c>
      <c r="O11" s="125" t="str">
        <f>IF('A74'!O13&lt;=A73b!O13,"OK","ERROR")</f>
        <v>OK</v>
      </c>
      <c r="P11" s="125" t="str">
        <f>IF('A74'!P13&lt;=A73b!P13,"OK","ERROR")</f>
        <v>OK</v>
      </c>
      <c r="Q11" s="125" t="str">
        <f>IF('A74'!Q13&lt;=A73b!Q13,"OK","ERROR")</f>
        <v>OK</v>
      </c>
      <c r="R11" s="125" t="str">
        <f>IF('A74'!R13&lt;=A73b!R13,"OK","ERROR")</f>
        <v>OK</v>
      </c>
      <c r="S11" s="125" t="str">
        <f>IF('A74'!S13&lt;=A73b!S13,"OK","ERROR")</f>
        <v>OK</v>
      </c>
      <c r="T11" s="125" t="str">
        <f>IF('A74'!T13&lt;=A73b!T13,"OK","ERROR")</f>
        <v>OK</v>
      </c>
      <c r="U11" s="125" t="str">
        <f>IF('A74'!U13&lt;=A73b!U13,"OK","ERROR")</f>
        <v>OK</v>
      </c>
      <c r="V11" s="125" t="str">
        <f>IF('A74'!V13&lt;=A73b!V13,"OK","ERROR")</f>
        <v>OK</v>
      </c>
      <c r="W11" s="125" t="str">
        <f>IF('A74'!W13&lt;=A73b!W13,"OK","ERROR")</f>
        <v>OK</v>
      </c>
      <c r="X11" s="125" t="str">
        <f>IF('A74'!X13&lt;=A73b!X13,"OK","ERROR")</f>
        <v>OK</v>
      </c>
    </row>
    <row r="12" spans="1:24" x14ac:dyDescent="0.25">
      <c r="A12" s="31" t="s">
        <v>65</v>
      </c>
      <c r="B12" s="125" t="str">
        <f>IF('A74'!B14&lt;=A73b!B14,"OK","ERROR")</f>
        <v>OK</v>
      </c>
      <c r="C12" s="125" t="str">
        <f>IF('A74'!C14&lt;=A73b!C14,"OK","ERROR")</f>
        <v>OK</v>
      </c>
      <c r="D12" s="125" t="str">
        <f>IF('A74'!D14&lt;=A73b!D14,"OK","ERROR")</f>
        <v>OK</v>
      </c>
      <c r="E12" s="125" t="str">
        <f>IF('A74'!E14&lt;=A73b!E14,"OK","ERROR")</f>
        <v>OK</v>
      </c>
      <c r="F12" s="125" t="str">
        <f>IF('A74'!F14&lt;=A73b!F14,"OK","ERROR")</f>
        <v>OK</v>
      </c>
      <c r="G12" s="125" t="str">
        <f>IF('A74'!G14&lt;=A73b!G14,"OK","ERROR")</f>
        <v>OK</v>
      </c>
      <c r="H12" s="125" t="str">
        <f>IF('A74'!H14&lt;=A73b!H14,"OK","ERROR")</f>
        <v>OK</v>
      </c>
      <c r="I12" s="125" t="str">
        <f>IF('A74'!I14&lt;=A73b!I14,"OK","ERROR")</f>
        <v>OK</v>
      </c>
      <c r="J12" s="125" t="str">
        <f>IF('A74'!J14&lt;=A73b!J14,"OK","ERROR")</f>
        <v>OK</v>
      </c>
      <c r="K12" s="125" t="str">
        <f>IF('A74'!K14&lt;=A73b!K14,"OK","ERROR")</f>
        <v>OK</v>
      </c>
      <c r="L12" s="125" t="str">
        <f>IF('A74'!L14&lt;=A73b!L14,"OK","ERROR")</f>
        <v>OK</v>
      </c>
      <c r="M12" s="125" t="str">
        <f>IF('A74'!M14&lt;=A73b!M14,"OK","ERROR")</f>
        <v>OK</v>
      </c>
      <c r="N12" s="125" t="str">
        <f>IF('A74'!N14&lt;=A73b!N14,"OK","ERROR")</f>
        <v>OK</v>
      </c>
      <c r="O12" s="125" t="str">
        <f>IF('A74'!O14&lt;=A73b!O14,"OK","ERROR")</f>
        <v>OK</v>
      </c>
      <c r="P12" s="125" t="str">
        <f>IF('A74'!P14&lt;=A73b!P14,"OK","ERROR")</f>
        <v>OK</v>
      </c>
      <c r="Q12" s="125" t="str">
        <f>IF('A74'!Q14&lt;=A73b!Q14,"OK","ERROR")</f>
        <v>OK</v>
      </c>
      <c r="R12" s="125" t="str">
        <f>IF('A74'!R14&lt;=A73b!R14,"OK","ERROR")</f>
        <v>OK</v>
      </c>
      <c r="S12" s="125" t="str">
        <f>IF('A74'!S14&lt;=A73b!S14,"OK","ERROR")</f>
        <v>OK</v>
      </c>
      <c r="T12" s="125" t="str">
        <f>IF('A74'!T14&lt;=A73b!T14,"OK","ERROR")</f>
        <v>OK</v>
      </c>
      <c r="U12" s="125" t="str">
        <f>IF('A74'!U14&lt;=A73b!U14,"OK","ERROR")</f>
        <v>OK</v>
      </c>
      <c r="V12" s="125" t="str">
        <f>IF('A74'!V14&lt;=A73b!V14,"OK","ERROR")</f>
        <v>OK</v>
      </c>
      <c r="W12" s="125" t="str">
        <f>IF('A74'!W14&lt;=A73b!W14,"OK","ERROR")</f>
        <v>OK</v>
      </c>
      <c r="X12" s="125" t="str">
        <f>IF('A74'!X14&lt;=A73b!X14,"OK","ERROR")</f>
        <v>OK</v>
      </c>
    </row>
    <row r="13" spans="1:24" x14ac:dyDescent="0.25">
      <c r="A13" s="32" t="s">
        <v>21</v>
      </c>
      <c r="B13" s="125" t="str">
        <f>IF('A74'!B15&lt;=A73b!B15,"OK","ERROR")</f>
        <v>OK</v>
      </c>
      <c r="C13" s="125" t="str">
        <f>IF('A74'!C15&lt;=A73b!C15,"OK","ERROR")</f>
        <v>OK</v>
      </c>
      <c r="D13" s="125" t="str">
        <f>IF('A74'!D15&lt;=A73b!D15,"OK","ERROR")</f>
        <v>OK</v>
      </c>
      <c r="E13" s="125" t="str">
        <f>IF('A74'!E15&lt;=A73b!E15,"OK","ERROR")</f>
        <v>OK</v>
      </c>
      <c r="F13" s="125" t="str">
        <f>IF('A74'!F15&lt;=A73b!F15,"OK","ERROR")</f>
        <v>OK</v>
      </c>
      <c r="G13" s="125" t="str">
        <f>IF('A74'!G15&lt;=A73b!G15,"OK","ERROR")</f>
        <v>OK</v>
      </c>
      <c r="H13" s="125" t="str">
        <f>IF('A74'!H15&lt;=A73b!H15,"OK","ERROR")</f>
        <v>OK</v>
      </c>
      <c r="I13" s="125" t="str">
        <f>IF('A74'!I15&lt;=A73b!I15,"OK","ERROR")</f>
        <v>OK</v>
      </c>
      <c r="J13" s="125" t="str">
        <f>IF('A74'!J15&lt;=A73b!J15,"OK","ERROR")</f>
        <v>OK</v>
      </c>
      <c r="K13" s="125" t="str">
        <f>IF('A74'!K15&lt;=A73b!K15,"OK","ERROR")</f>
        <v>OK</v>
      </c>
      <c r="L13" s="125" t="str">
        <f>IF('A74'!L15&lt;=A73b!L15,"OK","ERROR")</f>
        <v>OK</v>
      </c>
      <c r="M13" s="125" t="str">
        <f>IF('A74'!M15&lt;=A73b!M15,"OK","ERROR")</f>
        <v>OK</v>
      </c>
      <c r="N13" s="125" t="str">
        <f>IF('A74'!N15&lt;=A73b!N15,"OK","ERROR")</f>
        <v>OK</v>
      </c>
      <c r="O13" s="125" t="str">
        <f>IF('A74'!O15&lt;=A73b!O15,"OK","ERROR")</f>
        <v>OK</v>
      </c>
      <c r="P13" s="125" t="str">
        <f>IF('A74'!P15&lt;=A73b!P15,"OK","ERROR")</f>
        <v>OK</v>
      </c>
      <c r="Q13" s="125" t="str">
        <f>IF('A74'!Q15&lt;=A73b!Q15,"OK","ERROR")</f>
        <v>OK</v>
      </c>
      <c r="R13" s="125" t="str">
        <f>IF('A74'!R15&lt;=A73b!R15,"OK","ERROR")</f>
        <v>OK</v>
      </c>
      <c r="S13" s="125" t="str">
        <f>IF('A74'!S15&lt;=A73b!S15,"OK","ERROR")</f>
        <v>OK</v>
      </c>
      <c r="T13" s="125" t="str">
        <f>IF('A74'!T15&lt;=A73b!T15,"OK","ERROR")</f>
        <v>OK</v>
      </c>
      <c r="U13" s="125" t="str">
        <f>IF('A74'!U15&lt;=A73b!U15,"OK","ERROR")</f>
        <v>OK</v>
      </c>
      <c r="V13" s="125" t="str">
        <f>IF('A74'!V15&lt;=A73b!V15,"OK","ERROR")</f>
        <v>OK</v>
      </c>
      <c r="W13" s="125" t="str">
        <f>IF('A74'!W15&lt;=A73b!W15,"OK","ERROR")</f>
        <v>OK</v>
      </c>
      <c r="X13" s="125" t="str">
        <f>IF('A74'!X15&lt;=A73b!X15,"OK","ERROR")</f>
        <v>OK</v>
      </c>
    </row>
    <row r="14" spans="1:24" x14ac:dyDescent="0.25">
      <c r="A14" s="32" t="s">
        <v>89</v>
      </c>
      <c r="B14" s="125" t="str">
        <f>IF('A74'!B16&lt;=A73b!B16,"OK","ERROR")</f>
        <v>OK</v>
      </c>
      <c r="C14" s="125" t="str">
        <f>IF('A74'!C16&lt;=A73b!C16,"OK","ERROR")</f>
        <v>OK</v>
      </c>
      <c r="D14" s="125" t="str">
        <f>IF('A74'!D16&lt;=A73b!D16,"OK","ERROR")</f>
        <v>OK</v>
      </c>
      <c r="E14" s="125" t="str">
        <f>IF('A74'!E16&lt;=A73b!E16,"OK","ERROR")</f>
        <v>OK</v>
      </c>
      <c r="F14" s="125" t="str">
        <f>IF('A74'!F16&lt;=A73b!F16,"OK","ERROR")</f>
        <v>OK</v>
      </c>
      <c r="G14" s="125" t="str">
        <f>IF('A74'!G16&lt;=A73b!G16,"OK","ERROR")</f>
        <v>OK</v>
      </c>
      <c r="H14" s="125" t="str">
        <f>IF('A74'!H16&lt;=A73b!H16,"OK","ERROR")</f>
        <v>OK</v>
      </c>
      <c r="I14" s="125" t="str">
        <f>IF('A74'!I16&lt;=A73b!I16,"OK","ERROR")</f>
        <v>OK</v>
      </c>
      <c r="J14" s="125" t="str">
        <f>IF('A74'!J16&lt;=A73b!J16,"OK","ERROR")</f>
        <v>OK</v>
      </c>
      <c r="K14" s="125" t="str">
        <f>IF('A74'!K16&lt;=A73b!K16,"OK","ERROR")</f>
        <v>OK</v>
      </c>
      <c r="L14" s="125" t="str">
        <f>IF('A74'!L16&lt;=A73b!L16,"OK","ERROR")</f>
        <v>OK</v>
      </c>
      <c r="M14" s="125" t="str">
        <f>IF('A74'!M16&lt;=A73b!M16,"OK","ERROR")</f>
        <v>OK</v>
      </c>
      <c r="N14" s="125" t="str">
        <f>IF('A74'!N16&lt;=A73b!N16,"OK","ERROR")</f>
        <v>OK</v>
      </c>
      <c r="O14" s="125" t="str">
        <f>IF('A74'!O16&lt;=A73b!O16,"OK","ERROR")</f>
        <v>OK</v>
      </c>
      <c r="P14" s="125" t="str">
        <f>IF('A74'!P16&lt;=A73b!P16,"OK","ERROR")</f>
        <v>OK</v>
      </c>
      <c r="Q14" s="125" t="str">
        <f>IF('A74'!Q16&lt;=A73b!Q16,"OK","ERROR")</f>
        <v>OK</v>
      </c>
      <c r="R14" s="125" t="str">
        <f>IF('A74'!R16&lt;=A73b!R16,"OK","ERROR")</f>
        <v>OK</v>
      </c>
      <c r="S14" s="125" t="str">
        <f>IF('A74'!S16&lt;=A73b!S16,"OK","ERROR")</f>
        <v>OK</v>
      </c>
      <c r="T14" s="125" t="str">
        <f>IF('A74'!T16&lt;=A73b!T16,"OK","ERROR")</f>
        <v>OK</v>
      </c>
      <c r="U14" s="125" t="str">
        <f>IF('A74'!U16&lt;=A73b!U16,"OK","ERROR")</f>
        <v>OK</v>
      </c>
      <c r="V14" s="125" t="str">
        <f>IF('A74'!V16&lt;=A73b!V16,"OK","ERROR")</f>
        <v>OK</v>
      </c>
      <c r="W14" s="125" t="str">
        <f>IF('A74'!W16&lt;=A73b!W16,"OK","ERROR")</f>
        <v>OK</v>
      </c>
      <c r="X14" s="125" t="str">
        <f>IF('A74'!X16&lt;=A73b!X16,"OK","ERROR")</f>
        <v>OK</v>
      </c>
    </row>
  </sheetData>
  <sheetProtection algorithmName="SHA-512" hashValue="Hl97LQMw/dtLjRsoNMQ023genn9g+gJnCq9U9kGNdks7g2E+P2pa65EjE8b3YPJp5C1RcyiWVHe5nSMZbXwHng==" saltValue="ggPJtusnCcLsmasXvo+waA==" spinCount="100000" sheet="1" objects="1" scenarios="1"/>
  <mergeCells count="22">
    <mergeCell ref="A1:X1"/>
    <mergeCell ref="A3:A5"/>
    <mergeCell ref="B3:D3"/>
    <mergeCell ref="E3:K3"/>
    <mergeCell ref="L3:R3"/>
    <mergeCell ref="S3:U3"/>
    <mergeCell ref="V3:X3"/>
    <mergeCell ref="B4:B5"/>
    <mergeCell ref="C4:C5"/>
    <mergeCell ref="D4:D5"/>
    <mergeCell ref="X4:X5"/>
    <mergeCell ref="E4:G4"/>
    <mergeCell ref="H4:J4"/>
    <mergeCell ref="K4:K5"/>
    <mergeCell ref="L4:N4"/>
    <mergeCell ref="O4:Q4"/>
    <mergeCell ref="W4:W5"/>
    <mergeCell ref="R4:R5"/>
    <mergeCell ref="S4:S5"/>
    <mergeCell ref="T4:T5"/>
    <mergeCell ref="U4:U5"/>
    <mergeCell ref="V4:V5"/>
  </mergeCells>
  <conditionalFormatting sqref="B6:X14">
    <cfRule type="cellIs" dxfId="13" priority="1" operator="equal">
      <formula>"ERROR"</formula>
    </cfRule>
  </conditionalFormatting>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N827"/>
  <sheetViews>
    <sheetView zoomScale="87" zoomScaleNormal="87" workbookViewId="0">
      <selection activeCell="A2" sqref="A2:N2"/>
    </sheetView>
  </sheetViews>
  <sheetFormatPr baseColWidth="10" defaultRowHeight="15" x14ac:dyDescent="0.25"/>
  <cols>
    <col min="1" max="1" width="57.140625" bestFit="1" customWidth="1"/>
    <col min="3" max="6" width="22.85546875" bestFit="1" customWidth="1"/>
    <col min="7" max="10" width="30.42578125" bestFit="1" customWidth="1"/>
    <col min="11" max="11" width="22.85546875" bestFit="1" customWidth="1"/>
    <col min="12" max="14" width="28.5703125" bestFit="1" customWidth="1"/>
  </cols>
  <sheetData>
    <row r="1" spans="1:14" ht="39.950000000000003" customHeight="1" thickBot="1" x14ac:dyDescent="0.3">
      <c r="A1" s="139" t="s">
        <v>597</v>
      </c>
      <c r="B1" s="140"/>
      <c r="C1" s="140"/>
      <c r="D1" s="140"/>
      <c r="E1" s="140"/>
      <c r="F1" s="140"/>
      <c r="G1" s="140"/>
      <c r="H1" s="140"/>
      <c r="I1" s="140"/>
      <c r="J1" s="140"/>
      <c r="K1" s="140"/>
      <c r="L1" s="140"/>
      <c r="M1" s="140"/>
      <c r="N1" s="157"/>
    </row>
    <row r="2" spans="1:14" ht="20.100000000000001" customHeight="1" thickBot="1" x14ac:dyDescent="0.3">
      <c r="A2" s="158" t="str">
        <f>IF(CONTROL!D4=0,"",CONTROL!D4)</f>
        <v>Septiembre</v>
      </c>
      <c r="B2" s="159"/>
      <c r="C2" s="159"/>
      <c r="D2" s="159"/>
      <c r="E2" s="159"/>
      <c r="F2" s="159"/>
      <c r="G2" s="159"/>
      <c r="H2" s="159"/>
      <c r="I2" s="159"/>
      <c r="J2" s="159"/>
      <c r="K2" s="159"/>
      <c r="L2" s="159"/>
      <c r="M2" s="159"/>
      <c r="N2" s="160"/>
    </row>
    <row r="3" spans="1:14"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60"/>
    </row>
    <row r="4" spans="1:14" ht="20.100000000000001" customHeight="1" thickBot="1" x14ac:dyDescent="0.3">
      <c r="A4" s="161" t="s">
        <v>312</v>
      </c>
      <c r="B4" s="161"/>
      <c r="C4" s="161"/>
      <c r="D4" s="161"/>
      <c r="E4" s="161"/>
      <c r="F4" s="161"/>
      <c r="G4" s="161"/>
      <c r="H4" s="161"/>
      <c r="I4" s="161"/>
      <c r="J4" s="161"/>
      <c r="K4" s="161"/>
      <c r="L4" s="161"/>
      <c r="M4" s="161"/>
      <c r="N4" s="161"/>
    </row>
    <row r="5" spans="1:14" ht="15.75" thickBot="1" x14ac:dyDescent="0.3">
      <c r="A5" s="164" t="s">
        <v>596</v>
      </c>
      <c r="B5" s="164" t="s">
        <v>595</v>
      </c>
      <c r="C5" s="164" t="s">
        <v>594</v>
      </c>
      <c r="D5" s="164" t="s">
        <v>593</v>
      </c>
      <c r="E5" s="164" t="s">
        <v>522</v>
      </c>
      <c r="F5" s="164" t="s">
        <v>592</v>
      </c>
      <c r="G5" s="162" t="s">
        <v>591</v>
      </c>
      <c r="H5" s="163"/>
      <c r="I5" s="162" t="s">
        <v>590</v>
      </c>
      <c r="J5" s="163"/>
      <c r="K5" s="164" t="s">
        <v>523</v>
      </c>
      <c r="L5" s="164" t="s">
        <v>589</v>
      </c>
      <c r="M5" s="164" t="s">
        <v>588</v>
      </c>
      <c r="N5" s="164" t="s">
        <v>587</v>
      </c>
    </row>
    <row r="6" spans="1:14" ht="26.25" thickBot="1" x14ac:dyDescent="0.3">
      <c r="A6" s="165"/>
      <c r="B6" s="165"/>
      <c r="C6" s="165"/>
      <c r="D6" s="165"/>
      <c r="E6" s="165"/>
      <c r="F6" s="165"/>
      <c r="G6" s="94" t="s">
        <v>586</v>
      </c>
      <c r="H6" s="94" t="s">
        <v>585</v>
      </c>
      <c r="I6" s="94" t="s">
        <v>584</v>
      </c>
      <c r="J6" s="94" t="s">
        <v>583</v>
      </c>
      <c r="K6" s="165"/>
      <c r="L6" s="165"/>
      <c r="M6" s="165"/>
      <c r="N6" s="165"/>
    </row>
    <row r="7" spans="1:14" ht="15.75" thickBot="1" x14ac:dyDescent="0.3">
      <c r="A7" s="96" t="str">
        <f>IF(OR(ISTEXT(G.11!A7),ISNUMBER(G.11!A7))=TRUE,G.11!A7,"")</f>
        <v/>
      </c>
      <c r="B7" s="96" t="str">
        <f>IF(OR(ISTEXT(G.11!B7),ISNUMBER(G.11!B7))=TRUE,G.11!B7,"")</f>
        <v/>
      </c>
      <c r="C7" s="96" t="str">
        <f>IF(OR(ISTEXT(G.11!C7),ISNUMBER(G.11!C7))=TRUE,G.11!C7,"")</f>
        <v/>
      </c>
      <c r="D7" s="89">
        <f>IFERROR(ROUND(G.11!D7,2),0)</f>
        <v>0</v>
      </c>
      <c r="E7" s="96" t="str">
        <f>IF(OR(ISTEXT(G.11!E7),ISNUMBER(G.11!E7))=TRUE,G.11!E7,"")</f>
        <v/>
      </c>
      <c r="F7" s="89">
        <f>IFERROR(ROUND(G.11!F7,2),0)</f>
        <v>0</v>
      </c>
      <c r="G7" s="89">
        <f>IFERROR(ROUND(G.11!G7,2),0)</f>
        <v>0</v>
      </c>
      <c r="H7" s="89">
        <f>IFERROR(ROUND(G.11!H7,2),0)</f>
        <v>0</v>
      </c>
      <c r="I7" s="89">
        <f>IFERROR(ROUND(G.11!I7,2),0)</f>
        <v>0</v>
      </c>
      <c r="J7" s="89">
        <f>IFERROR(ROUND(G.11!J7,2),0)</f>
        <v>0</v>
      </c>
      <c r="K7" s="91">
        <f t="shared" ref="K7:K34" si="0">ROUND(SUM(F7,G7,H7,(-I7),(-J7)),2)</f>
        <v>0</v>
      </c>
      <c r="L7" s="89">
        <f>IFERROR(ROUND(G.11!L7,2),0)</f>
        <v>0</v>
      </c>
      <c r="M7" s="89">
        <f>IFERROR(ROUND(G.11!M7,2),0)</f>
        <v>0</v>
      </c>
      <c r="N7" s="96" t="str">
        <f>IF(OR(ISTEXT(G.11!N7),ISNUMBER(G.11!N7))=TRUE,G.11!N7,"")</f>
        <v/>
      </c>
    </row>
    <row r="8" spans="1:14" ht="15.75" thickBot="1" x14ac:dyDescent="0.3">
      <c r="A8" s="96" t="str">
        <f>IF(OR(ISTEXT(G.11!A8),ISNUMBER(G.11!A8))=TRUE,G.11!A8,"")</f>
        <v/>
      </c>
      <c r="B8" s="96" t="str">
        <f>IF(OR(ISTEXT(G.11!B8),ISNUMBER(G.11!B8))=TRUE,G.11!B8,"")</f>
        <v/>
      </c>
      <c r="C8" s="96" t="str">
        <f>IF(OR(ISTEXT(G.11!C8),ISNUMBER(G.11!C8))=TRUE,G.11!C8,"")</f>
        <v/>
      </c>
      <c r="D8" s="89">
        <f>IFERROR(ROUND(G.11!D8,2),0)</f>
        <v>0</v>
      </c>
      <c r="E8" s="96" t="str">
        <f>IF(OR(ISTEXT(G.11!E8),ISNUMBER(G.11!E8))=TRUE,G.11!E8,"")</f>
        <v/>
      </c>
      <c r="F8" s="89">
        <f>IFERROR(ROUND(G.11!F8,2),0)</f>
        <v>0</v>
      </c>
      <c r="G8" s="89">
        <f>IFERROR(ROUND(G.11!G8,2),0)</f>
        <v>0</v>
      </c>
      <c r="H8" s="89">
        <f>IFERROR(ROUND(G.11!H8,2),0)</f>
        <v>0</v>
      </c>
      <c r="I8" s="89">
        <f>IFERROR(ROUND(G.11!I8,2),0)</f>
        <v>0</v>
      </c>
      <c r="J8" s="89">
        <f>IFERROR(ROUND(G.11!J8,2),0)</f>
        <v>0</v>
      </c>
      <c r="K8" s="91">
        <f t="shared" si="0"/>
        <v>0</v>
      </c>
      <c r="L8" s="89">
        <f>IFERROR(ROUND(G.11!L8,2),0)</f>
        <v>0</v>
      </c>
      <c r="M8" s="89">
        <f>IFERROR(ROUND(G.11!M8,2),0)</f>
        <v>0</v>
      </c>
      <c r="N8" s="96" t="str">
        <f>IF(OR(ISTEXT(G.11!N8),ISNUMBER(G.11!N8))=TRUE,G.11!N8,"")</f>
        <v/>
      </c>
    </row>
    <row r="9" spans="1:14" ht="15.75" thickBot="1" x14ac:dyDescent="0.3">
      <c r="A9" s="96" t="str">
        <f>IF(OR(ISTEXT(G.11!A9),ISNUMBER(G.11!A9))=TRUE,G.11!A9,"")</f>
        <v/>
      </c>
      <c r="B9" s="96" t="str">
        <f>IF(OR(ISTEXT(G.11!B9),ISNUMBER(G.11!B9))=TRUE,G.11!B9,"")</f>
        <v/>
      </c>
      <c r="C9" s="96" t="str">
        <f>IF(OR(ISTEXT(G.11!C9),ISNUMBER(G.11!C9))=TRUE,G.11!C9,"")</f>
        <v/>
      </c>
      <c r="D9" s="89">
        <f>IFERROR(ROUND(G.11!D9,2),0)</f>
        <v>0</v>
      </c>
      <c r="E9" s="96" t="str">
        <f>IF(OR(ISTEXT(G.11!E9),ISNUMBER(G.11!E9))=TRUE,G.11!E9,"")</f>
        <v/>
      </c>
      <c r="F9" s="89">
        <f>IFERROR(ROUND(G.11!F9,2),0)</f>
        <v>0</v>
      </c>
      <c r="G9" s="89">
        <f>IFERROR(ROUND(G.11!G9,2),0)</f>
        <v>0</v>
      </c>
      <c r="H9" s="89">
        <f>IFERROR(ROUND(G.11!H9,2),0)</f>
        <v>0</v>
      </c>
      <c r="I9" s="89">
        <f>IFERROR(ROUND(G.11!I9,2),0)</f>
        <v>0</v>
      </c>
      <c r="J9" s="89">
        <f>IFERROR(ROUND(G.11!J9,2),0)</f>
        <v>0</v>
      </c>
      <c r="K9" s="91">
        <f t="shared" si="0"/>
        <v>0</v>
      </c>
      <c r="L9" s="89">
        <f>IFERROR(ROUND(G.11!L9,2),0)</f>
        <v>0</v>
      </c>
      <c r="M9" s="89">
        <f>IFERROR(ROUND(G.11!M9,2),0)</f>
        <v>0</v>
      </c>
      <c r="N9" s="96" t="str">
        <f>IF(OR(ISTEXT(G.11!N9),ISNUMBER(G.11!N9))=TRUE,G.11!N9,"")</f>
        <v/>
      </c>
    </row>
    <row r="10" spans="1:14" ht="15.75" thickBot="1" x14ac:dyDescent="0.3">
      <c r="A10" s="96" t="str">
        <f>IF(OR(ISTEXT(G.11!A10),ISNUMBER(G.11!A10))=TRUE,G.11!A10,"")</f>
        <v/>
      </c>
      <c r="B10" s="96" t="str">
        <f>IF(OR(ISTEXT(G.11!B10),ISNUMBER(G.11!B10))=TRUE,G.11!B10,"")</f>
        <v/>
      </c>
      <c r="C10" s="96" t="str">
        <f>IF(OR(ISTEXT(G.11!C10),ISNUMBER(G.11!C10))=TRUE,G.11!C10,"")</f>
        <v/>
      </c>
      <c r="D10" s="89">
        <f>IFERROR(ROUND(G.11!D10,2),0)</f>
        <v>0</v>
      </c>
      <c r="E10" s="96" t="str">
        <f>IF(OR(ISTEXT(G.11!E10),ISNUMBER(G.11!E10))=TRUE,G.11!E10,"")</f>
        <v/>
      </c>
      <c r="F10" s="89">
        <f>IFERROR(ROUND(G.11!F10,2),0)</f>
        <v>0</v>
      </c>
      <c r="G10" s="89">
        <f>IFERROR(ROUND(G.11!G10,2),0)</f>
        <v>0</v>
      </c>
      <c r="H10" s="89">
        <f>IFERROR(ROUND(G.11!H10,2),0)</f>
        <v>0</v>
      </c>
      <c r="I10" s="89">
        <f>IFERROR(ROUND(G.11!I10,2),0)</f>
        <v>0</v>
      </c>
      <c r="J10" s="89">
        <f>IFERROR(ROUND(G.11!J10,2),0)</f>
        <v>0</v>
      </c>
      <c r="K10" s="91">
        <f t="shared" si="0"/>
        <v>0</v>
      </c>
      <c r="L10" s="89">
        <f>IFERROR(ROUND(G.11!L10,2),0)</f>
        <v>0</v>
      </c>
      <c r="M10" s="89">
        <f>IFERROR(ROUND(G.11!M10,2),0)</f>
        <v>0</v>
      </c>
      <c r="N10" s="96" t="str">
        <f>IF(OR(ISTEXT(G.11!N10),ISNUMBER(G.11!N10))=TRUE,G.11!N10,"")</f>
        <v/>
      </c>
    </row>
    <row r="11" spans="1:14" ht="15.75" thickBot="1" x14ac:dyDescent="0.3">
      <c r="A11" s="96" t="str">
        <f>IF(OR(ISTEXT(G.11!A11),ISNUMBER(G.11!A11))=TRUE,G.11!A11,"")</f>
        <v/>
      </c>
      <c r="B11" s="96" t="str">
        <f>IF(OR(ISTEXT(G.11!B11),ISNUMBER(G.11!B11))=TRUE,G.11!B11,"")</f>
        <v/>
      </c>
      <c r="C11" s="96" t="str">
        <f>IF(OR(ISTEXT(G.11!C11),ISNUMBER(G.11!C11))=TRUE,G.11!C11,"")</f>
        <v/>
      </c>
      <c r="D11" s="89">
        <f>IFERROR(ROUND(G.11!D11,2),0)</f>
        <v>0</v>
      </c>
      <c r="E11" s="96" t="str">
        <f>IF(OR(ISTEXT(G.11!E11),ISNUMBER(G.11!E11))=TRUE,G.11!E11,"")</f>
        <v/>
      </c>
      <c r="F11" s="89">
        <f>IFERROR(ROUND(G.11!F11,2),0)</f>
        <v>0</v>
      </c>
      <c r="G11" s="89">
        <f>IFERROR(ROUND(G.11!G11,2),0)</f>
        <v>0</v>
      </c>
      <c r="H11" s="89">
        <f>IFERROR(ROUND(G.11!H11,2),0)</f>
        <v>0</v>
      </c>
      <c r="I11" s="89">
        <f>IFERROR(ROUND(G.11!I11,2),0)</f>
        <v>0</v>
      </c>
      <c r="J11" s="89">
        <f>IFERROR(ROUND(G.11!J11,2),0)</f>
        <v>0</v>
      </c>
      <c r="K11" s="91">
        <f t="shared" si="0"/>
        <v>0</v>
      </c>
      <c r="L11" s="89">
        <f>IFERROR(ROUND(G.11!L11,2),0)</f>
        <v>0</v>
      </c>
      <c r="M11" s="89">
        <f>IFERROR(ROUND(G.11!M11,2),0)</f>
        <v>0</v>
      </c>
      <c r="N11" s="96" t="str">
        <f>IF(OR(ISTEXT(G.11!N11),ISNUMBER(G.11!N11))=TRUE,G.11!N11,"")</f>
        <v/>
      </c>
    </row>
    <row r="12" spans="1:14" ht="15.75" thickBot="1" x14ac:dyDescent="0.3">
      <c r="A12" s="96" t="str">
        <f>IF(OR(ISTEXT(G.11!A12),ISNUMBER(G.11!A12))=TRUE,G.11!A12,"")</f>
        <v/>
      </c>
      <c r="B12" s="96" t="str">
        <f>IF(OR(ISTEXT(G.11!B12),ISNUMBER(G.11!B12))=TRUE,G.11!B12,"")</f>
        <v/>
      </c>
      <c r="C12" s="96" t="str">
        <f>IF(OR(ISTEXT(G.11!C12),ISNUMBER(G.11!C12))=TRUE,G.11!C12,"")</f>
        <v/>
      </c>
      <c r="D12" s="89">
        <f>IFERROR(ROUND(G.11!D12,2),0)</f>
        <v>0</v>
      </c>
      <c r="E12" s="96" t="str">
        <f>IF(OR(ISTEXT(G.11!E12),ISNUMBER(G.11!E12))=TRUE,G.11!E12,"")</f>
        <v/>
      </c>
      <c r="F12" s="89">
        <f>IFERROR(ROUND(G.11!F12,2),0)</f>
        <v>0</v>
      </c>
      <c r="G12" s="89">
        <f>IFERROR(ROUND(G.11!G12,2),0)</f>
        <v>0</v>
      </c>
      <c r="H12" s="89">
        <f>IFERROR(ROUND(G.11!H12,2),0)</f>
        <v>0</v>
      </c>
      <c r="I12" s="89">
        <f>IFERROR(ROUND(G.11!I12,2),0)</f>
        <v>0</v>
      </c>
      <c r="J12" s="89">
        <f>IFERROR(ROUND(G.11!J12,2),0)</f>
        <v>0</v>
      </c>
      <c r="K12" s="91">
        <f t="shared" si="0"/>
        <v>0</v>
      </c>
      <c r="L12" s="89">
        <f>IFERROR(ROUND(G.11!L12,2),0)</f>
        <v>0</v>
      </c>
      <c r="M12" s="89">
        <f>IFERROR(ROUND(G.11!M12,2),0)</f>
        <v>0</v>
      </c>
      <c r="N12" s="96" t="str">
        <f>IF(OR(ISTEXT(G.11!N12),ISNUMBER(G.11!N12))=TRUE,G.11!N12,"")</f>
        <v/>
      </c>
    </row>
    <row r="13" spans="1:14" ht="15.75" thickBot="1" x14ac:dyDescent="0.3">
      <c r="A13" s="96" t="str">
        <f>IF(OR(ISTEXT(G.11!A13),ISNUMBER(G.11!A13))=TRUE,G.11!A13,"")</f>
        <v/>
      </c>
      <c r="B13" s="96" t="str">
        <f>IF(OR(ISTEXT(G.11!B13),ISNUMBER(G.11!B13))=TRUE,G.11!B13,"")</f>
        <v/>
      </c>
      <c r="C13" s="96" t="str">
        <f>IF(OR(ISTEXT(G.11!C13),ISNUMBER(G.11!C13))=TRUE,G.11!C13,"")</f>
        <v/>
      </c>
      <c r="D13" s="89">
        <f>IFERROR(ROUND(G.11!D13,2),0)</f>
        <v>0</v>
      </c>
      <c r="E13" s="96" t="str">
        <f>IF(OR(ISTEXT(G.11!E13),ISNUMBER(G.11!E13))=TRUE,G.11!E13,"")</f>
        <v/>
      </c>
      <c r="F13" s="89">
        <f>IFERROR(ROUND(G.11!F13,2),0)</f>
        <v>0</v>
      </c>
      <c r="G13" s="89">
        <f>IFERROR(ROUND(G.11!G13,2),0)</f>
        <v>0</v>
      </c>
      <c r="H13" s="89">
        <f>IFERROR(ROUND(G.11!H13,2),0)</f>
        <v>0</v>
      </c>
      <c r="I13" s="89">
        <f>IFERROR(ROUND(G.11!I13,2),0)</f>
        <v>0</v>
      </c>
      <c r="J13" s="89">
        <f>IFERROR(ROUND(G.11!J13,2),0)</f>
        <v>0</v>
      </c>
      <c r="K13" s="91">
        <f t="shared" si="0"/>
        <v>0</v>
      </c>
      <c r="L13" s="89">
        <f>IFERROR(ROUND(G.11!L13,2),0)</f>
        <v>0</v>
      </c>
      <c r="M13" s="89">
        <f>IFERROR(ROUND(G.11!M13,2),0)</f>
        <v>0</v>
      </c>
      <c r="N13" s="96" t="str">
        <f>IF(OR(ISTEXT(G.11!N13),ISNUMBER(G.11!N13))=TRUE,G.11!N13,"")</f>
        <v/>
      </c>
    </row>
    <row r="14" spans="1:14" ht="15.75" thickBot="1" x14ac:dyDescent="0.3">
      <c r="A14" s="96" t="str">
        <f>IF(OR(ISTEXT(G.11!A14),ISNUMBER(G.11!A14))=TRUE,G.11!A14,"")</f>
        <v/>
      </c>
      <c r="B14" s="96" t="str">
        <f>IF(OR(ISTEXT(G.11!B14),ISNUMBER(G.11!B14))=TRUE,G.11!B14,"")</f>
        <v/>
      </c>
      <c r="C14" s="96" t="str">
        <f>IF(OR(ISTEXT(G.11!C14),ISNUMBER(G.11!C14))=TRUE,G.11!C14,"")</f>
        <v/>
      </c>
      <c r="D14" s="89">
        <f>IFERROR(ROUND(G.11!D14,2),0)</f>
        <v>0</v>
      </c>
      <c r="E14" s="96" t="str">
        <f>IF(OR(ISTEXT(G.11!E14),ISNUMBER(G.11!E14))=TRUE,G.11!E14,"")</f>
        <v/>
      </c>
      <c r="F14" s="89">
        <f>IFERROR(ROUND(G.11!F14,2),0)</f>
        <v>0</v>
      </c>
      <c r="G14" s="89">
        <f>IFERROR(ROUND(G.11!G14,2),0)</f>
        <v>0</v>
      </c>
      <c r="H14" s="89">
        <f>IFERROR(ROUND(G.11!H14,2),0)</f>
        <v>0</v>
      </c>
      <c r="I14" s="89">
        <f>IFERROR(ROUND(G.11!I14,2),0)</f>
        <v>0</v>
      </c>
      <c r="J14" s="89">
        <f>IFERROR(ROUND(G.11!J14,2),0)</f>
        <v>0</v>
      </c>
      <c r="K14" s="91">
        <f t="shared" si="0"/>
        <v>0</v>
      </c>
      <c r="L14" s="89">
        <f>IFERROR(ROUND(G.11!L14,2),0)</f>
        <v>0</v>
      </c>
      <c r="M14" s="89">
        <f>IFERROR(ROUND(G.11!M14,2),0)</f>
        <v>0</v>
      </c>
      <c r="N14" s="96" t="str">
        <f>IF(OR(ISTEXT(G.11!N14),ISNUMBER(G.11!N14))=TRUE,G.11!N14,"")</f>
        <v/>
      </c>
    </row>
    <row r="15" spans="1:14" ht="15.75" thickBot="1" x14ac:dyDescent="0.3">
      <c r="A15" s="96" t="str">
        <f>IF(OR(ISTEXT(G.11!A15),ISNUMBER(G.11!A15))=TRUE,G.11!A15,"")</f>
        <v/>
      </c>
      <c r="B15" s="96" t="str">
        <f>IF(OR(ISTEXT(G.11!B15),ISNUMBER(G.11!B15))=TRUE,G.11!B15,"")</f>
        <v/>
      </c>
      <c r="C15" s="96" t="str">
        <f>IF(OR(ISTEXT(G.11!C15),ISNUMBER(G.11!C15))=TRUE,G.11!C15,"")</f>
        <v/>
      </c>
      <c r="D15" s="89">
        <f>IFERROR(ROUND(G.11!D15,2),0)</f>
        <v>0</v>
      </c>
      <c r="E15" s="96" t="str">
        <f>IF(OR(ISTEXT(G.11!E15),ISNUMBER(G.11!E15))=TRUE,G.11!E15,"")</f>
        <v/>
      </c>
      <c r="F15" s="89">
        <f>IFERROR(ROUND(G.11!F15,2),0)</f>
        <v>0</v>
      </c>
      <c r="G15" s="89">
        <f>IFERROR(ROUND(G.11!G15,2),0)</f>
        <v>0</v>
      </c>
      <c r="H15" s="89">
        <f>IFERROR(ROUND(G.11!H15,2),0)</f>
        <v>0</v>
      </c>
      <c r="I15" s="89">
        <f>IFERROR(ROUND(G.11!I15,2),0)</f>
        <v>0</v>
      </c>
      <c r="J15" s="89">
        <f>IFERROR(ROUND(G.11!J15,2),0)</f>
        <v>0</v>
      </c>
      <c r="K15" s="91">
        <f t="shared" si="0"/>
        <v>0</v>
      </c>
      <c r="L15" s="89">
        <f>IFERROR(ROUND(G.11!L15,2),0)</f>
        <v>0</v>
      </c>
      <c r="M15" s="89">
        <f>IFERROR(ROUND(G.11!M15,2),0)</f>
        <v>0</v>
      </c>
      <c r="N15" s="96" t="str">
        <f>IF(OR(ISTEXT(G.11!N15),ISNUMBER(G.11!N15))=TRUE,G.11!N15,"")</f>
        <v/>
      </c>
    </row>
    <row r="16" spans="1:14" ht="15.75" thickBot="1" x14ac:dyDescent="0.3">
      <c r="A16" s="96" t="str">
        <f>IF(OR(ISTEXT(G.11!A16),ISNUMBER(G.11!A16))=TRUE,G.11!A16,"")</f>
        <v/>
      </c>
      <c r="B16" s="96" t="str">
        <f>IF(OR(ISTEXT(G.11!B16),ISNUMBER(G.11!B16))=TRUE,G.11!B16,"")</f>
        <v/>
      </c>
      <c r="C16" s="96" t="str">
        <f>IF(OR(ISTEXT(G.11!C16),ISNUMBER(G.11!C16))=TRUE,G.11!C16,"")</f>
        <v/>
      </c>
      <c r="D16" s="89">
        <f>IFERROR(ROUND(G.11!D16,2),0)</f>
        <v>0</v>
      </c>
      <c r="E16" s="96" t="str">
        <f>IF(OR(ISTEXT(G.11!E16),ISNUMBER(G.11!E16))=TRUE,G.11!E16,"")</f>
        <v/>
      </c>
      <c r="F16" s="89">
        <f>IFERROR(ROUND(G.11!F16,2),0)</f>
        <v>0</v>
      </c>
      <c r="G16" s="89">
        <f>IFERROR(ROUND(G.11!G16,2),0)</f>
        <v>0</v>
      </c>
      <c r="H16" s="89">
        <f>IFERROR(ROUND(G.11!H16,2),0)</f>
        <v>0</v>
      </c>
      <c r="I16" s="89">
        <f>IFERROR(ROUND(G.11!I16,2),0)</f>
        <v>0</v>
      </c>
      <c r="J16" s="89">
        <f>IFERROR(ROUND(G.11!J16,2),0)</f>
        <v>0</v>
      </c>
      <c r="K16" s="91">
        <f t="shared" si="0"/>
        <v>0</v>
      </c>
      <c r="L16" s="89">
        <f>IFERROR(ROUND(G.11!L16,2),0)</f>
        <v>0</v>
      </c>
      <c r="M16" s="89">
        <f>IFERROR(ROUND(G.11!M16,2),0)</f>
        <v>0</v>
      </c>
      <c r="N16" s="96" t="str">
        <f>IF(OR(ISTEXT(G.11!N16),ISNUMBER(G.11!N16))=TRUE,G.11!N16,"")</f>
        <v/>
      </c>
    </row>
    <row r="17" spans="1:14" ht="15.75" thickBot="1" x14ac:dyDescent="0.3">
      <c r="A17" s="96" t="str">
        <f>IF(OR(ISTEXT(G.11!A17),ISNUMBER(G.11!A17))=TRUE,G.11!A17,"")</f>
        <v/>
      </c>
      <c r="B17" s="96" t="str">
        <f>IF(OR(ISTEXT(G.11!B17),ISNUMBER(G.11!B17))=TRUE,G.11!B17,"")</f>
        <v/>
      </c>
      <c r="C17" s="96" t="str">
        <f>IF(OR(ISTEXT(G.11!C17),ISNUMBER(G.11!C17))=TRUE,G.11!C17,"")</f>
        <v/>
      </c>
      <c r="D17" s="89">
        <f>IFERROR(ROUND(G.11!D17,2),0)</f>
        <v>0</v>
      </c>
      <c r="E17" s="96" t="str">
        <f>IF(OR(ISTEXT(G.11!E17),ISNUMBER(G.11!E17))=TRUE,G.11!E17,"")</f>
        <v/>
      </c>
      <c r="F17" s="89">
        <f>IFERROR(ROUND(G.11!F17,2),0)</f>
        <v>0</v>
      </c>
      <c r="G17" s="89">
        <f>IFERROR(ROUND(G.11!G17,2),0)</f>
        <v>0</v>
      </c>
      <c r="H17" s="89">
        <f>IFERROR(ROUND(G.11!H17,2),0)</f>
        <v>0</v>
      </c>
      <c r="I17" s="89">
        <f>IFERROR(ROUND(G.11!I17,2),0)</f>
        <v>0</v>
      </c>
      <c r="J17" s="89">
        <f>IFERROR(ROUND(G.11!J17,2),0)</f>
        <v>0</v>
      </c>
      <c r="K17" s="91">
        <f t="shared" si="0"/>
        <v>0</v>
      </c>
      <c r="L17" s="89">
        <f>IFERROR(ROUND(G.11!L17,2),0)</f>
        <v>0</v>
      </c>
      <c r="M17" s="89">
        <f>IFERROR(ROUND(G.11!M17,2),0)</f>
        <v>0</v>
      </c>
      <c r="N17" s="96" t="str">
        <f>IF(OR(ISTEXT(G.11!N17),ISNUMBER(G.11!N17))=TRUE,G.11!N17,"")</f>
        <v/>
      </c>
    </row>
    <row r="18" spans="1:14" ht="15.75" thickBot="1" x14ac:dyDescent="0.3">
      <c r="A18" s="96" t="str">
        <f>IF(OR(ISTEXT(G.11!A18),ISNUMBER(G.11!A18))=TRUE,G.11!A18,"")</f>
        <v/>
      </c>
      <c r="B18" s="96" t="str">
        <f>IF(OR(ISTEXT(G.11!B18),ISNUMBER(G.11!B18))=TRUE,G.11!B18,"")</f>
        <v/>
      </c>
      <c r="C18" s="96" t="str">
        <f>IF(OR(ISTEXT(G.11!C18),ISNUMBER(G.11!C18))=TRUE,G.11!C18,"")</f>
        <v/>
      </c>
      <c r="D18" s="89">
        <f>IFERROR(ROUND(G.11!D18,2),0)</f>
        <v>0</v>
      </c>
      <c r="E18" s="96" t="str">
        <f>IF(OR(ISTEXT(G.11!E18),ISNUMBER(G.11!E18))=TRUE,G.11!E18,"")</f>
        <v/>
      </c>
      <c r="F18" s="89">
        <f>IFERROR(ROUND(G.11!F18,2),0)</f>
        <v>0</v>
      </c>
      <c r="G18" s="89">
        <f>IFERROR(ROUND(G.11!G18,2),0)</f>
        <v>0</v>
      </c>
      <c r="H18" s="89">
        <f>IFERROR(ROUND(G.11!H18,2),0)</f>
        <v>0</v>
      </c>
      <c r="I18" s="89">
        <f>IFERROR(ROUND(G.11!I18,2),0)</f>
        <v>0</v>
      </c>
      <c r="J18" s="89">
        <f>IFERROR(ROUND(G.11!J18,2),0)</f>
        <v>0</v>
      </c>
      <c r="K18" s="91">
        <f t="shared" si="0"/>
        <v>0</v>
      </c>
      <c r="L18" s="89">
        <f>IFERROR(ROUND(G.11!L18,2),0)</f>
        <v>0</v>
      </c>
      <c r="M18" s="89">
        <f>IFERROR(ROUND(G.11!M18,2),0)</f>
        <v>0</v>
      </c>
      <c r="N18" s="96" t="str">
        <f>IF(OR(ISTEXT(G.11!N18),ISNUMBER(G.11!N18))=TRUE,G.11!N18,"")</f>
        <v/>
      </c>
    </row>
    <row r="19" spans="1:14" ht="15.75" thickBot="1" x14ac:dyDescent="0.3">
      <c r="A19" s="96" t="str">
        <f>IF(OR(ISTEXT(G.11!A19),ISNUMBER(G.11!A19))=TRUE,G.11!A19,"")</f>
        <v/>
      </c>
      <c r="B19" s="96" t="str">
        <f>IF(OR(ISTEXT(G.11!B19),ISNUMBER(G.11!B19))=TRUE,G.11!B19,"")</f>
        <v/>
      </c>
      <c r="C19" s="96" t="str">
        <f>IF(OR(ISTEXT(G.11!C19),ISNUMBER(G.11!C19))=TRUE,G.11!C19,"")</f>
        <v/>
      </c>
      <c r="D19" s="89">
        <f>IFERROR(ROUND(G.11!D19,2),0)</f>
        <v>0</v>
      </c>
      <c r="E19" s="96" t="str">
        <f>IF(OR(ISTEXT(G.11!E19),ISNUMBER(G.11!E19))=TRUE,G.11!E19,"")</f>
        <v/>
      </c>
      <c r="F19" s="89">
        <f>IFERROR(ROUND(G.11!F19,2),0)</f>
        <v>0</v>
      </c>
      <c r="G19" s="89">
        <f>IFERROR(ROUND(G.11!G19,2),0)</f>
        <v>0</v>
      </c>
      <c r="H19" s="89">
        <f>IFERROR(ROUND(G.11!H19,2),0)</f>
        <v>0</v>
      </c>
      <c r="I19" s="89">
        <f>IFERROR(ROUND(G.11!I19,2),0)</f>
        <v>0</v>
      </c>
      <c r="J19" s="89">
        <f>IFERROR(ROUND(G.11!J19,2),0)</f>
        <v>0</v>
      </c>
      <c r="K19" s="91">
        <f t="shared" si="0"/>
        <v>0</v>
      </c>
      <c r="L19" s="89">
        <f>IFERROR(ROUND(G.11!L19,2),0)</f>
        <v>0</v>
      </c>
      <c r="M19" s="89">
        <f>IFERROR(ROUND(G.11!M19,2),0)</f>
        <v>0</v>
      </c>
      <c r="N19" s="96" t="str">
        <f>IF(OR(ISTEXT(G.11!N19),ISNUMBER(G.11!N19))=TRUE,G.11!N19,"")</f>
        <v/>
      </c>
    </row>
    <row r="20" spans="1:14" ht="15.75" thickBot="1" x14ac:dyDescent="0.3">
      <c r="A20" s="96" t="str">
        <f>IF(OR(ISTEXT(G.11!A20),ISNUMBER(G.11!A20))=TRUE,G.11!A20,"")</f>
        <v/>
      </c>
      <c r="B20" s="96" t="str">
        <f>IF(OR(ISTEXT(G.11!B20),ISNUMBER(G.11!B20))=TRUE,G.11!B20,"")</f>
        <v/>
      </c>
      <c r="C20" s="96" t="str">
        <f>IF(OR(ISTEXT(G.11!C20),ISNUMBER(G.11!C20))=TRUE,G.11!C20,"")</f>
        <v/>
      </c>
      <c r="D20" s="89">
        <f>IFERROR(ROUND(G.11!D20,2),0)</f>
        <v>0</v>
      </c>
      <c r="E20" s="96" t="str">
        <f>IF(OR(ISTEXT(G.11!E20),ISNUMBER(G.11!E20))=TRUE,G.11!E20,"")</f>
        <v/>
      </c>
      <c r="F20" s="89">
        <f>IFERROR(ROUND(G.11!F20,2),0)</f>
        <v>0</v>
      </c>
      <c r="G20" s="89">
        <f>IFERROR(ROUND(G.11!G20,2),0)</f>
        <v>0</v>
      </c>
      <c r="H20" s="89">
        <f>IFERROR(ROUND(G.11!H20,2),0)</f>
        <v>0</v>
      </c>
      <c r="I20" s="89">
        <f>IFERROR(ROUND(G.11!I20,2),0)</f>
        <v>0</v>
      </c>
      <c r="J20" s="89">
        <f>IFERROR(ROUND(G.11!J20,2),0)</f>
        <v>0</v>
      </c>
      <c r="K20" s="91">
        <f t="shared" si="0"/>
        <v>0</v>
      </c>
      <c r="L20" s="89">
        <f>IFERROR(ROUND(G.11!L20,2),0)</f>
        <v>0</v>
      </c>
      <c r="M20" s="89">
        <f>IFERROR(ROUND(G.11!M20,2),0)</f>
        <v>0</v>
      </c>
      <c r="N20" s="96" t="str">
        <f>IF(OR(ISTEXT(G.11!N20),ISNUMBER(G.11!N20))=TRUE,G.11!N20,"")</f>
        <v/>
      </c>
    </row>
    <row r="21" spans="1:14" ht="15.75" thickBot="1" x14ac:dyDescent="0.3">
      <c r="A21" s="96" t="str">
        <f>IF(OR(ISTEXT(G.11!A21),ISNUMBER(G.11!A21))=TRUE,G.11!A21,"")</f>
        <v/>
      </c>
      <c r="B21" s="96" t="str">
        <f>IF(OR(ISTEXT(G.11!B21),ISNUMBER(G.11!B21))=TRUE,G.11!B21,"")</f>
        <v/>
      </c>
      <c r="C21" s="96" t="str">
        <f>IF(OR(ISTEXT(G.11!C21),ISNUMBER(G.11!C21))=TRUE,G.11!C21,"")</f>
        <v/>
      </c>
      <c r="D21" s="89">
        <f>IFERROR(ROUND(G.11!D21,2),0)</f>
        <v>0</v>
      </c>
      <c r="E21" s="96" t="str">
        <f>IF(OR(ISTEXT(G.11!E21),ISNUMBER(G.11!E21))=TRUE,G.11!E21,"")</f>
        <v/>
      </c>
      <c r="F21" s="89">
        <f>IFERROR(ROUND(G.11!F21,2),0)</f>
        <v>0</v>
      </c>
      <c r="G21" s="89">
        <f>IFERROR(ROUND(G.11!G21,2),0)</f>
        <v>0</v>
      </c>
      <c r="H21" s="89">
        <f>IFERROR(ROUND(G.11!H21,2),0)</f>
        <v>0</v>
      </c>
      <c r="I21" s="89">
        <f>IFERROR(ROUND(G.11!I21,2),0)</f>
        <v>0</v>
      </c>
      <c r="J21" s="89">
        <f>IFERROR(ROUND(G.11!J21,2),0)</f>
        <v>0</v>
      </c>
      <c r="K21" s="91">
        <f t="shared" si="0"/>
        <v>0</v>
      </c>
      <c r="L21" s="89">
        <f>IFERROR(ROUND(G.11!L21,2),0)</f>
        <v>0</v>
      </c>
      <c r="M21" s="89">
        <f>IFERROR(ROUND(G.11!M21,2),0)</f>
        <v>0</v>
      </c>
      <c r="N21" s="96" t="str">
        <f>IF(OR(ISTEXT(G.11!N21),ISNUMBER(G.11!N21))=TRUE,G.11!N21,"")</f>
        <v/>
      </c>
    </row>
    <row r="22" spans="1:14" ht="15.75" thickBot="1" x14ac:dyDescent="0.3">
      <c r="A22" s="96" t="str">
        <f>IF(OR(ISTEXT(G.11!A22),ISNUMBER(G.11!A22))=TRUE,G.11!A22,"")</f>
        <v/>
      </c>
      <c r="B22" s="96" t="str">
        <f>IF(OR(ISTEXT(G.11!B22),ISNUMBER(G.11!B22))=TRUE,G.11!B22,"")</f>
        <v/>
      </c>
      <c r="C22" s="96" t="str">
        <f>IF(OR(ISTEXT(G.11!C22),ISNUMBER(G.11!C22))=TRUE,G.11!C22,"")</f>
        <v/>
      </c>
      <c r="D22" s="89">
        <f>IFERROR(ROUND(G.11!D22,2),0)</f>
        <v>0</v>
      </c>
      <c r="E22" s="96" t="str">
        <f>IF(OR(ISTEXT(G.11!E22),ISNUMBER(G.11!E22))=TRUE,G.11!E22,"")</f>
        <v/>
      </c>
      <c r="F22" s="89">
        <f>IFERROR(ROUND(G.11!F22,2),0)</f>
        <v>0</v>
      </c>
      <c r="G22" s="89">
        <f>IFERROR(ROUND(G.11!G22,2),0)</f>
        <v>0</v>
      </c>
      <c r="H22" s="89">
        <f>IFERROR(ROUND(G.11!H22,2),0)</f>
        <v>0</v>
      </c>
      <c r="I22" s="89">
        <f>IFERROR(ROUND(G.11!I22,2),0)</f>
        <v>0</v>
      </c>
      <c r="J22" s="89">
        <f>IFERROR(ROUND(G.11!J22,2),0)</f>
        <v>0</v>
      </c>
      <c r="K22" s="91">
        <f t="shared" si="0"/>
        <v>0</v>
      </c>
      <c r="L22" s="89">
        <f>IFERROR(ROUND(G.11!L22,2),0)</f>
        <v>0</v>
      </c>
      <c r="M22" s="89">
        <f>IFERROR(ROUND(G.11!M22,2),0)</f>
        <v>0</v>
      </c>
      <c r="N22" s="96" t="str">
        <f>IF(OR(ISTEXT(G.11!N22),ISNUMBER(G.11!N22))=TRUE,G.11!N22,"")</f>
        <v/>
      </c>
    </row>
    <row r="23" spans="1:14" ht="15.75" thickBot="1" x14ac:dyDescent="0.3">
      <c r="A23" s="96" t="str">
        <f>IF(OR(ISTEXT(G.11!A23),ISNUMBER(G.11!A23))=TRUE,G.11!A23,"")</f>
        <v/>
      </c>
      <c r="B23" s="96" t="str">
        <f>IF(OR(ISTEXT(G.11!B23),ISNUMBER(G.11!B23))=TRUE,G.11!B23,"")</f>
        <v/>
      </c>
      <c r="C23" s="96" t="str">
        <f>IF(OR(ISTEXT(G.11!C23),ISNUMBER(G.11!C23))=TRUE,G.11!C23,"")</f>
        <v/>
      </c>
      <c r="D23" s="89">
        <f>IFERROR(ROUND(G.11!D23,2),0)</f>
        <v>0</v>
      </c>
      <c r="E23" s="96" t="str">
        <f>IF(OR(ISTEXT(G.11!E23),ISNUMBER(G.11!E23))=TRUE,G.11!E23,"")</f>
        <v/>
      </c>
      <c r="F23" s="89">
        <f>IFERROR(ROUND(G.11!F23,2),0)</f>
        <v>0</v>
      </c>
      <c r="G23" s="89">
        <f>IFERROR(ROUND(G.11!G23,2),0)</f>
        <v>0</v>
      </c>
      <c r="H23" s="89">
        <f>IFERROR(ROUND(G.11!H23,2),0)</f>
        <v>0</v>
      </c>
      <c r="I23" s="89">
        <f>IFERROR(ROUND(G.11!I23,2),0)</f>
        <v>0</v>
      </c>
      <c r="J23" s="89">
        <f>IFERROR(ROUND(G.11!J23,2),0)</f>
        <v>0</v>
      </c>
      <c r="K23" s="91">
        <f t="shared" si="0"/>
        <v>0</v>
      </c>
      <c r="L23" s="89">
        <f>IFERROR(ROUND(G.11!L23,2),0)</f>
        <v>0</v>
      </c>
      <c r="M23" s="89">
        <f>IFERROR(ROUND(G.11!M23,2),0)</f>
        <v>0</v>
      </c>
      <c r="N23" s="96" t="str">
        <f>IF(OR(ISTEXT(G.11!N23),ISNUMBER(G.11!N23))=TRUE,G.11!N23,"")</f>
        <v/>
      </c>
    </row>
    <row r="24" spans="1:14" ht="15.75" thickBot="1" x14ac:dyDescent="0.3">
      <c r="A24" s="96" t="str">
        <f>IF(OR(ISTEXT(G.11!A24),ISNUMBER(G.11!A24))=TRUE,G.11!A24,"")</f>
        <v/>
      </c>
      <c r="B24" s="96" t="str">
        <f>IF(OR(ISTEXT(G.11!B24),ISNUMBER(G.11!B24))=TRUE,G.11!B24,"")</f>
        <v/>
      </c>
      <c r="C24" s="96" t="str">
        <f>IF(OR(ISTEXT(G.11!C24),ISNUMBER(G.11!C24))=TRUE,G.11!C24,"")</f>
        <v/>
      </c>
      <c r="D24" s="89">
        <f>IFERROR(ROUND(G.11!D24,2),0)</f>
        <v>0</v>
      </c>
      <c r="E24" s="96" t="str">
        <f>IF(OR(ISTEXT(G.11!E24),ISNUMBER(G.11!E24))=TRUE,G.11!E24,"")</f>
        <v/>
      </c>
      <c r="F24" s="89">
        <f>IFERROR(ROUND(G.11!F24,2),0)</f>
        <v>0</v>
      </c>
      <c r="G24" s="89">
        <f>IFERROR(ROUND(G.11!G24,2),0)</f>
        <v>0</v>
      </c>
      <c r="H24" s="89">
        <f>IFERROR(ROUND(G.11!H24,2),0)</f>
        <v>0</v>
      </c>
      <c r="I24" s="89">
        <f>IFERROR(ROUND(G.11!I24,2),0)</f>
        <v>0</v>
      </c>
      <c r="J24" s="89">
        <f>IFERROR(ROUND(G.11!J24,2),0)</f>
        <v>0</v>
      </c>
      <c r="K24" s="91">
        <f t="shared" si="0"/>
        <v>0</v>
      </c>
      <c r="L24" s="89">
        <f>IFERROR(ROUND(G.11!L24,2),0)</f>
        <v>0</v>
      </c>
      <c r="M24" s="89">
        <f>IFERROR(ROUND(G.11!M24,2),0)</f>
        <v>0</v>
      </c>
      <c r="N24" s="96" t="str">
        <f>IF(OR(ISTEXT(G.11!N24),ISNUMBER(G.11!N24))=TRUE,G.11!N24,"")</f>
        <v/>
      </c>
    </row>
    <row r="25" spans="1:14" ht="15.75" thickBot="1" x14ac:dyDescent="0.3">
      <c r="A25" s="96" t="str">
        <f>IF(OR(ISTEXT(G.11!A25),ISNUMBER(G.11!A25))=TRUE,G.11!A25,"")</f>
        <v/>
      </c>
      <c r="B25" s="96" t="str">
        <f>IF(OR(ISTEXT(G.11!B25),ISNUMBER(G.11!B25))=TRUE,G.11!B25,"")</f>
        <v/>
      </c>
      <c r="C25" s="96" t="str">
        <f>IF(OR(ISTEXT(G.11!C25),ISNUMBER(G.11!C25))=TRUE,G.11!C25,"")</f>
        <v/>
      </c>
      <c r="D25" s="89">
        <f>IFERROR(ROUND(G.11!D25,2),0)</f>
        <v>0</v>
      </c>
      <c r="E25" s="96" t="str">
        <f>IF(OR(ISTEXT(G.11!E25),ISNUMBER(G.11!E25))=TRUE,G.11!E25,"")</f>
        <v/>
      </c>
      <c r="F25" s="89">
        <f>IFERROR(ROUND(G.11!F25,2),0)</f>
        <v>0</v>
      </c>
      <c r="G25" s="89">
        <f>IFERROR(ROUND(G.11!G25,2),0)</f>
        <v>0</v>
      </c>
      <c r="H25" s="89">
        <f>IFERROR(ROUND(G.11!H25,2),0)</f>
        <v>0</v>
      </c>
      <c r="I25" s="89">
        <f>IFERROR(ROUND(G.11!I25,2),0)</f>
        <v>0</v>
      </c>
      <c r="J25" s="89">
        <f>IFERROR(ROUND(G.11!J25,2),0)</f>
        <v>0</v>
      </c>
      <c r="K25" s="91">
        <f t="shared" si="0"/>
        <v>0</v>
      </c>
      <c r="L25" s="89">
        <f>IFERROR(ROUND(G.11!L25,2),0)</f>
        <v>0</v>
      </c>
      <c r="M25" s="89">
        <f>IFERROR(ROUND(G.11!M25,2),0)</f>
        <v>0</v>
      </c>
      <c r="N25" s="96" t="str">
        <f>IF(OR(ISTEXT(G.11!N25),ISNUMBER(G.11!N25))=TRUE,G.11!N25,"")</f>
        <v/>
      </c>
    </row>
    <row r="26" spans="1:14" ht="15.75" thickBot="1" x14ac:dyDescent="0.3">
      <c r="A26" s="96" t="str">
        <f>IF(OR(ISTEXT(G.11!A26),ISNUMBER(G.11!A26))=TRUE,G.11!A26,"")</f>
        <v/>
      </c>
      <c r="B26" s="96" t="str">
        <f>IF(OR(ISTEXT(G.11!B26),ISNUMBER(G.11!B26))=TRUE,G.11!B26,"")</f>
        <v/>
      </c>
      <c r="C26" s="96" t="str">
        <f>IF(OR(ISTEXT(G.11!C26),ISNUMBER(G.11!C26))=TRUE,G.11!C26,"")</f>
        <v/>
      </c>
      <c r="D26" s="89">
        <f>IFERROR(ROUND(G.11!D26,2),0)</f>
        <v>0</v>
      </c>
      <c r="E26" s="96" t="str">
        <f>IF(OR(ISTEXT(G.11!E26),ISNUMBER(G.11!E26))=TRUE,G.11!E26,"")</f>
        <v/>
      </c>
      <c r="F26" s="89">
        <f>IFERROR(ROUND(G.11!F26,2),0)</f>
        <v>0</v>
      </c>
      <c r="G26" s="89">
        <f>IFERROR(ROUND(G.11!G26,2),0)</f>
        <v>0</v>
      </c>
      <c r="H26" s="89">
        <f>IFERROR(ROUND(G.11!H26,2),0)</f>
        <v>0</v>
      </c>
      <c r="I26" s="89">
        <f>IFERROR(ROUND(G.11!I26,2),0)</f>
        <v>0</v>
      </c>
      <c r="J26" s="89">
        <f>IFERROR(ROUND(G.11!J26,2),0)</f>
        <v>0</v>
      </c>
      <c r="K26" s="91">
        <f t="shared" si="0"/>
        <v>0</v>
      </c>
      <c r="L26" s="89">
        <f>IFERROR(ROUND(G.11!L26,2),0)</f>
        <v>0</v>
      </c>
      <c r="M26" s="89">
        <f>IFERROR(ROUND(G.11!M26,2),0)</f>
        <v>0</v>
      </c>
      <c r="N26" s="96" t="str">
        <f>IF(OR(ISTEXT(G.11!N26),ISNUMBER(G.11!N26))=TRUE,G.11!N26,"")</f>
        <v/>
      </c>
    </row>
    <row r="27" spans="1:14" ht="15.75" thickBot="1" x14ac:dyDescent="0.3">
      <c r="A27" s="96" t="str">
        <f>IF(OR(ISTEXT(G.11!A27),ISNUMBER(G.11!A27))=TRUE,G.11!A27,"")</f>
        <v/>
      </c>
      <c r="B27" s="96" t="str">
        <f>IF(OR(ISTEXT(G.11!B27),ISNUMBER(G.11!B27))=TRUE,G.11!B27,"")</f>
        <v/>
      </c>
      <c r="C27" s="96" t="str">
        <f>IF(OR(ISTEXT(G.11!C27),ISNUMBER(G.11!C27))=TRUE,G.11!C27,"")</f>
        <v/>
      </c>
      <c r="D27" s="89">
        <f>IFERROR(ROUND(G.11!D27,2),0)</f>
        <v>0</v>
      </c>
      <c r="E27" s="96" t="str">
        <f>IF(OR(ISTEXT(G.11!E27),ISNUMBER(G.11!E27))=TRUE,G.11!E27,"")</f>
        <v/>
      </c>
      <c r="F27" s="89">
        <f>IFERROR(ROUND(G.11!F27,2),0)</f>
        <v>0</v>
      </c>
      <c r="G27" s="89">
        <f>IFERROR(ROUND(G.11!G27,2),0)</f>
        <v>0</v>
      </c>
      <c r="H27" s="89">
        <f>IFERROR(ROUND(G.11!H27,2),0)</f>
        <v>0</v>
      </c>
      <c r="I27" s="89">
        <f>IFERROR(ROUND(G.11!I27,2),0)</f>
        <v>0</v>
      </c>
      <c r="J27" s="89">
        <f>IFERROR(ROUND(G.11!J27,2),0)</f>
        <v>0</v>
      </c>
      <c r="K27" s="91">
        <f t="shared" si="0"/>
        <v>0</v>
      </c>
      <c r="L27" s="89">
        <f>IFERROR(ROUND(G.11!L27,2),0)</f>
        <v>0</v>
      </c>
      <c r="M27" s="89">
        <f>IFERROR(ROUND(G.11!M27,2),0)</f>
        <v>0</v>
      </c>
      <c r="N27" s="96" t="str">
        <f>IF(OR(ISTEXT(G.11!N27),ISNUMBER(G.11!N27))=TRUE,G.11!N27,"")</f>
        <v/>
      </c>
    </row>
    <row r="28" spans="1:14" ht="15.75" thickBot="1" x14ac:dyDescent="0.3">
      <c r="A28" s="96" t="str">
        <f>IF(OR(ISTEXT(G.11!A28),ISNUMBER(G.11!A28))=TRUE,G.11!A28,"")</f>
        <v/>
      </c>
      <c r="B28" s="96" t="str">
        <f>IF(OR(ISTEXT(G.11!B28),ISNUMBER(G.11!B28))=TRUE,G.11!B28,"")</f>
        <v/>
      </c>
      <c r="C28" s="96" t="str">
        <f>IF(OR(ISTEXT(G.11!C28),ISNUMBER(G.11!C28))=TRUE,G.11!C28,"")</f>
        <v/>
      </c>
      <c r="D28" s="89">
        <f>IFERROR(ROUND(G.11!D28,2),0)</f>
        <v>0</v>
      </c>
      <c r="E28" s="96" t="str">
        <f>IF(OR(ISTEXT(G.11!E28),ISNUMBER(G.11!E28))=TRUE,G.11!E28,"")</f>
        <v/>
      </c>
      <c r="F28" s="89">
        <f>IFERROR(ROUND(G.11!F28,2),0)</f>
        <v>0</v>
      </c>
      <c r="G28" s="89">
        <f>IFERROR(ROUND(G.11!G28,2),0)</f>
        <v>0</v>
      </c>
      <c r="H28" s="89">
        <f>IFERROR(ROUND(G.11!H28,2),0)</f>
        <v>0</v>
      </c>
      <c r="I28" s="89">
        <f>IFERROR(ROUND(G.11!I28,2),0)</f>
        <v>0</v>
      </c>
      <c r="J28" s="89">
        <f>IFERROR(ROUND(G.11!J28,2),0)</f>
        <v>0</v>
      </c>
      <c r="K28" s="91">
        <f t="shared" si="0"/>
        <v>0</v>
      </c>
      <c r="L28" s="89">
        <f>IFERROR(ROUND(G.11!L28,2),0)</f>
        <v>0</v>
      </c>
      <c r="M28" s="89">
        <f>IFERROR(ROUND(G.11!M28,2),0)</f>
        <v>0</v>
      </c>
      <c r="N28" s="96" t="str">
        <f>IF(OR(ISTEXT(G.11!N28),ISNUMBER(G.11!N28))=TRUE,G.11!N28,"")</f>
        <v/>
      </c>
    </row>
    <row r="29" spans="1:14" ht="15.75" thickBot="1" x14ac:dyDescent="0.3">
      <c r="A29" s="96" t="str">
        <f>IF(OR(ISTEXT(G.11!A29),ISNUMBER(G.11!A29))=TRUE,G.11!A29,"")</f>
        <v/>
      </c>
      <c r="B29" s="96" t="str">
        <f>IF(OR(ISTEXT(G.11!B29),ISNUMBER(G.11!B29))=TRUE,G.11!B29,"")</f>
        <v/>
      </c>
      <c r="C29" s="96" t="str">
        <f>IF(OR(ISTEXT(G.11!C29),ISNUMBER(G.11!C29))=TRUE,G.11!C29,"")</f>
        <v/>
      </c>
      <c r="D29" s="89">
        <f>IFERROR(ROUND(G.11!D29,2),0)</f>
        <v>0</v>
      </c>
      <c r="E29" s="96" t="str">
        <f>IF(OR(ISTEXT(G.11!E29),ISNUMBER(G.11!E29))=TRUE,G.11!E29,"")</f>
        <v/>
      </c>
      <c r="F29" s="89">
        <f>IFERROR(ROUND(G.11!F29,2),0)</f>
        <v>0</v>
      </c>
      <c r="G29" s="89">
        <f>IFERROR(ROUND(G.11!G29,2),0)</f>
        <v>0</v>
      </c>
      <c r="H29" s="89">
        <f>IFERROR(ROUND(G.11!H29,2),0)</f>
        <v>0</v>
      </c>
      <c r="I29" s="89">
        <f>IFERROR(ROUND(G.11!I29,2),0)</f>
        <v>0</v>
      </c>
      <c r="J29" s="89">
        <f>IFERROR(ROUND(G.11!J29,2),0)</f>
        <v>0</v>
      </c>
      <c r="K29" s="91">
        <f t="shared" si="0"/>
        <v>0</v>
      </c>
      <c r="L29" s="89">
        <f>IFERROR(ROUND(G.11!L29,2),0)</f>
        <v>0</v>
      </c>
      <c r="M29" s="89">
        <f>IFERROR(ROUND(G.11!M29,2),0)</f>
        <v>0</v>
      </c>
      <c r="N29" s="96" t="str">
        <f>IF(OR(ISTEXT(G.11!N29),ISNUMBER(G.11!N29))=TRUE,G.11!N29,"")</f>
        <v/>
      </c>
    </row>
    <row r="30" spans="1:14" ht="15.75" thickBot="1" x14ac:dyDescent="0.3">
      <c r="A30" s="96" t="str">
        <f>IF(OR(ISTEXT(G.11!A30),ISNUMBER(G.11!A30))=TRUE,G.11!A30,"")</f>
        <v/>
      </c>
      <c r="B30" s="96" t="str">
        <f>IF(OR(ISTEXT(G.11!B30),ISNUMBER(G.11!B30))=TRUE,G.11!B30,"")</f>
        <v/>
      </c>
      <c r="C30" s="96" t="str">
        <f>IF(OR(ISTEXT(G.11!C30),ISNUMBER(G.11!C30))=TRUE,G.11!C30,"")</f>
        <v/>
      </c>
      <c r="D30" s="89">
        <f>IFERROR(ROUND(G.11!D30,2),0)</f>
        <v>0</v>
      </c>
      <c r="E30" s="96" t="str">
        <f>IF(OR(ISTEXT(G.11!E30),ISNUMBER(G.11!E30))=TRUE,G.11!E30,"")</f>
        <v/>
      </c>
      <c r="F30" s="89">
        <f>IFERROR(ROUND(G.11!F30,2),0)</f>
        <v>0</v>
      </c>
      <c r="G30" s="89">
        <f>IFERROR(ROUND(G.11!G30,2),0)</f>
        <v>0</v>
      </c>
      <c r="H30" s="89">
        <f>IFERROR(ROUND(G.11!H30,2),0)</f>
        <v>0</v>
      </c>
      <c r="I30" s="89">
        <f>IFERROR(ROUND(G.11!I30,2),0)</f>
        <v>0</v>
      </c>
      <c r="J30" s="89">
        <f>IFERROR(ROUND(G.11!J30,2),0)</f>
        <v>0</v>
      </c>
      <c r="K30" s="91">
        <f t="shared" si="0"/>
        <v>0</v>
      </c>
      <c r="L30" s="89">
        <f>IFERROR(ROUND(G.11!L30,2),0)</f>
        <v>0</v>
      </c>
      <c r="M30" s="89">
        <f>IFERROR(ROUND(G.11!M30,2),0)</f>
        <v>0</v>
      </c>
      <c r="N30" s="96" t="str">
        <f>IF(OR(ISTEXT(G.11!N30),ISNUMBER(G.11!N30))=TRUE,G.11!N30,"")</f>
        <v/>
      </c>
    </row>
    <row r="31" spans="1:14" ht="15.75" thickBot="1" x14ac:dyDescent="0.3">
      <c r="A31" s="96" t="str">
        <f>IF(OR(ISTEXT(G.11!A31),ISNUMBER(G.11!A31))=TRUE,G.11!A31,"")</f>
        <v/>
      </c>
      <c r="B31" s="96" t="str">
        <f>IF(OR(ISTEXT(G.11!B31),ISNUMBER(G.11!B31))=TRUE,G.11!B31,"")</f>
        <v/>
      </c>
      <c r="C31" s="96" t="str">
        <f>IF(OR(ISTEXT(G.11!C31),ISNUMBER(G.11!C31))=TRUE,G.11!C31,"")</f>
        <v/>
      </c>
      <c r="D31" s="89">
        <f>IFERROR(ROUND(G.11!D31,2),0)</f>
        <v>0</v>
      </c>
      <c r="E31" s="96" t="str">
        <f>IF(OR(ISTEXT(G.11!E31),ISNUMBER(G.11!E31))=TRUE,G.11!E31,"")</f>
        <v/>
      </c>
      <c r="F31" s="89">
        <f>IFERROR(ROUND(G.11!F31,2),0)</f>
        <v>0</v>
      </c>
      <c r="G31" s="89">
        <f>IFERROR(ROUND(G.11!G31,2),0)</f>
        <v>0</v>
      </c>
      <c r="H31" s="89">
        <f>IFERROR(ROUND(G.11!H31,2),0)</f>
        <v>0</v>
      </c>
      <c r="I31" s="89">
        <f>IFERROR(ROUND(G.11!I31,2),0)</f>
        <v>0</v>
      </c>
      <c r="J31" s="89">
        <f>IFERROR(ROUND(G.11!J31,2),0)</f>
        <v>0</v>
      </c>
      <c r="K31" s="91">
        <f t="shared" si="0"/>
        <v>0</v>
      </c>
      <c r="L31" s="89">
        <f>IFERROR(ROUND(G.11!L31,2),0)</f>
        <v>0</v>
      </c>
      <c r="M31" s="89">
        <f>IFERROR(ROUND(G.11!M31,2),0)</f>
        <v>0</v>
      </c>
      <c r="N31" s="96" t="str">
        <f>IF(OR(ISTEXT(G.11!N31),ISNUMBER(G.11!N31))=TRUE,G.11!N31,"")</f>
        <v/>
      </c>
    </row>
    <row r="32" spans="1:14" ht="15.75" thickBot="1" x14ac:dyDescent="0.3">
      <c r="A32" s="96" t="str">
        <f>IF(OR(ISTEXT(G.11!A32),ISNUMBER(G.11!A32))=TRUE,G.11!A32,"")</f>
        <v/>
      </c>
      <c r="B32" s="96" t="str">
        <f>IF(OR(ISTEXT(G.11!B32),ISNUMBER(G.11!B32))=TRUE,G.11!B32,"")</f>
        <v/>
      </c>
      <c r="C32" s="96" t="str">
        <f>IF(OR(ISTEXT(G.11!C32),ISNUMBER(G.11!C32))=TRUE,G.11!C32,"")</f>
        <v/>
      </c>
      <c r="D32" s="89">
        <f>IFERROR(ROUND(G.11!D32,2),0)</f>
        <v>0</v>
      </c>
      <c r="E32" s="96" t="str">
        <f>IF(OR(ISTEXT(G.11!E32),ISNUMBER(G.11!E32))=TRUE,G.11!E32,"")</f>
        <v/>
      </c>
      <c r="F32" s="89">
        <f>IFERROR(ROUND(G.11!F32,2),0)</f>
        <v>0</v>
      </c>
      <c r="G32" s="89">
        <f>IFERROR(ROUND(G.11!G32,2),0)</f>
        <v>0</v>
      </c>
      <c r="H32" s="89">
        <f>IFERROR(ROUND(G.11!H32,2),0)</f>
        <v>0</v>
      </c>
      <c r="I32" s="89">
        <f>IFERROR(ROUND(G.11!I32,2),0)</f>
        <v>0</v>
      </c>
      <c r="J32" s="89">
        <f>IFERROR(ROUND(G.11!J32,2),0)</f>
        <v>0</v>
      </c>
      <c r="K32" s="91">
        <f t="shared" si="0"/>
        <v>0</v>
      </c>
      <c r="L32" s="89">
        <f>IFERROR(ROUND(G.11!L32,2),0)</f>
        <v>0</v>
      </c>
      <c r="M32" s="89">
        <f>IFERROR(ROUND(G.11!M32,2),0)</f>
        <v>0</v>
      </c>
      <c r="N32" s="96" t="str">
        <f>IF(OR(ISTEXT(G.11!N32),ISNUMBER(G.11!N32))=TRUE,G.11!N32,"")</f>
        <v/>
      </c>
    </row>
    <row r="33" spans="1:14" ht="15.75" thickBot="1" x14ac:dyDescent="0.3">
      <c r="A33" s="96" t="str">
        <f>IF(OR(ISTEXT(G.11!A33),ISNUMBER(G.11!A33))=TRUE,G.11!A33,"")</f>
        <v/>
      </c>
      <c r="B33" s="96" t="str">
        <f>IF(OR(ISTEXT(G.11!B33),ISNUMBER(G.11!B33))=TRUE,G.11!B33,"")</f>
        <v/>
      </c>
      <c r="C33" s="96" t="str">
        <f>IF(OR(ISTEXT(G.11!C33),ISNUMBER(G.11!C33))=TRUE,G.11!C33,"")</f>
        <v/>
      </c>
      <c r="D33" s="89">
        <f>IFERROR(ROUND(G.11!D33,2),0)</f>
        <v>0</v>
      </c>
      <c r="E33" s="96" t="str">
        <f>IF(OR(ISTEXT(G.11!E33),ISNUMBER(G.11!E33))=TRUE,G.11!E33,"")</f>
        <v/>
      </c>
      <c r="F33" s="89">
        <f>IFERROR(ROUND(G.11!F33,2),0)</f>
        <v>0</v>
      </c>
      <c r="G33" s="89">
        <f>IFERROR(ROUND(G.11!G33,2),0)</f>
        <v>0</v>
      </c>
      <c r="H33" s="89">
        <f>IFERROR(ROUND(G.11!H33,2),0)</f>
        <v>0</v>
      </c>
      <c r="I33" s="89">
        <f>IFERROR(ROUND(G.11!I33,2),0)</f>
        <v>0</v>
      </c>
      <c r="J33" s="89">
        <f>IFERROR(ROUND(G.11!J33,2),0)</f>
        <v>0</v>
      </c>
      <c r="K33" s="91">
        <f t="shared" si="0"/>
        <v>0</v>
      </c>
      <c r="L33" s="89">
        <f>IFERROR(ROUND(G.11!L33,2),0)</f>
        <v>0</v>
      </c>
      <c r="M33" s="89">
        <f>IFERROR(ROUND(G.11!M33,2),0)</f>
        <v>0</v>
      </c>
      <c r="N33" s="96" t="str">
        <f>IF(OR(ISTEXT(G.11!N33),ISNUMBER(G.11!N33))=TRUE,G.11!N33,"")</f>
        <v/>
      </c>
    </row>
    <row r="34" spans="1:14" ht="15.75" thickBot="1" x14ac:dyDescent="0.3">
      <c r="A34" s="96" t="str">
        <f>IF(OR(ISTEXT(G.11!A34),ISNUMBER(G.11!A34))=TRUE,G.11!A34,"")</f>
        <v/>
      </c>
      <c r="B34" s="96" t="str">
        <f>IF(OR(ISTEXT(G.11!B34),ISNUMBER(G.11!B34))=TRUE,G.11!B34,"")</f>
        <v/>
      </c>
      <c r="C34" s="96" t="str">
        <f>IF(OR(ISTEXT(G.11!C34),ISNUMBER(G.11!C34))=TRUE,G.11!C34,"")</f>
        <v/>
      </c>
      <c r="D34" s="89">
        <f>IFERROR(ROUND(G.11!D34,2),0)</f>
        <v>0</v>
      </c>
      <c r="E34" s="96" t="str">
        <f>IF(OR(ISTEXT(G.11!E34),ISNUMBER(G.11!E34))=TRUE,G.11!E34,"")</f>
        <v/>
      </c>
      <c r="F34" s="89">
        <f>IFERROR(ROUND(G.11!F34,2),0)</f>
        <v>0</v>
      </c>
      <c r="G34" s="89">
        <f>IFERROR(ROUND(G.11!G34,2),0)</f>
        <v>0</v>
      </c>
      <c r="H34" s="89">
        <f>IFERROR(ROUND(G.11!H34,2),0)</f>
        <v>0</v>
      </c>
      <c r="I34" s="89">
        <f>IFERROR(ROUND(G.11!I34,2),0)</f>
        <v>0</v>
      </c>
      <c r="J34" s="89">
        <f>IFERROR(ROUND(G.11!J34,2),0)</f>
        <v>0</v>
      </c>
      <c r="K34" s="91">
        <f t="shared" si="0"/>
        <v>0</v>
      </c>
      <c r="L34" s="89">
        <f>IFERROR(ROUND(G.11!L34,2),0)</f>
        <v>0</v>
      </c>
      <c r="M34" s="89">
        <f>IFERROR(ROUND(G.11!M34,2),0)</f>
        <v>0</v>
      </c>
      <c r="N34" s="96" t="str">
        <f>IF(OR(ISTEXT(G.11!N34),ISNUMBER(G.11!N34))=TRUE,G.11!N34,"")</f>
        <v/>
      </c>
    </row>
    <row r="35" spans="1:14" ht="15.75" thickBot="1" x14ac:dyDescent="0.3">
      <c r="A35" s="96" t="str">
        <f>IF(OR(ISTEXT(G.11!A35),ISNUMBER(G.11!A35))=TRUE,G.11!A35,"")</f>
        <v/>
      </c>
      <c r="B35" s="96" t="str">
        <f>IF(OR(ISTEXT(G.11!B35),ISNUMBER(G.11!B35))=TRUE,G.11!B35,"")</f>
        <v/>
      </c>
      <c r="C35" s="96" t="str">
        <f>IF(OR(ISTEXT(G.11!C35),ISNUMBER(G.11!C35))=TRUE,G.11!C35,"")</f>
        <v/>
      </c>
      <c r="D35" s="89">
        <f>IFERROR(ROUND(G.11!D35,2),0)</f>
        <v>0</v>
      </c>
      <c r="E35" s="96" t="str">
        <f>IF(OR(ISTEXT(G.11!E35),ISNUMBER(G.11!E35))=TRUE,G.11!E35,"")</f>
        <v/>
      </c>
      <c r="F35" s="89">
        <f>IFERROR(ROUND(G.11!F35,2),0)</f>
        <v>0</v>
      </c>
      <c r="G35" s="89">
        <f>IFERROR(ROUND(G.11!G35,2),0)</f>
        <v>0</v>
      </c>
      <c r="H35" s="89">
        <f>IFERROR(ROUND(G.11!H35,2),0)</f>
        <v>0</v>
      </c>
      <c r="I35" s="89">
        <f>IFERROR(ROUND(G.11!I35,2),0)</f>
        <v>0</v>
      </c>
      <c r="J35" s="89">
        <f>IFERROR(ROUND(G.11!J35,2),0)</f>
        <v>0</v>
      </c>
      <c r="K35" s="91">
        <f t="shared" ref="K35:K98" si="1">ROUND(SUM(F35,G35,H35,(-I35),(-J35)),2)</f>
        <v>0</v>
      </c>
      <c r="L35" s="89">
        <f>IFERROR(ROUND(G.11!L35,2),0)</f>
        <v>0</v>
      </c>
      <c r="M35" s="89">
        <f>IFERROR(ROUND(G.11!M35,2),0)</f>
        <v>0</v>
      </c>
      <c r="N35" s="96" t="str">
        <f>IF(OR(ISTEXT(G.11!N35),ISNUMBER(G.11!N35))=TRUE,G.11!N35,"")</f>
        <v/>
      </c>
    </row>
    <row r="36" spans="1:14" ht="15.75" thickBot="1" x14ac:dyDescent="0.3">
      <c r="A36" s="96" t="str">
        <f>IF(OR(ISTEXT(G.11!A36),ISNUMBER(G.11!A36))=TRUE,G.11!A36,"")</f>
        <v/>
      </c>
      <c r="B36" s="96" t="str">
        <f>IF(OR(ISTEXT(G.11!B36),ISNUMBER(G.11!B36))=TRUE,G.11!B36,"")</f>
        <v/>
      </c>
      <c r="C36" s="96" t="str">
        <f>IF(OR(ISTEXT(G.11!C36),ISNUMBER(G.11!C36))=TRUE,G.11!C36,"")</f>
        <v/>
      </c>
      <c r="D36" s="89">
        <f>IFERROR(ROUND(G.11!D36,2),0)</f>
        <v>0</v>
      </c>
      <c r="E36" s="96" t="str">
        <f>IF(OR(ISTEXT(G.11!E36),ISNUMBER(G.11!E36))=TRUE,G.11!E36,"")</f>
        <v/>
      </c>
      <c r="F36" s="89">
        <f>IFERROR(ROUND(G.11!F36,2),0)</f>
        <v>0</v>
      </c>
      <c r="G36" s="89">
        <f>IFERROR(ROUND(G.11!G36,2),0)</f>
        <v>0</v>
      </c>
      <c r="H36" s="89">
        <f>IFERROR(ROUND(G.11!H36,2),0)</f>
        <v>0</v>
      </c>
      <c r="I36" s="89">
        <f>IFERROR(ROUND(G.11!I36,2),0)</f>
        <v>0</v>
      </c>
      <c r="J36" s="89">
        <f>IFERROR(ROUND(G.11!J36,2),0)</f>
        <v>0</v>
      </c>
      <c r="K36" s="91">
        <f t="shared" si="1"/>
        <v>0</v>
      </c>
      <c r="L36" s="89">
        <f>IFERROR(ROUND(G.11!L36,2),0)</f>
        <v>0</v>
      </c>
      <c r="M36" s="89">
        <f>IFERROR(ROUND(G.11!M36,2),0)</f>
        <v>0</v>
      </c>
      <c r="N36" s="96" t="str">
        <f>IF(OR(ISTEXT(G.11!N36),ISNUMBER(G.11!N36))=TRUE,G.11!N36,"")</f>
        <v/>
      </c>
    </row>
    <row r="37" spans="1:14" ht="15.75" thickBot="1" x14ac:dyDescent="0.3">
      <c r="A37" s="96" t="str">
        <f>IF(OR(ISTEXT(G.11!A37),ISNUMBER(G.11!A37))=TRUE,G.11!A37,"")</f>
        <v/>
      </c>
      <c r="B37" s="96" t="str">
        <f>IF(OR(ISTEXT(G.11!B37),ISNUMBER(G.11!B37))=TRUE,G.11!B37,"")</f>
        <v/>
      </c>
      <c r="C37" s="96" t="str">
        <f>IF(OR(ISTEXT(G.11!C37),ISNUMBER(G.11!C37))=TRUE,G.11!C37,"")</f>
        <v/>
      </c>
      <c r="D37" s="89">
        <f>IFERROR(ROUND(G.11!D37,2),0)</f>
        <v>0</v>
      </c>
      <c r="E37" s="96" t="str">
        <f>IF(OR(ISTEXT(G.11!E37),ISNUMBER(G.11!E37))=TRUE,G.11!E37,"")</f>
        <v/>
      </c>
      <c r="F37" s="89">
        <f>IFERROR(ROUND(G.11!F37,2),0)</f>
        <v>0</v>
      </c>
      <c r="G37" s="89">
        <f>IFERROR(ROUND(G.11!G37,2),0)</f>
        <v>0</v>
      </c>
      <c r="H37" s="89">
        <f>IFERROR(ROUND(G.11!H37,2),0)</f>
        <v>0</v>
      </c>
      <c r="I37" s="89">
        <f>IFERROR(ROUND(G.11!I37,2),0)</f>
        <v>0</v>
      </c>
      <c r="J37" s="89">
        <f>IFERROR(ROUND(G.11!J37,2),0)</f>
        <v>0</v>
      </c>
      <c r="K37" s="91">
        <f t="shared" si="1"/>
        <v>0</v>
      </c>
      <c r="L37" s="89">
        <f>IFERROR(ROUND(G.11!L37,2),0)</f>
        <v>0</v>
      </c>
      <c r="M37" s="89">
        <f>IFERROR(ROUND(G.11!M37,2),0)</f>
        <v>0</v>
      </c>
      <c r="N37" s="96" t="str">
        <f>IF(OR(ISTEXT(G.11!N37),ISNUMBER(G.11!N37))=TRUE,G.11!N37,"")</f>
        <v/>
      </c>
    </row>
    <row r="38" spans="1:14" ht="15.75" thickBot="1" x14ac:dyDescent="0.3">
      <c r="A38" s="96" t="str">
        <f>IF(OR(ISTEXT(G.11!A38),ISNUMBER(G.11!A38))=TRUE,G.11!A38,"")</f>
        <v/>
      </c>
      <c r="B38" s="96" t="str">
        <f>IF(OR(ISTEXT(G.11!B38),ISNUMBER(G.11!B38))=TRUE,G.11!B38,"")</f>
        <v/>
      </c>
      <c r="C38" s="96" t="str">
        <f>IF(OR(ISTEXT(G.11!C38),ISNUMBER(G.11!C38))=TRUE,G.11!C38,"")</f>
        <v/>
      </c>
      <c r="D38" s="89">
        <f>IFERROR(ROUND(G.11!D38,2),0)</f>
        <v>0</v>
      </c>
      <c r="E38" s="96" t="str">
        <f>IF(OR(ISTEXT(G.11!E38),ISNUMBER(G.11!E38))=TRUE,G.11!E38,"")</f>
        <v/>
      </c>
      <c r="F38" s="89">
        <f>IFERROR(ROUND(G.11!F38,2),0)</f>
        <v>0</v>
      </c>
      <c r="G38" s="89">
        <f>IFERROR(ROUND(G.11!G38,2),0)</f>
        <v>0</v>
      </c>
      <c r="H38" s="89">
        <f>IFERROR(ROUND(G.11!H38,2),0)</f>
        <v>0</v>
      </c>
      <c r="I38" s="89">
        <f>IFERROR(ROUND(G.11!I38,2),0)</f>
        <v>0</v>
      </c>
      <c r="J38" s="89">
        <f>IFERROR(ROUND(G.11!J38,2),0)</f>
        <v>0</v>
      </c>
      <c r="K38" s="91">
        <f t="shared" si="1"/>
        <v>0</v>
      </c>
      <c r="L38" s="89">
        <f>IFERROR(ROUND(G.11!L38,2),0)</f>
        <v>0</v>
      </c>
      <c r="M38" s="89">
        <f>IFERROR(ROUND(G.11!M38,2),0)</f>
        <v>0</v>
      </c>
      <c r="N38" s="96" t="str">
        <f>IF(OR(ISTEXT(G.11!N38),ISNUMBER(G.11!N38))=TRUE,G.11!N38,"")</f>
        <v/>
      </c>
    </row>
    <row r="39" spans="1:14" ht="15.75" thickBot="1" x14ac:dyDescent="0.3">
      <c r="A39" s="96" t="str">
        <f>IF(OR(ISTEXT(G.11!A39),ISNUMBER(G.11!A39))=TRUE,G.11!A39,"")</f>
        <v/>
      </c>
      <c r="B39" s="96" t="str">
        <f>IF(OR(ISTEXT(G.11!B39),ISNUMBER(G.11!B39))=TRUE,G.11!B39,"")</f>
        <v/>
      </c>
      <c r="C39" s="96" t="str">
        <f>IF(OR(ISTEXT(G.11!C39),ISNUMBER(G.11!C39))=TRUE,G.11!C39,"")</f>
        <v/>
      </c>
      <c r="D39" s="89">
        <f>IFERROR(ROUND(G.11!D39,2),0)</f>
        <v>0</v>
      </c>
      <c r="E39" s="96" t="str">
        <f>IF(OR(ISTEXT(G.11!E39),ISNUMBER(G.11!E39))=TRUE,G.11!E39,"")</f>
        <v/>
      </c>
      <c r="F39" s="89">
        <f>IFERROR(ROUND(G.11!F39,2),0)</f>
        <v>0</v>
      </c>
      <c r="G39" s="89">
        <f>IFERROR(ROUND(G.11!G39,2),0)</f>
        <v>0</v>
      </c>
      <c r="H39" s="89">
        <f>IFERROR(ROUND(G.11!H39,2),0)</f>
        <v>0</v>
      </c>
      <c r="I39" s="89">
        <f>IFERROR(ROUND(G.11!I39,2),0)</f>
        <v>0</v>
      </c>
      <c r="J39" s="89">
        <f>IFERROR(ROUND(G.11!J39,2),0)</f>
        <v>0</v>
      </c>
      <c r="K39" s="91">
        <f t="shared" si="1"/>
        <v>0</v>
      </c>
      <c r="L39" s="89">
        <f>IFERROR(ROUND(G.11!L39,2),0)</f>
        <v>0</v>
      </c>
      <c r="M39" s="89">
        <f>IFERROR(ROUND(G.11!M39,2),0)</f>
        <v>0</v>
      </c>
      <c r="N39" s="96" t="str">
        <f>IF(OR(ISTEXT(G.11!N39),ISNUMBER(G.11!N39))=TRUE,G.11!N39,"")</f>
        <v/>
      </c>
    </row>
    <row r="40" spans="1:14" ht="15.75" thickBot="1" x14ac:dyDescent="0.3">
      <c r="A40" s="96" t="str">
        <f>IF(OR(ISTEXT(G.11!A40),ISNUMBER(G.11!A40))=TRUE,G.11!A40,"")</f>
        <v/>
      </c>
      <c r="B40" s="96" t="str">
        <f>IF(OR(ISTEXT(G.11!B40),ISNUMBER(G.11!B40))=TRUE,G.11!B40,"")</f>
        <v/>
      </c>
      <c r="C40" s="96" t="str">
        <f>IF(OR(ISTEXT(G.11!C40),ISNUMBER(G.11!C40))=TRUE,G.11!C40,"")</f>
        <v/>
      </c>
      <c r="D40" s="89">
        <f>IFERROR(ROUND(G.11!D40,2),0)</f>
        <v>0</v>
      </c>
      <c r="E40" s="96" t="str">
        <f>IF(OR(ISTEXT(G.11!E40),ISNUMBER(G.11!E40))=TRUE,G.11!E40,"")</f>
        <v/>
      </c>
      <c r="F40" s="89">
        <f>IFERROR(ROUND(G.11!F40,2),0)</f>
        <v>0</v>
      </c>
      <c r="G40" s="89">
        <f>IFERROR(ROUND(G.11!G40,2),0)</f>
        <v>0</v>
      </c>
      <c r="H40" s="89">
        <f>IFERROR(ROUND(G.11!H40,2),0)</f>
        <v>0</v>
      </c>
      <c r="I40" s="89">
        <f>IFERROR(ROUND(G.11!I40,2),0)</f>
        <v>0</v>
      </c>
      <c r="J40" s="89">
        <f>IFERROR(ROUND(G.11!J40,2),0)</f>
        <v>0</v>
      </c>
      <c r="K40" s="91">
        <f t="shared" si="1"/>
        <v>0</v>
      </c>
      <c r="L40" s="89">
        <f>IFERROR(ROUND(G.11!L40,2),0)</f>
        <v>0</v>
      </c>
      <c r="M40" s="89">
        <f>IFERROR(ROUND(G.11!M40,2),0)</f>
        <v>0</v>
      </c>
      <c r="N40" s="96" t="str">
        <f>IF(OR(ISTEXT(G.11!N40),ISNUMBER(G.11!N40))=TRUE,G.11!N40,"")</f>
        <v/>
      </c>
    </row>
    <row r="41" spans="1:14" ht="15.75" thickBot="1" x14ac:dyDescent="0.3">
      <c r="A41" s="96" t="str">
        <f>IF(OR(ISTEXT(G.11!A41),ISNUMBER(G.11!A41))=TRUE,G.11!A41,"")</f>
        <v/>
      </c>
      <c r="B41" s="96" t="str">
        <f>IF(OR(ISTEXT(G.11!B41),ISNUMBER(G.11!B41))=TRUE,G.11!B41,"")</f>
        <v/>
      </c>
      <c r="C41" s="96" t="str">
        <f>IF(OR(ISTEXT(G.11!C41),ISNUMBER(G.11!C41))=TRUE,G.11!C41,"")</f>
        <v/>
      </c>
      <c r="D41" s="89">
        <f>IFERROR(ROUND(G.11!D41,2),0)</f>
        <v>0</v>
      </c>
      <c r="E41" s="96" t="str">
        <f>IF(OR(ISTEXT(G.11!E41),ISNUMBER(G.11!E41))=TRUE,G.11!E41,"")</f>
        <v/>
      </c>
      <c r="F41" s="89">
        <f>IFERROR(ROUND(G.11!F41,2),0)</f>
        <v>0</v>
      </c>
      <c r="G41" s="89">
        <f>IFERROR(ROUND(G.11!G41,2),0)</f>
        <v>0</v>
      </c>
      <c r="H41" s="89">
        <f>IFERROR(ROUND(G.11!H41,2),0)</f>
        <v>0</v>
      </c>
      <c r="I41" s="89">
        <f>IFERROR(ROUND(G.11!I41,2),0)</f>
        <v>0</v>
      </c>
      <c r="J41" s="89">
        <f>IFERROR(ROUND(G.11!J41,2),0)</f>
        <v>0</v>
      </c>
      <c r="K41" s="91">
        <f t="shared" si="1"/>
        <v>0</v>
      </c>
      <c r="L41" s="89">
        <f>IFERROR(ROUND(G.11!L41,2),0)</f>
        <v>0</v>
      </c>
      <c r="M41" s="89">
        <f>IFERROR(ROUND(G.11!M41,2),0)</f>
        <v>0</v>
      </c>
      <c r="N41" s="96" t="str">
        <f>IF(OR(ISTEXT(G.11!N41),ISNUMBER(G.11!N41))=TRUE,G.11!N41,"")</f>
        <v/>
      </c>
    </row>
    <row r="42" spans="1:14" ht="15.75" thickBot="1" x14ac:dyDescent="0.3">
      <c r="A42" s="96" t="str">
        <f>IF(OR(ISTEXT(G.11!A42),ISNUMBER(G.11!A42))=TRUE,G.11!A42,"")</f>
        <v/>
      </c>
      <c r="B42" s="96" t="str">
        <f>IF(OR(ISTEXT(G.11!B42),ISNUMBER(G.11!B42))=TRUE,G.11!B42,"")</f>
        <v/>
      </c>
      <c r="C42" s="96" t="str">
        <f>IF(OR(ISTEXT(G.11!C42),ISNUMBER(G.11!C42))=TRUE,G.11!C42,"")</f>
        <v/>
      </c>
      <c r="D42" s="89">
        <f>IFERROR(ROUND(G.11!D42,2),0)</f>
        <v>0</v>
      </c>
      <c r="E42" s="96" t="str">
        <f>IF(OR(ISTEXT(G.11!E42),ISNUMBER(G.11!E42))=TRUE,G.11!E42,"")</f>
        <v/>
      </c>
      <c r="F42" s="89">
        <f>IFERROR(ROUND(G.11!F42,2),0)</f>
        <v>0</v>
      </c>
      <c r="G42" s="89">
        <f>IFERROR(ROUND(G.11!G42,2),0)</f>
        <v>0</v>
      </c>
      <c r="H42" s="89">
        <f>IFERROR(ROUND(G.11!H42,2),0)</f>
        <v>0</v>
      </c>
      <c r="I42" s="89">
        <f>IFERROR(ROUND(G.11!I42,2),0)</f>
        <v>0</v>
      </c>
      <c r="J42" s="89">
        <f>IFERROR(ROUND(G.11!J42,2),0)</f>
        <v>0</v>
      </c>
      <c r="K42" s="91">
        <f t="shared" si="1"/>
        <v>0</v>
      </c>
      <c r="L42" s="89">
        <f>IFERROR(ROUND(G.11!L42,2),0)</f>
        <v>0</v>
      </c>
      <c r="M42" s="89">
        <f>IFERROR(ROUND(G.11!M42,2),0)</f>
        <v>0</v>
      </c>
      <c r="N42" s="96" t="str">
        <f>IF(OR(ISTEXT(G.11!N42),ISNUMBER(G.11!N42))=TRUE,G.11!N42,"")</f>
        <v/>
      </c>
    </row>
    <row r="43" spans="1:14" ht="15.75" thickBot="1" x14ac:dyDescent="0.3">
      <c r="A43" s="96" t="str">
        <f>IF(OR(ISTEXT(G.11!A43),ISNUMBER(G.11!A43))=TRUE,G.11!A43,"")</f>
        <v/>
      </c>
      <c r="B43" s="96" t="str">
        <f>IF(OR(ISTEXT(G.11!B43),ISNUMBER(G.11!B43))=TRUE,G.11!B43,"")</f>
        <v/>
      </c>
      <c r="C43" s="96" t="str">
        <f>IF(OR(ISTEXT(G.11!C43),ISNUMBER(G.11!C43))=TRUE,G.11!C43,"")</f>
        <v/>
      </c>
      <c r="D43" s="89">
        <f>IFERROR(ROUND(G.11!D43,2),0)</f>
        <v>0</v>
      </c>
      <c r="E43" s="96" t="str">
        <f>IF(OR(ISTEXT(G.11!E43),ISNUMBER(G.11!E43))=TRUE,G.11!E43,"")</f>
        <v/>
      </c>
      <c r="F43" s="89">
        <f>IFERROR(ROUND(G.11!F43,2),0)</f>
        <v>0</v>
      </c>
      <c r="G43" s="89">
        <f>IFERROR(ROUND(G.11!G43,2),0)</f>
        <v>0</v>
      </c>
      <c r="H43" s="89">
        <f>IFERROR(ROUND(G.11!H43,2),0)</f>
        <v>0</v>
      </c>
      <c r="I43" s="89">
        <f>IFERROR(ROUND(G.11!I43,2),0)</f>
        <v>0</v>
      </c>
      <c r="J43" s="89">
        <f>IFERROR(ROUND(G.11!J43,2),0)</f>
        <v>0</v>
      </c>
      <c r="K43" s="91">
        <f t="shared" si="1"/>
        <v>0</v>
      </c>
      <c r="L43" s="89">
        <f>IFERROR(ROUND(G.11!L43,2),0)</f>
        <v>0</v>
      </c>
      <c r="M43" s="89">
        <f>IFERROR(ROUND(G.11!M43,2),0)</f>
        <v>0</v>
      </c>
      <c r="N43" s="96" t="str">
        <f>IF(OR(ISTEXT(G.11!N43),ISNUMBER(G.11!N43))=TRUE,G.11!N43,"")</f>
        <v/>
      </c>
    </row>
    <row r="44" spans="1:14" ht="15.75" thickBot="1" x14ac:dyDescent="0.3">
      <c r="A44" s="96" t="str">
        <f>IF(OR(ISTEXT(G.11!A44),ISNUMBER(G.11!A44))=TRUE,G.11!A44,"")</f>
        <v/>
      </c>
      <c r="B44" s="96" t="str">
        <f>IF(OR(ISTEXT(G.11!B44),ISNUMBER(G.11!B44))=TRUE,G.11!B44,"")</f>
        <v/>
      </c>
      <c r="C44" s="96" t="str">
        <f>IF(OR(ISTEXT(G.11!C44),ISNUMBER(G.11!C44))=TRUE,G.11!C44,"")</f>
        <v/>
      </c>
      <c r="D44" s="89">
        <f>IFERROR(ROUND(G.11!D44,2),0)</f>
        <v>0</v>
      </c>
      <c r="E44" s="96" t="str">
        <f>IF(OR(ISTEXT(G.11!E44),ISNUMBER(G.11!E44))=TRUE,G.11!E44,"")</f>
        <v/>
      </c>
      <c r="F44" s="89">
        <f>IFERROR(ROUND(G.11!F44,2),0)</f>
        <v>0</v>
      </c>
      <c r="G44" s="89">
        <f>IFERROR(ROUND(G.11!G44,2),0)</f>
        <v>0</v>
      </c>
      <c r="H44" s="89">
        <f>IFERROR(ROUND(G.11!H44,2),0)</f>
        <v>0</v>
      </c>
      <c r="I44" s="89">
        <f>IFERROR(ROUND(G.11!I44,2),0)</f>
        <v>0</v>
      </c>
      <c r="J44" s="89">
        <f>IFERROR(ROUND(G.11!J44,2),0)</f>
        <v>0</v>
      </c>
      <c r="K44" s="91">
        <f t="shared" si="1"/>
        <v>0</v>
      </c>
      <c r="L44" s="89">
        <f>IFERROR(ROUND(G.11!L44,2),0)</f>
        <v>0</v>
      </c>
      <c r="M44" s="89">
        <f>IFERROR(ROUND(G.11!M44,2),0)</f>
        <v>0</v>
      </c>
      <c r="N44" s="96" t="str">
        <f>IF(OR(ISTEXT(G.11!N44),ISNUMBER(G.11!N44))=TRUE,G.11!N44,"")</f>
        <v/>
      </c>
    </row>
    <row r="45" spans="1:14" ht="15.75" thickBot="1" x14ac:dyDescent="0.3">
      <c r="A45" s="96" t="str">
        <f>IF(OR(ISTEXT(G.11!A45),ISNUMBER(G.11!A45))=TRUE,G.11!A45,"")</f>
        <v/>
      </c>
      <c r="B45" s="96" t="str">
        <f>IF(OR(ISTEXT(G.11!B45),ISNUMBER(G.11!B45))=TRUE,G.11!B45,"")</f>
        <v/>
      </c>
      <c r="C45" s="96" t="str">
        <f>IF(OR(ISTEXT(G.11!C45),ISNUMBER(G.11!C45))=TRUE,G.11!C45,"")</f>
        <v/>
      </c>
      <c r="D45" s="89">
        <f>IFERROR(ROUND(G.11!D45,2),0)</f>
        <v>0</v>
      </c>
      <c r="E45" s="96" t="str">
        <f>IF(OR(ISTEXT(G.11!E45),ISNUMBER(G.11!E45))=TRUE,G.11!E45,"")</f>
        <v/>
      </c>
      <c r="F45" s="89">
        <f>IFERROR(ROUND(G.11!F45,2),0)</f>
        <v>0</v>
      </c>
      <c r="G45" s="89">
        <f>IFERROR(ROUND(G.11!G45,2),0)</f>
        <v>0</v>
      </c>
      <c r="H45" s="89">
        <f>IFERROR(ROUND(G.11!H45,2),0)</f>
        <v>0</v>
      </c>
      <c r="I45" s="89">
        <f>IFERROR(ROUND(G.11!I45,2),0)</f>
        <v>0</v>
      </c>
      <c r="J45" s="89">
        <f>IFERROR(ROUND(G.11!J45,2),0)</f>
        <v>0</v>
      </c>
      <c r="K45" s="91">
        <f t="shared" si="1"/>
        <v>0</v>
      </c>
      <c r="L45" s="89">
        <f>IFERROR(ROUND(G.11!L45,2),0)</f>
        <v>0</v>
      </c>
      <c r="M45" s="89">
        <f>IFERROR(ROUND(G.11!M45,2),0)</f>
        <v>0</v>
      </c>
      <c r="N45" s="96" t="str">
        <f>IF(OR(ISTEXT(G.11!N45),ISNUMBER(G.11!N45))=TRUE,G.11!N45,"")</f>
        <v/>
      </c>
    </row>
    <row r="46" spans="1:14" ht="15.75" thickBot="1" x14ac:dyDescent="0.3">
      <c r="A46" s="96" t="str">
        <f>IF(OR(ISTEXT(G.11!A46),ISNUMBER(G.11!A46))=TRUE,G.11!A46,"")</f>
        <v/>
      </c>
      <c r="B46" s="96" t="str">
        <f>IF(OR(ISTEXT(G.11!B46),ISNUMBER(G.11!B46))=TRUE,G.11!B46,"")</f>
        <v/>
      </c>
      <c r="C46" s="96" t="str">
        <f>IF(OR(ISTEXT(G.11!C46),ISNUMBER(G.11!C46))=TRUE,G.11!C46,"")</f>
        <v/>
      </c>
      <c r="D46" s="89">
        <f>IFERROR(ROUND(G.11!D46,2),0)</f>
        <v>0</v>
      </c>
      <c r="E46" s="96" t="str">
        <f>IF(OR(ISTEXT(G.11!E46),ISNUMBER(G.11!E46))=TRUE,G.11!E46,"")</f>
        <v/>
      </c>
      <c r="F46" s="89">
        <f>IFERROR(ROUND(G.11!F46,2),0)</f>
        <v>0</v>
      </c>
      <c r="G46" s="89">
        <f>IFERROR(ROUND(G.11!G46,2),0)</f>
        <v>0</v>
      </c>
      <c r="H46" s="89">
        <f>IFERROR(ROUND(G.11!H46,2),0)</f>
        <v>0</v>
      </c>
      <c r="I46" s="89">
        <f>IFERROR(ROUND(G.11!I46,2),0)</f>
        <v>0</v>
      </c>
      <c r="J46" s="89">
        <f>IFERROR(ROUND(G.11!J46,2),0)</f>
        <v>0</v>
      </c>
      <c r="K46" s="91">
        <f t="shared" si="1"/>
        <v>0</v>
      </c>
      <c r="L46" s="89">
        <f>IFERROR(ROUND(G.11!L46,2),0)</f>
        <v>0</v>
      </c>
      <c r="M46" s="89">
        <f>IFERROR(ROUND(G.11!M46,2),0)</f>
        <v>0</v>
      </c>
      <c r="N46" s="96" t="str">
        <f>IF(OR(ISTEXT(G.11!N46),ISNUMBER(G.11!N46))=TRUE,G.11!N46,"")</f>
        <v/>
      </c>
    </row>
    <row r="47" spans="1:14" ht="15.75" thickBot="1" x14ac:dyDescent="0.3">
      <c r="A47" s="96" t="str">
        <f>IF(OR(ISTEXT(G.11!A47),ISNUMBER(G.11!A47))=TRUE,G.11!A47,"")</f>
        <v/>
      </c>
      <c r="B47" s="96" t="str">
        <f>IF(OR(ISTEXT(G.11!B47),ISNUMBER(G.11!B47))=TRUE,G.11!B47,"")</f>
        <v/>
      </c>
      <c r="C47" s="96" t="str">
        <f>IF(OR(ISTEXT(G.11!C47),ISNUMBER(G.11!C47))=TRUE,G.11!C47,"")</f>
        <v/>
      </c>
      <c r="D47" s="89">
        <f>IFERROR(ROUND(G.11!D47,2),0)</f>
        <v>0</v>
      </c>
      <c r="E47" s="96" t="str">
        <f>IF(OR(ISTEXT(G.11!E47),ISNUMBER(G.11!E47))=TRUE,G.11!E47,"")</f>
        <v/>
      </c>
      <c r="F47" s="89">
        <f>IFERROR(ROUND(G.11!F47,2),0)</f>
        <v>0</v>
      </c>
      <c r="G47" s="89">
        <f>IFERROR(ROUND(G.11!G47,2),0)</f>
        <v>0</v>
      </c>
      <c r="H47" s="89">
        <f>IFERROR(ROUND(G.11!H47,2),0)</f>
        <v>0</v>
      </c>
      <c r="I47" s="89">
        <f>IFERROR(ROUND(G.11!I47,2),0)</f>
        <v>0</v>
      </c>
      <c r="J47" s="89">
        <f>IFERROR(ROUND(G.11!J47,2),0)</f>
        <v>0</v>
      </c>
      <c r="K47" s="91">
        <f t="shared" si="1"/>
        <v>0</v>
      </c>
      <c r="L47" s="89">
        <f>IFERROR(ROUND(G.11!L47,2),0)</f>
        <v>0</v>
      </c>
      <c r="M47" s="89">
        <f>IFERROR(ROUND(G.11!M47,2),0)</f>
        <v>0</v>
      </c>
      <c r="N47" s="96" t="str">
        <f>IF(OR(ISTEXT(G.11!N47),ISNUMBER(G.11!N47))=TRUE,G.11!N47,"")</f>
        <v/>
      </c>
    </row>
    <row r="48" spans="1:14" ht="15.75" thickBot="1" x14ac:dyDescent="0.3">
      <c r="A48" s="96" t="str">
        <f>IF(OR(ISTEXT(G.11!A48),ISNUMBER(G.11!A48))=TRUE,G.11!A48,"")</f>
        <v/>
      </c>
      <c r="B48" s="96" t="str">
        <f>IF(OR(ISTEXT(G.11!B48),ISNUMBER(G.11!B48))=TRUE,G.11!B48,"")</f>
        <v/>
      </c>
      <c r="C48" s="96" t="str">
        <f>IF(OR(ISTEXT(G.11!C48),ISNUMBER(G.11!C48))=TRUE,G.11!C48,"")</f>
        <v/>
      </c>
      <c r="D48" s="89">
        <f>IFERROR(ROUND(G.11!D48,2),0)</f>
        <v>0</v>
      </c>
      <c r="E48" s="96" t="str">
        <f>IF(OR(ISTEXT(G.11!E48),ISNUMBER(G.11!E48))=TRUE,G.11!E48,"")</f>
        <v/>
      </c>
      <c r="F48" s="89">
        <f>IFERROR(ROUND(G.11!F48,2),0)</f>
        <v>0</v>
      </c>
      <c r="G48" s="89">
        <f>IFERROR(ROUND(G.11!G48,2),0)</f>
        <v>0</v>
      </c>
      <c r="H48" s="89">
        <f>IFERROR(ROUND(G.11!H48,2),0)</f>
        <v>0</v>
      </c>
      <c r="I48" s="89">
        <f>IFERROR(ROUND(G.11!I48,2),0)</f>
        <v>0</v>
      </c>
      <c r="J48" s="89">
        <f>IFERROR(ROUND(G.11!J48,2),0)</f>
        <v>0</v>
      </c>
      <c r="K48" s="91">
        <f t="shared" si="1"/>
        <v>0</v>
      </c>
      <c r="L48" s="89">
        <f>IFERROR(ROUND(G.11!L48,2),0)</f>
        <v>0</v>
      </c>
      <c r="M48" s="89">
        <f>IFERROR(ROUND(G.11!M48,2),0)</f>
        <v>0</v>
      </c>
      <c r="N48" s="96" t="str">
        <f>IF(OR(ISTEXT(G.11!N48),ISNUMBER(G.11!N48))=TRUE,G.11!N48,"")</f>
        <v/>
      </c>
    </row>
    <row r="49" spans="1:14" ht="15.75" thickBot="1" x14ac:dyDescent="0.3">
      <c r="A49" s="96" t="str">
        <f>IF(OR(ISTEXT(G.11!A49),ISNUMBER(G.11!A49))=TRUE,G.11!A49,"")</f>
        <v/>
      </c>
      <c r="B49" s="96" t="str">
        <f>IF(OR(ISTEXT(G.11!B49),ISNUMBER(G.11!B49))=TRUE,G.11!B49,"")</f>
        <v/>
      </c>
      <c r="C49" s="96" t="str">
        <f>IF(OR(ISTEXT(G.11!C49),ISNUMBER(G.11!C49))=TRUE,G.11!C49,"")</f>
        <v/>
      </c>
      <c r="D49" s="89">
        <f>IFERROR(ROUND(G.11!D49,2),0)</f>
        <v>0</v>
      </c>
      <c r="E49" s="96" t="str">
        <f>IF(OR(ISTEXT(G.11!E49),ISNUMBER(G.11!E49))=TRUE,G.11!E49,"")</f>
        <v/>
      </c>
      <c r="F49" s="89">
        <f>IFERROR(ROUND(G.11!F49,2),0)</f>
        <v>0</v>
      </c>
      <c r="G49" s="89">
        <f>IFERROR(ROUND(G.11!G49,2),0)</f>
        <v>0</v>
      </c>
      <c r="H49" s="89">
        <f>IFERROR(ROUND(G.11!H49,2),0)</f>
        <v>0</v>
      </c>
      <c r="I49" s="89">
        <f>IFERROR(ROUND(G.11!I49,2),0)</f>
        <v>0</v>
      </c>
      <c r="J49" s="89">
        <f>IFERROR(ROUND(G.11!J49,2),0)</f>
        <v>0</v>
      </c>
      <c r="K49" s="91">
        <f t="shared" si="1"/>
        <v>0</v>
      </c>
      <c r="L49" s="89">
        <f>IFERROR(ROUND(G.11!L49,2),0)</f>
        <v>0</v>
      </c>
      <c r="M49" s="89">
        <f>IFERROR(ROUND(G.11!M49,2),0)</f>
        <v>0</v>
      </c>
      <c r="N49" s="96" t="str">
        <f>IF(OR(ISTEXT(G.11!N49),ISNUMBER(G.11!N49))=TRUE,G.11!N49,"")</f>
        <v/>
      </c>
    </row>
    <row r="50" spans="1:14" ht="15.75" thickBot="1" x14ac:dyDescent="0.3">
      <c r="A50" s="96" t="str">
        <f>IF(OR(ISTEXT(G.11!A50),ISNUMBER(G.11!A50))=TRUE,G.11!A50,"")</f>
        <v/>
      </c>
      <c r="B50" s="96" t="str">
        <f>IF(OR(ISTEXT(G.11!B50),ISNUMBER(G.11!B50))=TRUE,G.11!B50,"")</f>
        <v/>
      </c>
      <c r="C50" s="96" t="str">
        <f>IF(OR(ISTEXT(G.11!C50),ISNUMBER(G.11!C50))=TRUE,G.11!C50,"")</f>
        <v/>
      </c>
      <c r="D50" s="89">
        <f>IFERROR(ROUND(G.11!D50,2),0)</f>
        <v>0</v>
      </c>
      <c r="E50" s="96" t="str">
        <f>IF(OR(ISTEXT(G.11!E50),ISNUMBER(G.11!E50))=TRUE,G.11!E50,"")</f>
        <v/>
      </c>
      <c r="F50" s="89">
        <f>IFERROR(ROUND(G.11!F50,2),0)</f>
        <v>0</v>
      </c>
      <c r="G50" s="89">
        <f>IFERROR(ROUND(G.11!G50,2),0)</f>
        <v>0</v>
      </c>
      <c r="H50" s="89">
        <f>IFERROR(ROUND(G.11!H50,2),0)</f>
        <v>0</v>
      </c>
      <c r="I50" s="89">
        <f>IFERROR(ROUND(G.11!I50,2),0)</f>
        <v>0</v>
      </c>
      <c r="J50" s="89">
        <f>IFERROR(ROUND(G.11!J50,2),0)</f>
        <v>0</v>
      </c>
      <c r="K50" s="91">
        <f t="shared" si="1"/>
        <v>0</v>
      </c>
      <c r="L50" s="89">
        <f>IFERROR(ROUND(G.11!L50,2),0)</f>
        <v>0</v>
      </c>
      <c r="M50" s="89">
        <f>IFERROR(ROUND(G.11!M50,2),0)</f>
        <v>0</v>
      </c>
      <c r="N50" s="96" t="str">
        <f>IF(OR(ISTEXT(G.11!N50),ISNUMBER(G.11!N50))=TRUE,G.11!N50,"")</f>
        <v/>
      </c>
    </row>
    <row r="51" spans="1:14" ht="15.75" thickBot="1" x14ac:dyDescent="0.3">
      <c r="A51" s="96" t="str">
        <f>IF(OR(ISTEXT(G.11!A51),ISNUMBER(G.11!A51))=TRUE,G.11!A51,"")</f>
        <v/>
      </c>
      <c r="B51" s="96" t="str">
        <f>IF(OR(ISTEXT(G.11!B51),ISNUMBER(G.11!B51))=TRUE,G.11!B51,"")</f>
        <v/>
      </c>
      <c r="C51" s="96" t="str">
        <f>IF(OR(ISTEXT(G.11!C51),ISNUMBER(G.11!C51))=TRUE,G.11!C51,"")</f>
        <v/>
      </c>
      <c r="D51" s="89">
        <f>IFERROR(ROUND(G.11!D51,2),0)</f>
        <v>0</v>
      </c>
      <c r="E51" s="96" t="str">
        <f>IF(OR(ISTEXT(G.11!E51),ISNUMBER(G.11!E51))=TRUE,G.11!E51,"")</f>
        <v/>
      </c>
      <c r="F51" s="89">
        <f>IFERROR(ROUND(G.11!F51,2),0)</f>
        <v>0</v>
      </c>
      <c r="G51" s="89">
        <f>IFERROR(ROUND(G.11!G51,2),0)</f>
        <v>0</v>
      </c>
      <c r="H51" s="89">
        <f>IFERROR(ROUND(G.11!H51,2),0)</f>
        <v>0</v>
      </c>
      <c r="I51" s="89">
        <f>IFERROR(ROUND(G.11!I51,2),0)</f>
        <v>0</v>
      </c>
      <c r="J51" s="89">
        <f>IFERROR(ROUND(G.11!J51,2),0)</f>
        <v>0</v>
      </c>
      <c r="K51" s="91">
        <f t="shared" si="1"/>
        <v>0</v>
      </c>
      <c r="L51" s="89">
        <f>IFERROR(ROUND(G.11!L51,2),0)</f>
        <v>0</v>
      </c>
      <c r="M51" s="89">
        <f>IFERROR(ROUND(G.11!M51,2),0)</f>
        <v>0</v>
      </c>
      <c r="N51" s="96" t="str">
        <f>IF(OR(ISTEXT(G.11!N51),ISNUMBER(G.11!N51))=TRUE,G.11!N51,"")</f>
        <v/>
      </c>
    </row>
    <row r="52" spans="1:14" ht="15.75" thickBot="1" x14ac:dyDescent="0.3">
      <c r="A52" s="96" t="str">
        <f>IF(OR(ISTEXT(G.11!A52),ISNUMBER(G.11!A52))=TRUE,G.11!A52,"")</f>
        <v/>
      </c>
      <c r="B52" s="96" t="str">
        <f>IF(OR(ISTEXT(G.11!B52),ISNUMBER(G.11!B52))=TRUE,G.11!B52,"")</f>
        <v/>
      </c>
      <c r="C52" s="96" t="str">
        <f>IF(OR(ISTEXT(G.11!C52),ISNUMBER(G.11!C52))=TRUE,G.11!C52,"")</f>
        <v/>
      </c>
      <c r="D52" s="89">
        <f>IFERROR(ROUND(G.11!D52,2),0)</f>
        <v>0</v>
      </c>
      <c r="E52" s="96" t="str">
        <f>IF(OR(ISTEXT(G.11!E52),ISNUMBER(G.11!E52))=TRUE,G.11!E52,"")</f>
        <v/>
      </c>
      <c r="F52" s="89">
        <f>IFERROR(ROUND(G.11!F52,2),0)</f>
        <v>0</v>
      </c>
      <c r="G52" s="89">
        <f>IFERROR(ROUND(G.11!G52,2),0)</f>
        <v>0</v>
      </c>
      <c r="H52" s="89">
        <f>IFERROR(ROUND(G.11!H52,2),0)</f>
        <v>0</v>
      </c>
      <c r="I52" s="89">
        <f>IFERROR(ROUND(G.11!I52,2),0)</f>
        <v>0</v>
      </c>
      <c r="J52" s="89">
        <f>IFERROR(ROUND(G.11!J52,2),0)</f>
        <v>0</v>
      </c>
      <c r="K52" s="91">
        <f t="shared" si="1"/>
        <v>0</v>
      </c>
      <c r="L52" s="89">
        <f>IFERROR(ROUND(G.11!L52,2),0)</f>
        <v>0</v>
      </c>
      <c r="M52" s="89">
        <f>IFERROR(ROUND(G.11!M52,2),0)</f>
        <v>0</v>
      </c>
      <c r="N52" s="96" t="str">
        <f>IF(OR(ISTEXT(G.11!N52),ISNUMBER(G.11!N52))=TRUE,G.11!N52,"")</f>
        <v/>
      </c>
    </row>
    <row r="53" spans="1:14" ht="15.75" thickBot="1" x14ac:dyDescent="0.3">
      <c r="A53" s="96" t="str">
        <f>IF(OR(ISTEXT(G.11!A53),ISNUMBER(G.11!A53))=TRUE,G.11!A53,"")</f>
        <v/>
      </c>
      <c r="B53" s="96" t="str">
        <f>IF(OR(ISTEXT(G.11!B53),ISNUMBER(G.11!B53))=TRUE,G.11!B53,"")</f>
        <v/>
      </c>
      <c r="C53" s="96" t="str">
        <f>IF(OR(ISTEXT(G.11!C53),ISNUMBER(G.11!C53))=TRUE,G.11!C53,"")</f>
        <v/>
      </c>
      <c r="D53" s="89">
        <f>IFERROR(ROUND(G.11!D53,2),0)</f>
        <v>0</v>
      </c>
      <c r="E53" s="96" t="str">
        <f>IF(OR(ISTEXT(G.11!E53),ISNUMBER(G.11!E53))=TRUE,G.11!E53,"")</f>
        <v/>
      </c>
      <c r="F53" s="89">
        <f>IFERROR(ROUND(G.11!F53,2),0)</f>
        <v>0</v>
      </c>
      <c r="G53" s="89">
        <f>IFERROR(ROUND(G.11!G53,2),0)</f>
        <v>0</v>
      </c>
      <c r="H53" s="89">
        <f>IFERROR(ROUND(G.11!H53,2),0)</f>
        <v>0</v>
      </c>
      <c r="I53" s="89">
        <f>IFERROR(ROUND(G.11!I53,2),0)</f>
        <v>0</v>
      </c>
      <c r="J53" s="89">
        <f>IFERROR(ROUND(G.11!J53,2),0)</f>
        <v>0</v>
      </c>
      <c r="K53" s="91">
        <f t="shared" si="1"/>
        <v>0</v>
      </c>
      <c r="L53" s="89">
        <f>IFERROR(ROUND(G.11!L53,2),0)</f>
        <v>0</v>
      </c>
      <c r="M53" s="89">
        <f>IFERROR(ROUND(G.11!M53,2),0)</f>
        <v>0</v>
      </c>
      <c r="N53" s="96" t="str">
        <f>IF(OR(ISTEXT(G.11!N53),ISNUMBER(G.11!N53))=TRUE,G.11!N53,"")</f>
        <v/>
      </c>
    </row>
    <row r="54" spans="1:14" ht="15.75" thickBot="1" x14ac:dyDescent="0.3">
      <c r="A54" s="96" t="str">
        <f>IF(OR(ISTEXT(G.11!A54),ISNUMBER(G.11!A54))=TRUE,G.11!A54,"")</f>
        <v/>
      </c>
      <c r="B54" s="96" t="str">
        <f>IF(OR(ISTEXT(G.11!B54),ISNUMBER(G.11!B54))=TRUE,G.11!B54,"")</f>
        <v/>
      </c>
      <c r="C54" s="96" t="str">
        <f>IF(OR(ISTEXT(G.11!C54),ISNUMBER(G.11!C54))=TRUE,G.11!C54,"")</f>
        <v/>
      </c>
      <c r="D54" s="89">
        <f>IFERROR(ROUND(G.11!D54,2),0)</f>
        <v>0</v>
      </c>
      <c r="E54" s="96" t="str">
        <f>IF(OR(ISTEXT(G.11!E54),ISNUMBER(G.11!E54))=TRUE,G.11!E54,"")</f>
        <v/>
      </c>
      <c r="F54" s="89">
        <f>IFERROR(ROUND(G.11!F54,2),0)</f>
        <v>0</v>
      </c>
      <c r="G54" s="89">
        <f>IFERROR(ROUND(G.11!G54,2),0)</f>
        <v>0</v>
      </c>
      <c r="H54" s="89">
        <f>IFERROR(ROUND(G.11!H54,2),0)</f>
        <v>0</v>
      </c>
      <c r="I54" s="89">
        <f>IFERROR(ROUND(G.11!I54,2),0)</f>
        <v>0</v>
      </c>
      <c r="J54" s="89">
        <f>IFERROR(ROUND(G.11!J54,2),0)</f>
        <v>0</v>
      </c>
      <c r="K54" s="91">
        <f t="shared" si="1"/>
        <v>0</v>
      </c>
      <c r="L54" s="89">
        <f>IFERROR(ROUND(G.11!L54,2),0)</f>
        <v>0</v>
      </c>
      <c r="M54" s="89">
        <f>IFERROR(ROUND(G.11!M54,2),0)</f>
        <v>0</v>
      </c>
      <c r="N54" s="96" t="str">
        <f>IF(OR(ISTEXT(G.11!N54),ISNUMBER(G.11!N54))=TRUE,G.11!N54,"")</f>
        <v/>
      </c>
    </row>
    <row r="55" spans="1:14" ht="15.75" thickBot="1" x14ac:dyDescent="0.3">
      <c r="A55" s="96" t="str">
        <f>IF(OR(ISTEXT(G.11!A55),ISNUMBER(G.11!A55))=TRUE,G.11!A55,"")</f>
        <v/>
      </c>
      <c r="B55" s="96" t="str">
        <f>IF(OR(ISTEXT(G.11!B55),ISNUMBER(G.11!B55))=TRUE,G.11!B55,"")</f>
        <v/>
      </c>
      <c r="C55" s="96" t="str">
        <f>IF(OR(ISTEXT(G.11!C55),ISNUMBER(G.11!C55))=TRUE,G.11!C55,"")</f>
        <v/>
      </c>
      <c r="D55" s="89">
        <f>IFERROR(ROUND(G.11!D55,2),0)</f>
        <v>0</v>
      </c>
      <c r="E55" s="96" t="str">
        <f>IF(OR(ISTEXT(G.11!E55),ISNUMBER(G.11!E55))=TRUE,G.11!E55,"")</f>
        <v/>
      </c>
      <c r="F55" s="89">
        <f>IFERROR(ROUND(G.11!F55,2),0)</f>
        <v>0</v>
      </c>
      <c r="G55" s="89">
        <f>IFERROR(ROUND(G.11!G55,2),0)</f>
        <v>0</v>
      </c>
      <c r="H55" s="89">
        <f>IFERROR(ROUND(G.11!H55,2),0)</f>
        <v>0</v>
      </c>
      <c r="I55" s="89">
        <f>IFERROR(ROUND(G.11!I55,2),0)</f>
        <v>0</v>
      </c>
      <c r="J55" s="89">
        <f>IFERROR(ROUND(G.11!J55,2),0)</f>
        <v>0</v>
      </c>
      <c r="K55" s="91">
        <f t="shared" si="1"/>
        <v>0</v>
      </c>
      <c r="L55" s="89">
        <f>IFERROR(ROUND(G.11!L55,2),0)</f>
        <v>0</v>
      </c>
      <c r="M55" s="89">
        <f>IFERROR(ROUND(G.11!M55,2),0)</f>
        <v>0</v>
      </c>
      <c r="N55" s="96" t="str">
        <f>IF(OR(ISTEXT(G.11!N55),ISNUMBER(G.11!N55))=TRUE,G.11!N55,"")</f>
        <v/>
      </c>
    </row>
    <row r="56" spans="1:14" ht="15.75" thickBot="1" x14ac:dyDescent="0.3">
      <c r="A56" s="96" t="str">
        <f>IF(OR(ISTEXT(G.11!A56),ISNUMBER(G.11!A56))=TRUE,G.11!A56,"")</f>
        <v/>
      </c>
      <c r="B56" s="96" t="str">
        <f>IF(OR(ISTEXT(G.11!B56),ISNUMBER(G.11!B56))=TRUE,G.11!B56,"")</f>
        <v/>
      </c>
      <c r="C56" s="96" t="str">
        <f>IF(OR(ISTEXT(G.11!C56),ISNUMBER(G.11!C56))=TRUE,G.11!C56,"")</f>
        <v/>
      </c>
      <c r="D56" s="89">
        <f>IFERROR(ROUND(G.11!D56,2),0)</f>
        <v>0</v>
      </c>
      <c r="E56" s="96" t="str">
        <f>IF(OR(ISTEXT(G.11!E56),ISNUMBER(G.11!E56))=TRUE,G.11!E56,"")</f>
        <v/>
      </c>
      <c r="F56" s="89">
        <f>IFERROR(ROUND(G.11!F56,2),0)</f>
        <v>0</v>
      </c>
      <c r="G56" s="89">
        <f>IFERROR(ROUND(G.11!G56,2),0)</f>
        <v>0</v>
      </c>
      <c r="H56" s="89">
        <f>IFERROR(ROUND(G.11!H56,2),0)</f>
        <v>0</v>
      </c>
      <c r="I56" s="89">
        <f>IFERROR(ROUND(G.11!I56,2),0)</f>
        <v>0</v>
      </c>
      <c r="J56" s="89">
        <f>IFERROR(ROUND(G.11!J56,2),0)</f>
        <v>0</v>
      </c>
      <c r="K56" s="91">
        <f t="shared" si="1"/>
        <v>0</v>
      </c>
      <c r="L56" s="89">
        <f>IFERROR(ROUND(G.11!L56,2),0)</f>
        <v>0</v>
      </c>
      <c r="M56" s="89">
        <f>IFERROR(ROUND(G.11!M56,2),0)</f>
        <v>0</v>
      </c>
      <c r="N56" s="96" t="str">
        <f>IF(OR(ISTEXT(G.11!N56),ISNUMBER(G.11!N56))=TRUE,G.11!N56,"")</f>
        <v/>
      </c>
    </row>
    <row r="57" spans="1:14" ht="15.75" thickBot="1" x14ac:dyDescent="0.3">
      <c r="A57" s="96" t="str">
        <f>IF(OR(ISTEXT(G.11!A57),ISNUMBER(G.11!A57))=TRUE,G.11!A57,"")</f>
        <v/>
      </c>
      <c r="B57" s="96" t="str">
        <f>IF(OR(ISTEXT(G.11!B57),ISNUMBER(G.11!B57))=TRUE,G.11!B57,"")</f>
        <v/>
      </c>
      <c r="C57" s="96" t="str">
        <f>IF(OR(ISTEXT(G.11!C57),ISNUMBER(G.11!C57))=TRUE,G.11!C57,"")</f>
        <v/>
      </c>
      <c r="D57" s="89">
        <f>IFERROR(ROUND(G.11!D57,2),0)</f>
        <v>0</v>
      </c>
      <c r="E57" s="96" t="str">
        <f>IF(OR(ISTEXT(G.11!E57),ISNUMBER(G.11!E57))=TRUE,G.11!E57,"")</f>
        <v/>
      </c>
      <c r="F57" s="89">
        <f>IFERROR(ROUND(G.11!F57,2),0)</f>
        <v>0</v>
      </c>
      <c r="G57" s="89">
        <f>IFERROR(ROUND(G.11!G57,2),0)</f>
        <v>0</v>
      </c>
      <c r="H57" s="89">
        <f>IFERROR(ROUND(G.11!H57,2),0)</f>
        <v>0</v>
      </c>
      <c r="I57" s="89">
        <f>IFERROR(ROUND(G.11!I57,2),0)</f>
        <v>0</v>
      </c>
      <c r="J57" s="89">
        <f>IFERROR(ROUND(G.11!J57,2),0)</f>
        <v>0</v>
      </c>
      <c r="K57" s="91">
        <f t="shared" si="1"/>
        <v>0</v>
      </c>
      <c r="L57" s="89">
        <f>IFERROR(ROUND(G.11!L57,2),0)</f>
        <v>0</v>
      </c>
      <c r="M57" s="89">
        <f>IFERROR(ROUND(G.11!M57,2),0)</f>
        <v>0</v>
      </c>
      <c r="N57" s="96" t="str">
        <f>IF(OR(ISTEXT(G.11!N57),ISNUMBER(G.11!N57))=TRUE,G.11!N57,"")</f>
        <v/>
      </c>
    </row>
    <row r="58" spans="1:14" ht="15.75" thickBot="1" x14ac:dyDescent="0.3">
      <c r="A58" s="96" t="str">
        <f>IF(OR(ISTEXT(G.11!A58),ISNUMBER(G.11!A58))=TRUE,G.11!A58,"")</f>
        <v/>
      </c>
      <c r="B58" s="96" t="str">
        <f>IF(OR(ISTEXT(G.11!B58),ISNUMBER(G.11!B58))=TRUE,G.11!B58,"")</f>
        <v/>
      </c>
      <c r="C58" s="96" t="str">
        <f>IF(OR(ISTEXT(G.11!C58),ISNUMBER(G.11!C58))=TRUE,G.11!C58,"")</f>
        <v/>
      </c>
      <c r="D58" s="89">
        <f>IFERROR(ROUND(G.11!D58,2),0)</f>
        <v>0</v>
      </c>
      <c r="E58" s="96" t="str">
        <f>IF(OR(ISTEXT(G.11!E58),ISNUMBER(G.11!E58))=TRUE,G.11!E58,"")</f>
        <v/>
      </c>
      <c r="F58" s="89">
        <f>IFERROR(ROUND(G.11!F58,2),0)</f>
        <v>0</v>
      </c>
      <c r="G58" s="89">
        <f>IFERROR(ROUND(G.11!G58,2),0)</f>
        <v>0</v>
      </c>
      <c r="H58" s="89">
        <f>IFERROR(ROUND(G.11!H58,2),0)</f>
        <v>0</v>
      </c>
      <c r="I58" s="89">
        <f>IFERROR(ROUND(G.11!I58,2),0)</f>
        <v>0</v>
      </c>
      <c r="J58" s="89">
        <f>IFERROR(ROUND(G.11!J58,2),0)</f>
        <v>0</v>
      </c>
      <c r="K58" s="91">
        <f t="shared" si="1"/>
        <v>0</v>
      </c>
      <c r="L58" s="89">
        <f>IFERROR(ROUND(G.11!L58,2),0)</f>
        <v>0</v>
      </c>
      <c r="M58" s="89">
        <f>IFERROR(ROUND(G.11!M58,2),0)</f>
        <v>0</v>
      </c>
      <c r="N58" s="96" t="str">
        <f>IF(OR(ISTEXT(G.11!N58),ISNUMBER(G.11!N58))=TRUE,G.11!N58,"")</f>
        <v/>
      </c>
    </row>
    <row r="59" spans="1:14" ht="15.75" thickBot="1" x14ac:dyDescent="0.3">
      <c r="A59" s="96" t="str">
        <f>IF(OR(ISTEXT(G.11!A59),ISNUMBER(G.11!A59))=TRUE,G.11!A59,"")</f>
        <v/>
      </c>
      <c r="B59" s="96" t="str">
        <f>IF(OR(ISTEXT(G.11!B59),ISNUMBER(G.11!B59))=TRUE,G.11!B59,"")</f>
        <v/>
      </c>
      <c r="C59" s="96" t="str">
        <f>IF(OR(ISTEXT(G.11!C59),ISNUMBER(G.11!C59))=TRUE,G.11!C59,"")</f>
        <v/>
      </c>
      <c r="D59" s="89">
        <f>IFERROR(ROUND(G.11!D59,2),0)</f>
        <v>0</v>
      </c>
      <c r="E59" s="96" t="str">
        <f>IF(OR(ISTEXT(G.11!E59),ISNUMBER(G.11!E59))=TRUE,G.11!E59,"")</f>
        <v/>
      </c>
      <c r="F59" s="89">
        <f>IFERROR(ROUND(G.11!F59,2),0)</f>
        <v>0</v>
      </c>
      <c r="G59" s="89">
        <f>IFERROR(ROUND(G.11!G59,2),0)</f>
        <v>0</v>
      </c>
      <c r="H59" s="89">
        <f>IFERROR(ROUND(G.11!H59,2),0)</f>
        <v>0</v>
      </c>
      <c r="I59" s="89">
        <f>IFERROR(ROUND(G.11!I59,2),0)</f>
        <v>0</v>
      </c>
      <c r="J59" s="89">
        <f>IFERROR(ROUND(G.11!J59,2),0)</f>
        <v>0</v>
      </c>
      <c r="K59" s="91">
        <f t="shared" si="1"/>
        <v>0</v>
      </c>
      <c r="L59" s="89">
        <f>IFERROR(ROUND(G.11!L59,2),0)</f>
        <v>0</v>
      </c>
      <c r="M59" s="89">
        <f>IFERROR(ROUND(G.11!M59,2),0)</f>
        <v>0</v>
      </c>
      <c r="N59" s="96" t="str">
        <f>IF(OR(ISTEXT(G.11!N59),ISNUMBER(G.11!N59))=TRUE,G.11!N59,"")</f>
        <v/>
      </c>
    </row>
    <row r="60" spans="1:14" ht="15.75" thickBot="1" x14ac:dyDescent="0.3">
      <c r="A60" s="96" t="str">
        <f>IF(OR(ISTEXT(G.11!A60),ISNUMBER(G.11!A60))=TRUE,G.11!A60,"")</f>
        <v/>
      </c>
      <c r="B60" s="96" t="str">
        <f>IF(OR(ISTEXT(G.11!B60),ISNUMBER(G.11!B60))=TRUE,G.11!B60,"")</f>
        <v/>
      </c>
      <c r="C60" s="96" t="str">
        <f>IF(OR(ISTEXT(G.11!C60),ISNUMBER(G.11!C60))=TRUE,G.11!C60,"")</f>
        <v/>
      </c>
      <c r="D60" s="89">
        <f>IFERROR(ROUND(G.11!D60,2),0)</f>
        <v>0</v>
      </c>
      <c r="E60" s="96" t="str">
        <f>IF(OR(ISTEXT(G.11!E60),ISNUMBER(G.11!E60))=TRUE,G.11!E60,"")</f>
        <v/>
      </c>
      <c r="F60" s="89">
        <f>IFERROR(ROUND(G.11!F60,2),0)</f>
        <v>0</v>
      </c>
      <c r="G60" s="89">
        <f>IFERROR(ROUND(G.11!G60,2),0)</f>
        <v>0</v>
      </c>
      <c r="H60" s="89">
        <f>IFERROR(ROUND(G.11!H60,2),0)</f>
        <v>0</v>
      </c>
      <c r="I60" s="89">
        <f>IFERROR(ROUND(G.11!I60,2),0)</f>
        <v>0</v>
      </c>
      <c r="J60" s="89">
        <f>IFERROR(ROUND(G.11!J60,2),0)</f>
        <v>0</v>
      </c>
      <c r="K60" s="91">
        <f t="shared" si="1"/>
        <v>0</v>
      </c>
      <c r="L60" s="89">
        <f>IFERROR(ROUND(G.11!L60,2),0)</f>
        <v>0</v>
      </c>
      <c r="M60" s="89">
        <f>IFERROR(ROUND(G.11!M60,2),0)</f>
        <v>0</v>
      </c>
      <c r="N60" s="96" t="str">
        <f>IF(OR(ISTEXT(G.11!N60),ISNUMBER(G.11!N60))=TRUE,G.11!N60,"")</f>
        <v/>
      </c>
    </row>
    <row r="61" spans="1:14" ht="15.75" thickBot="1" x14ac:dyDescent="0.3">
      <c r="A61" s="96" t="str">
        <f>IF(OR(ISTEXT(G.11!A61),ISNUMBER(G.11!A61))=TRUE,G.11!A61,"")</f>
        <v/>
      </c>
      <c r="B61" s="96" t="str">
        <f>IF(OR(ISTEXT(G.11!B61),ISNUMBER(G.11!B61))=TRUE,G.11!B61,"")</f>
        <v/>
      </c>
      <c r="C61" s="96" t="str">
        <f>IF(OR(ISTEXT(G.11!C61),ISNUMBER(G.11!C61))=TRUE,G.11!C61,"")</f>
        <v/>
      </c>
      <c r="D61" s="89">
        <f>IFERROR(ROUND(G.11!D61,2),0)</f>
        <v>0</v>
      </c>
      <c r="E61" s="96" t="str">
        <f>IF(OR(ISTEXT(G.11!E61),ISNUMBER(G.11!E61))=TRUE,G.11!E61,"")</f>
        <v/>
      </c>
      <c r="F61" s="89">
        <f>IFERROR(ROUND(G.11!F61,2),0)</f>
        <v>0</v>
      </c>
      <c r="G61" s="89">
        <f>IFERROR(ROUND(G.11!G61,2),0)</f>
        <v>0</v>
      </c>
      <c r="H61" s="89">
        <f>IFERROR(ROUND(G.11!H61,2),0)</f>
        <v>0</v>
      </c>
      <c r="I61" s="89">
        <f>IFERROR(ROUND(G.11!I61,2),0)</f>
        <v>0</v>
      </c>
      <c r="J61" s="89">
        <f>IFERROR(ROUND(G.11!J61,2),0)</f>
        <v>0</v>
      </c>
      <c r="K61" s="91">
        <f t="shared" si="1"/>
        <v>0</v>
      </c>
      <c r="L61" s="89">
        <f>IFERROR(ROUND(G.11!L61,2),0)</f>
        <v>0</v>
      </c>
      <c r="M61" s="89">
        <f>IFERROR(ROUND(G.11!M61,2),0)</f>
        <v>0</v>
      </c>
      <c r="N61" s="96" t="str">
        <f>IF(OR(ISTEXT(G.11!N61),ISNUMBER(G.11!N61))=TRUE,G.11!N61,"")</f>
        <v/>
      </c>
    </row>
    <row r="62" spans="1:14" ht="15.75" thickBot="1" x14ac:dyDescent="0.3">
      <c r="A62" s="96" t="str">
        <f>IF(OR(ISTEXT(G.11!A62),ISNUMBER(G.11!A62))=TRUE,G.11!A62,"")</f>
        <v/>
      </c>
      <c r="B62" s="96" t="str">
        <f>IF(OR(ISTEXT(G.11!B62),ISNUMBER(G.11!B62))=TRUE,G.11!B62,"")</f>
        <v/>
      </c>
      <c r="C62" s="96" t="str">
        <f>IF(OR(ISTEXT(G.11!C62),ISNUMBER(G.11!C62))=TRUE,G.11!C62,"")</f>
        <v/>
      </c>
      <c r="D62" s="89">
        <f>IFERROR(ROUND(G.11!D62,2),0)</f>
        <v>0</v>
      </c>
      <c r="E62" s="96" t="str">
        <f>IF(OR(ISTEXT(G.11!E62),ISNUMBER(G.11!E62))=TRUE,G.11!E62,"")</f>
        <v/>
      </c>
      <c r="F62" s="89">
        <f>IFERROR(ROUND(G.11!F62,2),0)</f>
        <v>0</v>
      </c>
      <c r="G62" s="89">
        <f>IFERROR(ROUND(G.11!G62,2),0)</f>
        <v>0</v>
      </c>
      <c r="H62" s="89">
        <f>IFERROR(ROUND(G.11!H62,2),0)</f>
        <v>0</v>
      </c>
      <c r="I62" s="89">
        <f>IFERROR(ROUND(G.11!I62,2),0)</f>
        <v>0</v>
      </c>
      <c r="J62" s="89">
        <f>IFERROR(ROUND(G.11!J62,2),0)</f>
        <v>0</v>
      </c>
      <c r="K62" s="91">
        <f t="shared" si="1"/>
        <v>0</v>
      </c>
      <c r="L62" s="89">
        <f>IFERROR(ROUND(G.11!L62,2),0)</f>
        <v>0</v>
      </c>
      <c r="M62" s="89">
        <f>IFERROR(ROUND(G.11!M62,2),0)</f>
        <v>0</v>
      </c>
      <c r="N62" s="96" t="str">
        <f>IF(OR(ISTEXT(G.11!N62),ISNUMBER(G.11!N62))=TRUE,G.11!N62,"")</f>
        <v/>
      </c>
    </row>
    <row r="63" spans="1:14" ht="15.75" thickBot="1" x14ac:dyDescent="0.3">
      <c r="A63" s="96" t="str">
        <f>IF(OR(ISTEXT(G.11!A63),ISNUMBER(G.11!A63))=TRUE,G.11!A63,"")</f>
        <v/>
      </c>
      <c r="B63" s="96" t="str">
        <f>IF(OR(ISTEXT(G.11!B63),ISNUMBER(G.11!B63))=TRUE,G.11!B63,"")</f>
        <v/>
      </c>
      <c r="C63" s="96" t="str">
        <f>IF(OR(ISTEXT(G.11!C63),ISNUMBER(G.11!C63))=TRUE,G.11!C63,"")</f>
        <v/>
      </c>
      <c r="D63" s="89">
        <f>IFERROR(ROUND(G.11!D63,2),0)</f>
        <v>0</v>
      </c>
      <c r="E63" s="96" t="str">
        <f>IF(OR(ISTEXT(G.11!E63),ISNUMBER(G.11!E63))=TRUE,G.11!E63,"")</f>
        <v/>
      </c>
      <c r="F63" s="89">
        <f>IFERROR(ROUND(G.11!F63,2),0)</f>
        <v>0</v>
      </c>
      <c r="G63" s="89">
        <f>IFERROR(ROUND(G.11!G63,2),0)</f>
        <v>0</v>
      </c>
      <c r="H63" s="89">
        <f>IFERROR(ROUND(G.11!H63,2),0)</f>
        <v>0</v>
      </c>
      <c r="I63" s="89">
        <f>IFERROR(ROUND(G.11!I63,2),0)</f>
        <v>0</v>
      </c>
      <c r="J63" s="89">
        <f>IFERROR(ROUND(G.11!J63,2),0)</f>
        <v>0</v>
      </c>
      <c r="K63" s="91">
        <f t="shared" si="1"/>
        <v>0</v>
      </c>
      <c r="L63" s="89">
        <f>IFERROR(ROUND(G.11!L63,2),0)</f>
        <v>0</v>
      </c>
      <c r="M63" s="89">
        <f>IFERROR(ROUND(G.11!M63,2),0)</f>
        <v>0</v>
      </c>
      <c r="N63" s="96" t="str">
        <f>IF(OR(ISTEXT(G.11!N63),ISNUMBER(G.11!N63))=TRUE,G.11!N63,"")</f>
        <v/>
      </c>
    </row>
    <row r="64" spans="1:14" ht="15.75" thickBot="1" x14ac:dyDescent="0.3">
      <c r="A64" s="96" t="str">
        <f>IF(OR(ISTEXT(G.11!A64),ISNUMBER(G.11!A64))=TRUE,G.11!A64,"")</f>
        <v/>
      </c>
      <c r="B64" s="96" t="str">
        <f>IF(OR(ISTEXT(G.11!B64),ISNUMBER(G.11!B64))=TRUE,G.11!B64,"")</f>
        <v/>
      </c>
      <c r="C64" s="96" t="str">
        <f>IF(OR(ISTEXT(G.11!C64),ISNUMBER(G.11!C64))=TRUE,G.11!C64,"")</f>
        <v/>
      </c>
      <c r="D64" s="89">
        <f>IFERROR(ROUND(G.11!D64,2),0)</f>
        <v>0</v>
      </c>
      <c r="E64" s="96" t="str">
        <f>IF(OR(ISTEXT(G.11!E64),ISNUMBER(G.11!E64))=TRUE,G.11!E64,"")</f>
        <v/>
      </c>
      <c r="F64" s="89">
        <f>IFERROR(ROUND(G.11!F64,2),0)</f>
        <v>0</v>
      </c>
      <c r="G64" s="89">
        <f>IFERROR(ROUND(G.11!G64,2),0)</f>
        <v>0</v>
      </c>
      <c r="H64" s="89">
        <f>IFERROR(ROUND(G.11!H64,2),0)</f>
        <v>0</v>
      </c>
      <c r="I64" s="89">
        <f>IFERROR(ROUND(G.11!I64,2),0)</f>
        <v>0</v>
      </c>
      <c r="J64" s="89">
        <f>IFERROR(ROUND(G.11!J64,2),0)</f>
        <v>0</v>
      </c>
      <c r="K64" s="91">
        <f t="shared" si="1"/>
        <v>0</v>
      </c>
      <c r="L64" s="89">
        <f>IFERROR(ROUND(G.11!L64,2),0)</f>
        <v>0</v>
      </c>
      <c r="M64" s="89">
        <f>IFERROR(ROUND(G.11!M64,2),0)</f>
        <v>0</v>
      </c>
      <c r="N64" s="96" t="str">
        <f>IF(OR(ISTEXT(G.11!N64),ISNUMBER(G.11!N64))=TRUE,G.11!N64,"")</f>
        <v/>
      </c>
    </row>
    <row r="65" spans="1:14" ht="15.75" thickBot="1" x14ac:dyDescent="0.3">
      <c r="A65" s="96" t="str">
        <f>IF(OR(ISTEXT(G.11!A65),ISNUMBER(G.11!A65))=TRUE,G.11!A65,"")</f>
        <v/>
      </c>
      <c r="B65" s="96" t="str">
        <f>IF(OR(ISTEXT(G.11!B65),ISNUMBER(G.11!B65))=TRUE,G.11!B65,"")</f>
        <v/>
      </c>
      <c r="C65" s="96" t="str">
        <f>IF(OR(ISTEXT(G.11!C65),ISNUMBER(G.11!C65))=TRUE,G.11!C65,"")</f>
        <v/>
      </c>
      <c r="D65" s="89">
        <f>IFERROR(ROUND(G.11!D65,2),0)</f>
        <v>0</v>
      </c>
      <c r="E65" s="96" t="str">
        <f>IF(OR(ISTEXT(G.11!E65),ISNUMBER(G.11!E65))=TRUE,G.11!E65,"")</f>
        <v/>
      </c>
      <c r="F65" s="89">
        <f>IFERROR(ROUND(G.11!F65,2),0)</f>
        <v>0</v>
      </c>
      <c r="G65" s="89">
        <f>IFERROR(ROUND(G.11!G65,2),0)</f>
        <v>0</v>
      </c>
      <c r="H65" s="89">
        <f>IFERROR(ROUND(G.11!H65,2),0)</f>
        <v>0</v>
      </c>
      <c r="I65" s="89">
        <f>IFERROR(ROUND(G.11!I65,2),0)</f>
        <v>0</v>
      </c>
      <c r="J65" s="89">
        <f>IFERROR(ROUND(G.11!J65,2),0)</f>
        <v>0</v>
      </c>
      <c r="K65" s="91">
        <f t="shared" si="1"/>
        <v>0</v>
      </c>
      <c r="L65" s="89">
        <f>IFERROR(ROUND(G.11!L65,2),0)</f>
        <v>0</v>
      </c>
      <c r="M65" s="89">
        <f>IFERROR(ROUND(G.11!M65,2),0)</f>
        <v>0</v>
      </c>
      <c r="N65" s="96" t="str">
        <f>IF(OR(ISTEXT(G.11!N65),ISNUMBER(G.11!N65))=TRUE,G.11!N65,"")</f>
        <v/>
      </c>
    </row>
    <row r="66" spans="1:14" ht="15.75" thickBot="1" x14ac:dyDescent="0.3">
      <c r="A66" s="96" t="str">
        <f>IF(OR(ISTEXT(G.11!A66),ISNUMBER(G.11!A66))=TRUE,G.11!A66,"")</f>
        <v/>
      </c>
      <c r="B66" s="96" t="str">
        <f>IF(OR(ISTEXT(G.11!B66),ISNUMBER(G.11!B66))=TRUE,G.11!B66,"")</f>
        <v/>
      </c>
      <c r="C66" s="96" t="str">
        <f>IF(OR(ISTEXT(G.11!C66),ISNUMBER(G.11!C66))=TRUE,G.11!C66,"")</f>
        <v/>
      </c>
      <c r="D66" s="89">
        <f>IFERROR(ROUND(G.11!D66,2),0)</f>
        <v>0</v>
      </c>
      <c r="E66" s="96" t="str">
        <f>IF(OR(ISTEXT(G.11!E66),ISNUMBER(G.11!E66))=TRUE,G.11!E66,"")</f>
        <v/>
      </c>
      <c r="F66" s="89">
        <f>IFERROR(ROUND(G.11!F66,2),0)</f>
        <v>0</v>
      </c>
      <c r="G66" s="89">
        <f>IFERROR(ROUND(G.11!G66,2),0)</f>
        <v>0</v>
      </c>
      <c r="H66" s="89">
        <f>IFERROR(ROUND(G.11!H66,2),0)</f>
        <v>0</v>
      </c>
      <c r="I66" s="89">
        <f>IFERROR(ROUND(G.11!I66,2),0)</f>
        <v>0</v>
      </c>
      <c r="J66" s="89">
        <f>IFERROR(ROUND(G.11!J66,2),0)</f>
        <v>0</v>
      </c>
      <c r="K66" s="91">
        <f t="shared" si="1"/>
        <v>0</v>
      </c>
      <c r="L66" s="89">
        <f>IFERROR(ROUND(G.11!L66,2),0)</f>
        <v>0</v>
      </c>
      <c r="M66" s="89">
        <f>IFERROR(ROUND(G.11!M66,2),0)</f>
        <v>0</v>
      </c>
      <c r="N66" s="96" t="str">
        <f>IF(OR(ISTEXT(G.11!N66),ISNUMBER(G.11!N66))=TRUE,G.11!N66,"")</f>
        <v/>
      </c>
    </row>
    <row r="67" spans="1:14" ht="15.75" thickBot="1" x14ac:dyDescent="0.3">
      <c r="A67" s="96" t="str">
        <f>IF(OR(ISTEXT(G.11!A67),ISNUMBER(G.11!A67))=TRUE,G.11!A67,"")</f>
        <v/>
      </c>
      <c r="B67" s="96" t="str">
        <f>IF(OR(ISTEXT(G.11!B67),ISNUMBER(G.11!B67))=TRUE,G.11!B67,"")</f>
        <v/>
      </c>
      <c r="C67" s="96" t="str">
        <f>IF(OR(ISTEXT(G.11!C67),ISNUMBER(G.11!C67))=TRUE,G.11!C67,"")</f>
        <v/>
      </c>
      <c r="D67" s="89">
        <f>IFERROR(ROUND(G.11!D67,2),0)</f>
        <v>0</v>
      </c>
      <c r="E67" s="96" t="str">
        <f>IF(OR(ISTEXT(G.11!E67),ISNUMBER(G.11!E67))=TRUE,G.11!E67,"")</f>
        <v/>
      </c>
      <c r="F67" s="89">
        <f>IFERROR(ROUND(G.11!F67,2),0)</f>
        <v>0</v>
      </c>
      <c r="G67" s="89">
        <f>IFERROR(ROUND(G.11!G67,2),0)</f>
        <v>0</v>
      </c>
      <c r="H67" s="89">
        <f>IFERROR(ROUND(G.11!H67,2),0)</f>
        <v>0</v>
      </c>
      <c r="I67" s="89">
        <f>IFERROR(ROUND(G.11!I67,2),0)</f>
        <v>0</v>
      </c>
      <c r="J67" s="89">
        <f>IFERROR(ROUND(G.11!J67,2),0)</f>
        <v>0</v>
      </c>
      <c r="K67" s="91">
        <f t="shared" si="1"/>
        <v>0</v>
      </c>
      <c r="L67" s="89">
        <f>IFERROR(ROUND(G.11!L67,2),0)</f>
        <v>0</v>
      </c>
      <c r="M67" s="89">
        <f>IFERROR(ROUND(G.11!M67,2),0)</f>
        <v>0</v>
      </c>
      <c r="N67" s="96" t="str">
        <f>IF(OR(ISTEXT(G.11!N67),ISNUMBER(G.11!N67))=TRUE,G.11!N67,"")</f>
        <v/>
      </c>
    </row>
    <row r="68" spans="1:14" ht="15.75" thickBot="1" x14ac:dyDescent="0.3">
      <c r="A68" s="96" t="str">
        <f>IF(OR(ISTEXT(G.11!A68),ISNUMBER(G.11!A68))=TRUE,G.11!A68,"")</f>
        <v/>
      </c>
      <c r="B68" s="96" t="str">
        <f>IF(OR(ISTEXT(G.11!B68),ISNUMBER(G.11!B68))=TRUE,G.11!B68,"")</f>
        <v/>
      </c>
      <c r="C68" s="96" t="str">
        <f>IF(OR(ISTEXT(G.11!C68),ISNUMBER(G.11!C68))=TRUE,G.11!C68,"")</f>
        <v/>
      </c>
      <c r="D68" s="89">
        <f>IFERROR(ROUND(G.11!D68,2),0)</f>
        <v>0</v>
      </c>
      <c r="E68" s="96" t="str">
        <f>IF(OR(ISTEXT(G.11!E68),ISNUMBER(G.11!E68))=TRUE,G.11!E68,"")</f>
        <v/>
      </c>
      <c r="F68" s="89">
        <f>IFERROR(ROUND(G.11!F68,2),0)</f>
        <v>0</v>
      </c>
      <c r="G68" s="89">
        <f>IFERROR(ROUND(G.11!G68,2),0)</f>
        <v>0</v>
      </c>
      <c r="H68" s="89">
        <f>IFERROR(ROUND(G.11!H68,2),0)</f>
        <v>0</v>
      </c>
      <c r="I68" s="89">
        <f>IFERROR(ROUND(G.11!I68,2),0)</f>
        <v>0</v>
      </c>
      <c r="J68" s="89">
        <f>IFERROR(ROUND(G.11!J68,2),0)</f>
        <v>0</v>
      </c>
      <c r="K68" s="91">
        <f t="shared" si="1"/>
        <v>0</v>
      </c>
      <c r="L68" s="89">
        <f>IFERROR(ROUND(G.11!L68,2),0)</f>
        <v>0</v>
      </c>
      <c r="M68" s="89">
        <f>IFERROR(ROUND(G.11!M68,2),0)</f>
        <v>0</v>
      </c>
      <c r="N68" s="96" t="str">
        <f>IF(OR(ISTEXT(G.11!N68),ISNUMBER(G.11!N68))=TRUE,G.11!N68,"")</f>
        <v/>
      </c>
    </row>
    <row r="69" spans="1:14" ht="15.75" thickBot="1" x14ac:dyDescent="0.3">
      <c r="A69" s="96" t="str">
        <f>IF(OR(ISTEXT(G.11!A69),ISNUMBER(G.11!A69))=TRUE,G.11!A69,"")</f>
        <v/>
      </c>
      <c r="B69" s="96" t="str">
        <f>IF(OR(ISTEXT(G.11!B69),ISNUMBER(G.11!B69))=TRUE,G.11!B69,"")</f>
        <v/>
      </c>
      <c r="C69" s="96" t="str">
        <f>IF(OR(ISTEXT(G.11!C69),ISNUMBER(G.11!C69))=TRUE,G.11!C69,"")</f>
        <v/>
      </c>
      <c r="D69" s="89">
        <f>IFERROR(ROUND(G.11!D69,2),0)</f>
        <v>0</v>
      </c>
      <c r="E69" s="96" t="str">
        <f>IF(OR(ISTEXT(G.11!E69),ISNUMBER(G.11!E69))=TRUE,G.11!E69,"")</f>
        <v/>
      </c>
      <c r="F69" s="89">
        <f>IFERROR(ROUND(G.11!F69,2),0)</f>
        <v>0</v>
      </c>
      <c r="G69" s="89">
        <f>IFERROR(ROUND(G.11!G69,2),0)</f>
        <v>0</v>
      </c>
      <c r="H69" s="89">
        <f>IFERROR(ROUND(G.11!H69,2),0)</f>
        <v>0</v>
      </c>
      <c r="I69" s="89">
        <f>IFERROR(ROUND(G.11!I69,2),0)</f>
        <v>0</v>
      </c>
      <c r="J69" s="89">
        <f>IFERROR(ROUND(G.11!J69,2),0)</f>
        <v>0</v>
      </c>
      <c r="K69" s="91">
        <f t="shared" si="1"/>
        <v>0</v>
      </c>
      <c r="L69" s="89">
        <f>IFERROR(ROUND(G.11!L69,2),0)</f>
        <v>0</v>
      </c>
      <c r="M69" s="89">
        <f>IFERROR(ROUND(G.11!M69,2),0)</f>
        <v>0</v>
      </c>
      <c r="N69" s="96" t="str">
        <f>IF(OR(ISTEXT(G.11!N69),ISNUMBER(G.11!N69))=TRUE,G.11!N69,"")</f>
        <v/>
      </c>
    </row>
    <row r="70" spans="1:14" ht="15.75" thickBot="1" x14ac:dyDescent="0.3">
      <c r="A70" s="96" t="str">
        <f>IF(OR(ISTEXT(G.11!A70),ISNUMBER(G.11!A70))=TRUE,G.11!A70,"")</f>
        <v/>
      </c>
      <c r="B70" s="96" t="str">
        <f>IF(OR(ISTEXT(G.11!B70),ISNUMBER(G.11!B70))=TRUE,G.11!B70,"")</f>
        <v/>
      </c>
      <c r="C70" s="96" t="str">
        <f>IF(OR(ISTEXT(G.11!C70),ISNUMBER(G.11!C70))=TRUE,G.11!C70,"")</f>
        <v/>
      </c>
      <c r="D70" s="89">
        <f>IFERROR(ROUND(G.11!D70,2),0)</f>
        <v>0</v>
      </c>
      <c r="E70" s="96" t="str">
        <f>IF(OR(ISTEXT(G.11!E70),ISNUMBER(G.11!E70))=TRUE,G.11!E70,"")</f>
        <v/>
      </c>
      <c r="F70" s="89">
        <f>IFERROR(ROUND(G.11!F70,2),0)</f>
        <v>0</v>
      </c>
      <c r="G70" s="89">
        <f>IFERROR(ROUND(G.11!G70,2),0)</f>
        <v>0</v>
      </c>
      <c r="H70" s="89">
        <f>IFERROR(ROUND(G.11!H70,2),0)</f>
        <v>0</v>
      </c>
      <c r="I70" s="89">
        <f>IFERROR(ROUND(G.11!I70,2),0)</f>
        <v>0</v>
      </c>
      <c r="J70" s="89">
        <f>IFERROR(ROUND(G.11!J70,2),0)</f>
        <v>0</v>
      </c>
      <c r="K70" s="91">
        <f t="shared" si="1"/>
        <v>0</v>
      </c>
      <c r="L70" s="89">
        <f>IFERROR(ROUND(G.11!L70,2),0)</f>
        <v>0</v>
      </c>
      <c r="M70" s="89">
        <f>IFERROR(ROUND(G.11!M70,2),0)</f>
        <v>0</v>
      </c>
      <c r="N70" s="96" t="str">
        <f>IF(OR(ISTEXT(G.11!N70),ISNUMBER(G.11!N70))=TRUE,G.11!N70,"")</f>
        <v/>
      </c>
    </row>
    <row r="71" spans="1:14" ht="15.75" thickBot="1" x14ac:dyDescent="0.3">
      <c r="A71" s="96" t="str">
        <f>IF(OR(ISTEXT(G.11!A71),ISNUMBER(G.11!A71))=TRUE,G.11!A71,"")</f>
        <v/>
      </c>
      <c r="B71" s="96" t="str">
        <f>IF(OR(ISTEXT(G.11!B71),ISNUMBER(G.11!B71))=TRUE,G.11!B71,"")</f>
        <v/>
      </c>
      <c r="C71" s="96" t="str">
        <f>IF(OR(ISTEXT(G.11!C71),ISNUMBER(G.11!C71))=TRUE,G.11!C71,"")</f>
        <v/>
      </c>
      <c r="D71" s="89">
        <f>IFERROR(ROUND(G.11!D71,2),0)</f>
        <v>0</v>
      </c>
      <c r="E71" s="96" t="str">
        <f>IF(OR(ISTEXT(G.11!E71),ISNUMBER(G.11!E71))=TRUE,G.11!E71,"")</f>
        <v/>
      </c>
      <c r="F71" s="89">
        <f>IFERROR(ROUND(G.11!F71,2),0)</f>
        <v>0</v>
      </c>
      <c r="G71" s="89">
        <f>IFERROR(ROUND(G.11!G71,2),0)</f>
        <v>0</v>
      </c>
      <c r="H71" s="89">
        <f>IFERROR(ROUND(G.11!H71,2),0)</f>
        <v>0</v>
      </c>
      <c r="I71" s="89">
        <f>IFERROR(ROUND(G.11!I71,2),0)</f>
        <v>0</v>
      </c>
      <c r="J71" s="89">
        <f>IFERROR(ROUND(G.11!J71,2),0)</f>
        <v>0</v>
      </c>
      <c r="K71" s="91">
        <f t="shared" si="1"/>
        <v>0</v>
      </c>
      <c r="L71" s="89">
        <f>IFERROR(ROUND(G.11!L71,2),0)</f>
        <v>0</v>
      </c>
      <c r="M71" s="89">
        <f>IFERROR(ROUND(G.11!M71,2),0)</f>
        <v>0</v>
      </c>
      <c r="N71" s="96" t="str">
        <f>IF(OR(ISTEXT(G.11!N71),ISNUMBER(G.11!N71))=TRUE,G.11!N71,"")</f>
        <v/>
      </c>
    </row>
    <row r="72" spans="1:14" ht="15.75" thickBot="1" x14ac:dyDescent="0.3">
      <c r="A72" s="96" t="str">
        <f>IF(OR(ISTEXT(G.11!A72),ISNUMBER(G.11!A72))=TRUE,G.11!A72,"")</f>
        <v/>
      </c>
      <c r="B72" s="96" t="str">
        <f>IF(OR(ISTEXT(G.11!B72),ISNUMBER(G.11!B72))=TRUE,G.11!B72,"")</f>
        <v/>
      </c>
      <c r="C72" s="96" t="str">
        <f>IF(OR(ISTEXT(G.11!C72),ISNUMBER(G.11!C72))=TRUE,G.11!C72,"")</f>
        <v/>
      </c>
      <c r="D72" s="89">
        <f>IFERROR(ROUND(G.11!D72,2),0)</f>
        <v>0</v>
      </c>
      <c r="E72" s="96" t="str">
        <f>IF(OR(ISTEXT(G.11!E72),ISNUMBER(G.11!E72))=TRUE,G.11!E72,"")</f>
        <v/>
      </c>
      <c r="F72" s="89">
        <f>IFERROR(ROUND(G.11!F72,2),0)</f>
        <v>0</v>
      </c>
      <c r="G72" s="89">
        <f>IFERROR(ROUND(G.11!G72,2),0)</f>
        <v>0</v>
      </c>
      <c r="H72" s="89">
        <f>IFERROR(ROUND(G.11!H72,2),0)</f>
        <v>0</v>
      </c>
      <c r="I72" s="89">
        <f>IFERROR(ROUND(G.11!I72,2),0)</f>
        <v>0</v>
      </c>
      <c r="J72" s="89">
        <f>IFERROR(ROUND(G.11!J72,2),0)</f>
        <v>0</v>
      </c>
      <c r="K72" s="91">
        <f t="shared" si="1"/>
        <v>0</v>
      </c>
      <c r="L72" s="89">
        <f>IFERROR(ROUND(G.11!L72,2),0)</f>
        <v>0</v>
      </c>
      <c r="M72" s="89">
        <f>IFERROR(ROUND(G.11!M72,2),0)</f>
        <v>0</v>
      </c>
      <c r="N72" s="96" t="str">
        <f>IF(OR(ISTEXT(G.11!N72),ISNUMBER(G.11!N72))=TRUE,G.11!N72,"")</f>
        <v/>
      </c>
    </row>
    <row r="73" spans="1:14" ht="15.75" thickBot="1" x14ac:dyDescent="0.3">
      <c r="A73" s="96" t="str">
        <f>IF(OR(ISTEXT(G.11!A73),ISNUMBER(G.11!A73))=TRUE,G.11!A73,"")</f>
        <v/>
      </c>
      <c r="B73" s="96" t="str">
        <f>IF(OR(ISTEXT(G.11!B73),ISNUMBER(G.11!B73))=TRUE,G.11!B73,"")</f>
        <v/>
      </c>
      <c r="C73" s="96" t="str">
        <f>IF(OR(ISTEXT(G.11!C73),ISNUMBER(G.11!C73))=TRUE,G.11!C73,"")</f>
        <v/>
      </c>
      <c r="D73" s="89">
        <f>IFERROR(ROUND(G.11!D73,2),0)</f>
        <v>0</v>
      </c>
      <c r="E73" s="96" t="str">
        <f>IF(OR(ISTEXT(G.11!E73),ISNUMBER(G.11!E73))=TRUE,G.11!E73,"")</f>
        <v/>
      </c>
      <c r="F73" s="89">
        <f>IFERROR(ROUND(G.11!F73,2),0)</f>
        <v>0</v>
      </c>
      <c r="G73" s="89">
        <f>IFERROR(ROUND(G.11!G73,2),0)</f>
        <v>0</v>
      </c>
      <c r="H73" s="89">
        <f>IFERROR(ROUND(G.11!H73,2),0)</f>
        <v>0</v>
      </c>
      <c r="I73" s="89">
        <f>IFERROR(ROUND(G.11!I73,2),0)</f>
        <v>0</v>
      </c>
      <c r="J73" s="89">
        <f>IFERROR(ROUND(G.11!J73,2),0)</f>
        <v>0</v>
      </c>
      <c r="K73" s="91">
        <f t="shared" si="1"/>
        <v>0</v>
      </c>
      <c r="L73" s="89">
        <f>IFERROR(ROUND(G.11!L73,2),0)</f>
        <v>0</v>
      </c>
      <c r="M73" s="89">
        <f>IFERROR(ROUND(G.11!M73,2),0)</f>
        <v>0</v>
      </c>
      <c r="N73" s="96" t="str">
        <f>IF(OR(ISTEXT(G.11!N73),ISNUMBER(G.11!N73))=TRUE,G.11!N73,"")</f>
        <v/>
      </c>
    </row>
    <row r="74" spans="1:14" ht="15.75" thickBot="1" x14ac:dyDescent="0.3">
      <c r="A74" s="96" t="str">
        <f>IF(OR(ISTEXT(G.11!A74),ISNUMBER(G.11!A74))=TRUE,G.11!A74,"")</f>
        <v/>
      </c>
      <c r="B74" s="96" t="str">
        <f>IF(OR(ISTEXT(G.11!B74),ISNUMBER(G.11!B74))=TRUE,G.11!B74,"")</f>
        <v/>
      </c>
      <c r="C74" s="96" t="str">
        <f>IF(OR(ISTEXT(G.11!C74),ISNUMBER(G.11!C74))=TRUE,G.11!C74,"")</f>
        <v/>
      </c>
      <c r="D74" s="89">
        <f>IFERROR(ROUND(G.11!D74,2),0)</f>
        <v>0</v>
      </c>
      <c r="E74" s="96" t="str">
        <f>IF(OR(ISTEXT(G.11!E74),ISNUMBER(G.11!E74))=TRUE,G.11!E74,"")</f>
        <v/>
      </c>
      <c r="F74" s="89">
        <f>IFERROR(ROUND(G.11!F74,2),0)</f>
        <v>0</v>
      </c>
      <c r="G74" s="89">
        <f>IFERROR(ROUND(G.11!G74,2),0)</f>
        <v>0</v>
      </c>
      <c r="H74" s="89">
        <f>IFERROR(ROUND(G.11!H74,2),0)</f>
        <v>0</v>
      </c>
      <c r="I74" s="89">
        <f>IFERROR(ROUND(G.11!I74,2),0)</f>
        <v>0</v>
      </c>
      <c r="J74" s="89">
        <f>IFERROR(ROUND(G.11!J74,2),0)</f>
        <v>0</v>
      </c>
      <c r="K74" s="91">
        <f t="shared" si="1"/>
        <v>0</v>
      </c>
      <c r="L74" s="89">
        <f>IFERROR(ROUND(G.11!L74,2),0)</f>
        <v>0</v>
      </c>
      <c r="M74" s="89">
        <f>IFERROR(ROUND(G.11!M74,2),0)</f>
        <v>0</v>
      </c>
      <c r="N74" s="96" t="str">
        <f>IF(OR(ISTEXT(G.11!N74),ISNUMBER(G.11!N74))=TRUE,G.11!N74,"")</f>
        <v/>
      </c>
    </row>
    <row r="75" spans="1:14" ht="15.75" thickBot="1" x14ac:dyDescent="0.3">
      <c r="A75" s="96" t="str">
        <f>IF(OR(ISTEXT(G.11!A75),ISNUMBER(G.11!A75))=TRUE,G.11!A75,"")</f>
        <v/>
      </c>
      <c r="B75" s="96" t="str">
        <f>IF(OR(ISTEXT(G.11!B75),ISNUMBER(G.11!B75))=TRUE,G.11!B75,"")</f>
        <v/>
      </c>
      <c r="C75" s="96" t="str">
        <f>IF(OR(ISTEXT(G.11!C75),ISNUMBER(G.11!C75))=TRUE,G.11!C75,"")</f>
        <v/>
      </c>
      <c r="D75" s="89">
        <f>IFERROR(ROUND(G.11!D75,2),0)</f>
        <v>0</v>
      </c>
      <c r="E75" s="96" t="str">
        <f>IF(OR(ISTEXT(G.11!E75),ISNUMBER(G.11!E75))=TRUE,G.11!E75,"")</f>
        <v/>
      </c>
      <c r="F75" s="89">
        <f>IFERROR(ROUND(G.11!F75,2),0)</f>
        <v>0</v>
      </c>
      <c r="G75" s="89">
        <f>IFERROR(ROUND(G.11!G75,2),0)</f>
        <v>0</v>
      </c>
      <c r="H75" s="89">
        <f>IFERROR(ROUND(G.11!H75,2),0)</f>
        <v>0</v>
      </c>
      <c r="I75" s="89">
        <f>IFERROR(ROUND(G.11!I75,2),0)</f>
        <v>0</v>
      </c>
      <c r="J75" s="89">
        <f>IFERROR(ROUND(G.11!J75,2),0)</f>
        <v>0</v>
      </c>
      <c r="K75" s="91">
        <f t="shared" si="1"/>
        <v>0</v>
      </c>
      <c r="L75" s="89">
        <f>IFERROR(ROUND(G.11!L75,2),0)</f>
        <v>0</v>
      </c>
      <c r="M75" s="89">
        <f>IFERROR(ROUND(G.11!M75,2),0)</f>
        <v>0</v>
      </c>
      <c r="N75" s="96" t="str">
        <f>IF(OR(ISTEXT(G.11!N75),ISNUMBER(G.11!N75))=TRUE,G.11!N75,"")</f>
        <v/>
      </c>
    </row>
    <row r="76" spans="1:14" ht="15.75" thickBot="1" x14ac:dyDescent="0.3">
      <c r="A76" s="96" t="str">
        <f>IF(OR(ISTEXT(G.11!A76),ISNUMBER(G.11!A76))=TRUE,G.11!A76,"")</f>
        <v/>
      </c>
      <c r="B76" s="96" t="str">
        <f>IF(OR(ISTEXT(G.11!B76),ISNUMBER(G.11!B76))=TRUE,G.11!B76,"")</f>
        <v/>
      </c>
      <c r="C76" s="96" t="str">
        <f>IF(OR(ISTEXT(G.11!C76),ISNUMBER(G.11!C76))=TRUE,G.11!C76,"")</f>
        <v/>
      </c>
      <c r="D76" s="89">
        <f>IFERROR(ROUND(G.11!D76,2),0)</f>
        <v>0</v>
      </c>
      <c r="E76" s="96" t="str">
        <f>IF(OR(ISTEXT(G.11!E76),ISNUMBER(G.11!E76))=TRUE,G.11!E76,"")</f>
        <v/>
      </c>
      <c r="F76" s="89">
        <f>IFERROR(ROUND(G.11!F76,2),0)</f>
        <v>0</v>
      </c>
      <c r="G76" s="89">
        <f>IFERROR(ROUND(G.11!G76,2),0)</f>
        <v>0</v>
      </c>
      <c r="H76" s="89">
        <f>IFERROR(ROUND(G.11!H76,2),0)</f>
        <v>0</v>
      </c>
      <c r="I76" s="89">
        <f>IFERROR(ROUND(G.11!I76,2),0)</f>
        <v>0</v>
      </c>
      <c r="J76" s="89">
        <f>IFERROR(ROUND(G.11!J76,2),0)</f>
        <v>0</v>
      </c>
      <c r="K76" s="91">
        <f t="shared" si="1"/>
        <v>0</v>
      </c>
      <c r="L76" s="89">
        <f>IFERROR(ROUND(G.11!L76,2),0)</f>
        <v>0</v>
      </c>
      <c r="M76" s="89">
        <f>IFERROR(ROUND(G.11!M76,2),0)</f>
        <v>0</v>
      </c>
      <c r="N76" s="96" t="str">
        <f>IF(OR(ISTEXT(G.11!N76),ISNUMBER(G.11!N76))=TRUE,G.11!N76,"")</f>
        <v/>
      </c>
    </row>
    <row r="77" spans="1:14" ht="15.75" thickBot="1" x14ac:dyDescent="0.3">
      <c r="A77" s="96" t="str">
        <f>IF(OR(ISTEXT(G.11!A77),ISNUMBER(G.11!A77))=TRUE,G.11!A77,"")</f>
        <v/>
      </c>
      <c r="B77" s="96" t="str">
        <f>IF(OR(ISTEXT(G.11!B77),ISNUMBER(G.11!B77))=TRUE,G.11!B77,"")</f>
        <v/>
      </c>
      <c r="C77" s="96" t="str">
        <f>IF(OR(ISTEXT(G.11!C77),ISNUMBER(G.11!C77))=TRUE,G.11!C77,"")</f>
        <v/>
      </c>
      <c r="D77" s="89">
        <f>IFERROR(ROUND(G.11!D77,2),0)</f>
        <v>0</v>
      </c>
      <c r="E77" s="96" t="str">
        <f>IF(OR(ISTEXT(G.11!E77),ISNUMBER(G.11!E77))=TRUE,G.11!E77,"")</f>
        <v/>
      </c>
      <c r="F77" s="89">
        <f>IFERROR(ROUND(G.11!F77,2),0)</f>
        <v>0</v>
      </c>
      <c r="G77" s="89">
        <f>IFERROR(ROUND(G.11!G77,2),0)</f>
        <v>0</v>
      </c>
      <c r="H77" s="89">
        <f>IFERROR(ROUND(G.11!H77,2),0)</f>
        <v>0</v>
      </c>
      <c r="I77" s="89">
        <f>IFERROR(ROUND(G.11!I77,2),0)</f>
        <v>0</v>
      </c>
      <c r="J77" s="89">
        <f>IFERROR(ROUND(G.11!J77,2),0)</f>
        <v>0</v>
      </c>
      <c r="K77" s="91">
        <f t="shared" si="1"/>
        <v>0</v>
      </c>
      <c r="L77" s="89">
        <f>IFERROR(ROUND(G.11!L77,2),0)</f>
        <v>0</v>
      </c>
      <c r="M77" s="89">
        <f>IFERROR(ROUND(G.11!M77,2),0)</f>
        <v>0</v>
      </c>
      <c r="N77" s="96" t="str">
        <f>IF(OR(ISTEXT(G.11!N77),ISNUMBER(G.11!N77))=TRUE,G.11!N77,"")</f>
        <v/>
      </c>
    </row>
    <row r="78" spans="1:14" ht="15.75" thickBot="1" x14ac:dyDescent="0.3">
      <c r="A78" s="96" t="str">
        <f>IF(OR(ISTEXT(G.11!A78),ISNUMBER(G.11!A78))=TRUE,G.11!A78,"")</f>
        <v/>
      </c>
      <c r="B78" s="96" t="str">
        <f>IF(OR(ISTEXT(G.11!B78),ISNUMBER(G.11!B78))=TRUE,G.11!B78,"")</f>
        <v/>
      </c>
      <c r="C78" s="96" t="str">
        <f>IF(OR(ISTEXT(G.11!C78),ISNUMBER(G.11!C78))=TRUE,G.11!C78,"")</f>
        <v/>
      </c>
      <c r="D78" s="89">
        <f>IFERROR(ROUND(G.11!D78,2),0)</f>
        <v>0</v>
      </c>
      <c r="E78" s="96" t="str">
        <f>IF(OR(ISTEXT(G.11!E78),ISNUMBER(G.11!E78))=TRUE,G.11!E78,"")</f>
        <v/>
      </c>
      <c r="F78" s="89">
        <f>IFERROR(ROUND(G.11!F78,2),0)</f>
        <v>0</v>
      </c>
      <c r="G78" s="89">
        <f>IFERROR(ROUND(G.11!G78,2),0)</f>
        <v>0</v>
      </c>
      <c r="H78" s="89">
        <f>IFERROR(ROUND(G.11!H78,2),0)</f>
        <v>0</v>
      </c>
      <c r="I78" s="89">
        <f>IFERROR(ROUND(G.11!I78,2),0)</f>
        <v>0</v>
      </c>
      <c r="J78" s="89">
        <f>IFERROR(ROUND(G.11!J78,2),0)</f>
        <v>0</v>
      </c>
      <c r="K78" s="91">
        <f t="shared" si="1"/>
        <v>0</v>
      </c>
      <c r="L78" s="89">
        <f>IFERROR(ROUND(G.11!L78,2),0)</f>
        <v>0</v>
      </c>
      <c r="M78" s="89">
        <f>IFERROR(ROUND(G.11!M78,2),0)</f>
        <v>0</v>
      </c>
      <c r="N78" s="96" t="str">
        <f>IF(OR(ISTEXT(G.11!N78),ISNUMBER(G.11!N78))=TRUE,G.11!N78,"")</f>
        <v/>
      </c>
    </row>
    <row r="79" spans="1:14" ht="15.75" thickBot="1" x14ac:dyDescent="0.3">
      <c r="A79" s="96" t="str">
        <f>IF(OR(ISTEXT(G.11!A79),ISNUMBER(G.11!A79))=TRUE,G.11!A79,"")</f>
        <v/>
      </c>
      <c r="B79" s="96" t="str">
        <f>IF(OR(ISTEXT(G.11!B79),ISNUMBER(G.11!B79))=TRUE,G.11!B79,"")</f>
        <v/>
      </c>
      <c r="C79" s="96" t="str">
        <f>IF(OR(ISTEXT(G.11!C79),ISNUMBER(G.11!C79))=TRUE,G.11!C79,"")</f>
        <v/>
      </c>
      <c r="D79" s="89">
        <f>IFERROR(ROUND(G.11!D79,2),0)</f>
        <v>0</v>
      </c>
      <c r="E79" s="96" t="str">
        <f>IF(OR(ISTEXT(G.11!E79),ISNUMBER(G.11!E79))=TRUE,G.11!E79,"")</f>
        <v/>
      </c>
      <c r="F79" s="89">
        <f>IFERROR(ROUND(G.11!F79,2),0)</f>
        <v>0</v>
      </c>
      <c r="G79" s="89">
        <f>IFERROR(ROUND(G.11!G79,2),0)</f>
        <v>0</v>
      </c>
      <c r="H79" s="89">
        <f>IFERROR(ROUND(G.11!H79,2),0)</f>
        <v>0</v>
      </c>
      <c r="I79" s="89">
        <f>IFERROR(ROUND(G.11!I79,2),0)</f>
        <v>0</v>
      </c>
      <c r="J79" s="89">
        <f>IFERROR(ROUND(G.11!J79,2),0)</f>
        <v>0</v>
      </c>
      <c r="K79" s="91">
        <f t="shared" si="1"/>
        <v>0</v>
      </c>
      <c r="L79" s="89">
        <f>IFERROR(ROUND(G.11!L79,2),0)</f>
        <v>0</v>
      </c>
      <c r="M79" s="89">
        <f>IFERROR(ROUND(G.11!M79,2),0)</f>
        <v>0</v>
      </c>
      <c r="N79" s="96" t="str">
        <f>IF(OR(ISTEXT(G.11!N79),ISNUMBER(G.11!N79))=TRUE,G.11!N79,"")</f>
        <v/>
      </c>
    </row>
    <row r="80" spans="1:14" ht="15.75" thickBot="1" x14ac:dyDescent="0.3">
      <c r="A80" s="96" t="str">
        <f>IF(OR(ISTEXT(G.11!A80),ISNUMBER(G.11!A80))=TRUE,G.11!A80,"")</f>
        <v/>
      </c>
      <c r="B80" s="96" t="str">
        <f>IF(OR(ISTEXT(G.11!B80),ISNUMBER(G.11!B80))=TRUE,G.11!B80,"")</f>
        <v/>
      </c>
      <c r="C80" s="96" t="str">
        <f>IF(OR(ISTEXT(G.11!C80),ISNUMBER(G.11!C80))=TRUE,G.11!C80,"")</f>
        <v/>
      </c>
      <c r="D80" s="89">
        <f>IFERROR(ROUND(G.11!D80,2),0)</f>
        <v>0</v>
      </c>
      <c r="E80" s="96" t="str">
        <f>IF(OR(ISTEXT(G.11!E80),ISNUMBER(G.11!E80))=TRUE,G.11!E80,"")</f>
        <v/>
      </c>
      <c r="F80" s="89">
        <f>IFERROR(ROUND(G.11!F80,2),0)</f>
        <v>0</v>
      </c>
      <c r="G80" s="89">
        <f>IFERROR(ROUND(G.11!G80,2),0)</f>
        <v>0</v>
      </c>
      <c r="H80" s="89">
        <f>IFERROR(ROUND(G.11!H80,2),0)</f>
        <v>0</v>
      </c>
      <c r="I80" s="89">
        <f>IFERROR(ROUND(G.11!I80,2),0)</f>
        <v>0</v>
      </c>
      <c r="J80" s="89">
        <f>IFERROR(ROUND(G.11!J80,2),0)</f>
        <v>0</v>
      </c>
      <c r="K80" s="91">
        <f t="shared" si="1"/>
        <v>0</v>
      </c>
      <c r="L80" s="89">
        <f>IFERROR(ROUND(G.11!L80,2),0)</f>
        <v>0</v>
      </c>
      <c r="M80" s="89">
        <f>IFERROR(ROUND(G.11!M80,2),0)</f>
        <v>0</v>
      </c>
      <c r="N80" s="96" t="str">
        <f>IF(OR(ISTEXT(G.11!N80),ISNUMBER(G.11!N80))=TRUE,G.11!N80,"")</f>
        <v/>
      </c>
    </row>
    <row r="81" spans="1:14" ht="15.75" thickBot="1" x14ac:dyDescent="0.3">
      <c r="A81" s="96" t="str">
        <f>IF(OR(ISTEXT(G.11!A81),ISNUMBER(G.11!A81))=TRUE,G.11!A81,"")</f>
        <v/>
      </c>
      <c r="B81" s="96" t="str">
        <f>IF(OR(ISTEXT(G.11!B81),ISNUMBER(G.11!B81))=TRUE,G.11!B81,"")</f>
        <v/>
      </c>
      <c r="C81" s="96" t="str">
        <f>IF(OR(ISTEXT(G.11!C81),ISNUMBER(G.11!C81))=TRUE,G.11!C81,"")</f>
        <v/>
      </c>
      <c r="D81" s="89">
        <f>IFERROR(ROUND(G.11!D81,2),0)</f>
        <v>0</v>
      </c>
      <c r="E81" s="96" t="str">
        <f>IF(OR(ISTEXT(G.11!E81),ISNUMBER(G.11!E81))=TRUE,G.11!E81,"")</f>
        <v/>
      </c>
      <c r="F81" s="89">
        <f>IFERROR(ROUND(G.11!F81,2),0)</f>
        <v>0</v>
      </c>
      <c r="G81" s="89">
        <f>IFERROR(ROUND(G.11!G81,2),0)</f>
        <v>0</v>
      </c>
      <c r="H81" s="89">
        <f>IFERROR(ROUND(G.11!H81,2),0)</f>
        <v>0</v>
      </c>
      <c r="I81" s="89">
        <f>IFERROR(ROUND(G.11!I81,2),0)</f>
        <v>0</v>
      </c>
      <c r="J81" s="89">
        <f>IFERROR(ROUND(G.11!J81,2),0)</f>
        <v>0</v>
      </c>
      <c r="K81" s="91">
        <f t="shared" si="1"/>
        <v>0</v>
      </c>
      <c r="L81" s="89">
        <f>IFERROR(ROUND(G.11!L81,2),0)</f>
        <v>0</v>
      </c>
      <c r="M81" s="89">
        <f>IFERROR(ROUND(G.11!M81,2),0)</f>
        <v>0</v>
      </c>
      <c r="N81" s="96" t="str">
        <f>IF(OR(ISTEXT(G.11!N81),ISNUMBER(G.11!N81))=TRUE,G.11!N81,"")</f>
        <v/>
      </c>
    </row>
    <row r="82" spans="1:14" ht="15.75" thickBot="1" x14ac:dyDescent="0.3">
      <c r="A82" s="96" t="str">
        <f>IF(OR(ISTEXT(G.11!A82),ISNUMBER(G.11!A82))=TRUE,G.11!A82,"")</f>
        <v/>
      </c>
      <c r="B82" s="96" t="str">
        <f>IF(OR(ISTEXT(G.11!B82),ISNUMBER(G.11!B82))=TRUE,G.11!B82,"")</f>
        <v/>
      </c>
      <c r="C82" s="96" t="str">
        <f>IF(OR(ISTEXT(G.11!C82),ISNUMBER(G.11!C82))=TRUE,G.11!C82,"")</f>
        <v/>
      </c>
      <c r="D82" s="89">
        <f>IFERROR(ROUND(G.11!D82,2),0)</f>
        <v>0</v>
      </c>
      <c r="E82" s="96" t="str">
        <f>IF(OR(ISTEXT(G.11!E82),ISNUMBER(G.11!E82))=TRUE,G.11!E82,"")</f>
        <v/>
      </c>
      <c r="F82" s="89">
        <f>IFERROR(ROUND(G.11!F82,2),0)</f>
        <v>0</v>
      </c>
      <c r="G82" s="89">
        <f>IFERROR(ROUND(G.11!G82,2),0)</f>
        <v>0</v>
      </c>
      <c r="H82" s="89">
        <f>IFERROR(ROUND(G.11!H82,2),0)</f>
        <v>0</v>
      </c>
      <c r="I82" s="89">
        <f>IFERROR(ROUND(G.11!I82,2),0)</f>
        <v>0</v>
      </c>
      <c r="J82" s="89">
        <f>IFERROR(ROUND(G.11!J82,2),0)</f>
        <v>0</v>
      </c>
      <c r="K82" s="91">
        <f t="shared" si="1"/>
        <v>0</v>
      </c>
      <c r="L82" s="89">
        <f>IFERROR(ROUND(G.11!L82,2),0)</f>
        <v>0</v>
      </c>
      <c r="M82" s="89">
        <f>IFERROR(ROUND(G.11!M82,2),0)</f>
        <v>0</v>
      </c>
      <c r="N82" s="96" t="str">
        <f>IF(OR(ISTEXT(G.11!N82),ISNUMBER(G.11!N82))=TRUE,G.11!N82,"")</f>
        <v/>
      </c>
    </row>
    <row r="83" spans="1:14" ht="15.75" thickBot="1" x14ac:dyDescent="0.3">
      <c r="A83" s="96" t="str">
        <f>IF(OR(ISTEXT(G.11!A83),ISNUMBER(G.11!A83))=TRUE,G.11!A83,"")</f>
        <v/>
      </c>
      <c r="B83" s="96" t="str">
        <f>IF(OR(ISTEXT(G.11!B83),ISNUMBER(G.11!B83))=TRUE,G.11!B83,"")</f>
        <v/>
      </c>
      <c r="C83" s="96" t="str">
        <f>IF(OR(ISTEXT(G.11!C83),ISNUMBER(G.11!C83))=TRUE,G.11!C83,"")</f>
        <v/>
      </c>
      <c r="D83" s="89">
        <f>IFERROR(ROUND(G.11!D83,2),0)</f>
        <v>0</v>
      </c>
      <c r="E83" s="96" t="str">
        <f>IF(OR(ISTEXT(G.11!E83),ISNUMBER(G.11!E83))=TRUE,G.11!E83,"")</f>
        <v/>
      </c>
      <c r="F83" s="89">
        <f>IFERROR(ROUND(G.11!F83,2),0)</f>
        <v>0</v>
      </c>
      <c r="G83" s="89">
        <f>IFERROR(ROUND(G.11!G83,2),0)</f>
        <v>0</v>
      </c>
      <c r="H83" s="89">
        <f>IFERROR(ROUND(G.11!H83,2),0)</f>
        <v>0</v>
      </c>
      <c r="I83" s="89">
        <f>IFERROR(ROUND(G.11!I83,2),0)</f>
        <v>0</v>
      </c>
      <c r="J83" s="89">
        <f>IFERROR(ROUND(G.11!J83,2),0)</f>
        <v>0</v>
      </c>
      <c r="K83" s="91">
        <f t="shared" si="1"/>
        <v>0</v>
      </c>
      <c r="L83" s="89">
        <f>IFERROR(ROUND(G.11!L83,2),0)</f>
        <v>0</v>
      </c>
      <c r="M83" s="89">
        <f>IFERROR(ROUND(G.11!M83,2),0)</f>
        <v>0</v>
      </c>
      <c r="N83" s="96" t="str">
        <f>IF(OR(ISTEXT(G.11!N83),ISNUMBER(G.11!N83))=TRUE,G.11!N83,"")</f>
        <v/>
      </c>
    </row>
    <row r="84" spans="1:14" ht="15.75" thickBot="1" x14ac:dyDescent="0.3">
      <c r="A84" s="96" t="str">
        <f>IF(OR(ISTEXT(G.11!A84),ISNUMBER(G.11!A84))=TRUE,G.11!A84,"")</f>
        <v/>
      </c>
      <c r="B84" s="96" t="str">
        <f>IF(OR(ISTEXT(G.11!B84),ISNUMBER(G.11!B84))=TRUE,G.11!B84,"")</f>
        <v/>
      </c>
      <c r="C84" s="96" t="str">
        <f>IF(OR(ISTEXT(G.11!C84),ISNUMBER(G.11!C84))=TRUE,G.11!C84,"")</f>
        <v/>
      </c>
      <c r="D84" s="89">
        <f>IFERROR(ROUND(G.11!D84,2),0)</f>
        <v>0</v>
      </c>
      <c r="E84" s="96" t="str">
        <f>IF(OR(ISTEXT(G.11!E84),ISNUMBER(G.11!E84))=TRUE,G.11!E84,"")</f>
        <v/>
      </c>
      <c r="F84" s="89">
        <f>IFERROR(ROUND(G.11!F84,2),0)</f>
        <v>0</v>
      </c>
      <c r="G84" s="89">
        <f>IFERROR(ROUND(G.11!G84,2),0)</f>
        <v>0</v>
      </c>
      <c r="H84" s="89">
        <f>IFERROR(ROUND(G.11!H84,2),0)</f>
        <v>0</v>
      </c>
      <c r="I84" s="89">
        <f>IFERROR(ROUND(G.11!I84,2),0)</f>
        <v>0</v>
      </c>
      <c r="J84" s="89">
        <f>IFERROR(ROUND(G.11!J84,2),0)</f>
        <v>0</v>
      </c>
      <c r="K84" s="91">
        <f t="shared" si="1"/>
        <v>0</v>
      </c>
      <c r="L84" s="89">
        <f>IFERROR(ROUND(G.11!L84,2),0)</f>
        <v>0</v>
      </c>
      <c r="M84" s="89">
        <f>IFERROR(ROUND(G.11!M84,2),0)</f>
        <v>0</v>
      </c>
      <c r="N84" s="96" t="str">
        <f>IF(OR(ISTEXT(G.11!N84),ISNUMBER(G.11!N84))=TRUE,G.11!N84,"")</f>
        <v/>
      </c>
    </row>
    <row r="85" spans="1:14" ht="15.75" thickBot="1" x14ac:dyDescent="0.3">
      <c r="A85" s="96" t="str">
        <f>IF(OR(ISTEXT(G.11!A85),ISNUMBER(G.11!A85))=TRUE,G.11!A85,"")</f>
        <v/>
      </c>
      <c r="B85" s="96" t="str">
        <f>IF(OR(ISTEXT(G.11!B85),ISNUMBER(G.11!B85))=TRUE,G.11!B85,"")</f>
        <v/>
      </c>
      <c r="C85" s="96" t="str">
        <f>IF(OR(ISTEXT(G.11!C85),ISNUMBER(G.11!C85))=TRUE,G.11!C85,"")</f>
        <v/>
      </c>
      <c r="D85" s="89">
        <f>IFERROR(ROUND(G.11!D85,2),0)</f>
        <v>0</v>
      </c>
      <c r="E85" s="96" t="str">
        <f>IF(OR(ISTEXT(G.11!E85),ISNUMBER(G.11!E85))=TRUE,G.11!E85,"")</f>
        <v/>
      </c>
      <c r="F85" s="89">
        <f>IFERROR(ROUND(G.11!F85,2),0)</f>
        <v>0</v>
      </c>
      <c r="G85" s="89">
        <f>IFERROR(ROUND(G.11!G85,2),0)</f>
        <v>0</v>
      </c>
      <c r="H85" s="89">
        <f>IFERROR(ROUND(G.11!H85,2),0)</f>
        <v>0</v>
      </c>
      <c r="I85" s="89">
        <f>IFERROR(ROUND(G.11!I85,2),0)</f>
        <v>0</v>
      </c>
      <c r="J85" s="89">
        <f>IFERROR(ROUND(G.11!J85,2),0)</f>
        <v>0</v>
      </c>
      <c r="K85" s="91">
        <f t="shared" si="1"/>
        <v>0</v>
      </c>
      <c r="L85" s="89">
        <f>IFERROR(ROUND(G.11!L85,2),0)</f>
        <v>0</v>
      </c>
      <c r="M85" s="89">
        <f>IFERROR(ROUND(G.11!M85,2),0)</f>
        <v>0</v>
      </c>
      <c r="N85" s="96" t="str">
        <f>IF(OR(ISTEXT(G.11!N85),ISNUMBER(G.11!N85))=TRUE,G.11!N85,"")</f>
        <v/>
      </c>
    </row>
    <row r="86" spans="1:14" ht="15.75" thickBot="1" x14ac:dyDescent="0.3">
      <c r="A86" s="96" t="str">
        <f>IF(OR(ISTEXT(G.11!A86),ISNUMBER(G.11!A86))=TRUE,G.11!A86,"")</f>
        <v/>
      </c>
      <c r="B86" s="96" t="str">
        <f>IF(OR(ISTEXT(G.11!B86),ISNUMBER(G.11!B86))=TRUE,G.11!B86,"")</f>
        <v/>
      </c>
      <c r="C86" s="96" t="str">
        <f>IF(OR(ISTEXT(G.11!C86),ISNUMBER(G.11!C86))=TRUE,G.11!C86,"")</f>
        <v/>
      </c>
      <c r="D86" s="89">
        <f>IFERROR(ROUND(G.11!D86,2),0)</f>
        <v>0</v>
      </c>
      <c r="E86" s="96" t="str">
        <f>IF(OR(ISTEXT(G.11!E86),ISNUMBER(G.11!E86))=TRUE,G.11!E86,"")</f>
        <v/>
      </c>
      <c r="F86" s="89">
        <f>IFERROR(ROUND(G.11!F86,2),0)</f>
        <v>0</v>
      </c>
      <c r="G86" s="89">
        <f>IFERROR(ROUND(G.11!G86,2),0)</f>
        <v>0</v>
      </c>
      <c r="H86" s="89">
        <f>IFERROR(ROUND(G.11!H86,2),0)</f>
        <v>0</v>
      </c>
      <c r="I86" s="89">
        <f>IFERROR(ROUND(G.11!I86,2),0)</f>
        <v>0</v>
      </c>
      <c r="J86" s="89">
        <f>IFERROR(ROUND(G.11!J86,2),0)</f>
        <v>0</v>
      </c>
      <c r="K86" s="91">
        <f t="shared" si="1"/>
        <v>0</v>
      </c>
      <c r="L86" s="89">
        <f>IFERROR(ROUND(G.11!L86,2),0)</f>
        <v>0</v>
      </c>
      <c r="M86" s="89">
        <f>IFERROR(ROUND(G.11!M86,2),0)</f>
        <v>0</v>
      </c>
      <c r="N86" s="96" t="str">
        <f>IF(OR(ISTEXT(G.11!N86),ISNUMBER(G.11!N86))=TRUE,G.11!N86,"")</f>
        <v/>
      </c>
    </row>
    <row r="87" spans="1:14" ht="15.75" thickBot="1" x14ac:dyDescent="0.3">
      <c r="A87" s="96" t="str">
        <f>IF(OR(ISTEXT(G.11!A87),ISNUMBER(G.11!A87))=TRUE,G.11!A87,"")</f>
        <v/>
      </c>
      <c r="B87" s="96" t="str">
        <f>IF(OR(ISTEXT(G.11!B87),ISNUMBER(G.11!B87))=TRUE,G.11!B87,"")</f>
        <v/>
      </c>
      <c r="C87" s="96" t="str">
        <f>IF(OR(ISTEXT(G.11!C87),ISNUMBER(G.11!C87))=TRUE,G.11!C87,"")</f>
        <v/>
      </c>
      <c r="D87" s="89">
        <f>IFERROR(ROUND(G.11!D87,2),0)</f>
        <v>0</v>
      </c>
      <c r="E87" s="96" t="str">
        <f>IF(OR(ISTEXT(G.11!E87),ISNUMBER(G.11!E87))=TRUE,G.11!E87,"")</f>
        <v/>
      </c>
      <c r="F87" s="89">
        <f>IFERROR(ROUND(G.11!F87,2),0)</f>
        <v>0</v>
      </c>
      <c r="G87" s="89">
        <f>IFERROR(ROUND(G.11!G87,2),0)</f>
        <v>0</v>
      </c>
      <c r="H87" s="89">
        <f>IFERROR(ROUND(G.11!H87,2),0)</f>
        <v>0</v>
      </c>
      <c r="I87" s="89">
        <f>IFERROR(ROUND(G.11!I87,2),0)</f>
        <v>0</v>
      </c>
      <c r="J87" s="89">
        <f>IFERROR(ROUND(G.11!J87,2),0)</f>
        <v>0</v>
      </c>
      <c r="K87" s="91">
        <f t="shared" si="1"/>
        <v>0</v>
      </c>
      <c r="L87" s="89">
        <f>IFERROR(ROUND(G.11!L87,2),0)</f>
        <v>0</v>
      </c>
      <c r="M87" s="89">
        <f>IFERROR(ROUND(G.11!M87,2),0)</f>
        <v>0</v>
      </c>
      <c r="N87" s="96" t="str">
        <f>IF(OR(ISTEXT(G.11!N87),ISNUMBER(G.11!N87))=TRUE,G.11!N87,"")</f>
        <v/>
      </c>
    </row>
    <row r="88" spans="1:14" ht="15.75" thickBot="1" x14ac:dyDescent="0.3">
      <c r="A88" s="96" t="str">
        <f>IF(OR(ISTEXT(G.11!A88),ISNUMBER(G.11!A88))=TRUE,G.11!A88,"")</f>
        <v/>
      </c>
      <c r="B88" s="96" t="str">
        <f>IF(OR(ISTEXT(G.11!B88),ISNUMBER(G.11!B88))=TRUE,G.11!B88,"")</f>
        <v/>
      </c>
      <c r="C88" s="96" t="str">
        <f>IF(OR(ISTEXT(G.11!C88),ISNUMBER(G.11!C88))=TRUE,G.11!C88,"")</f>
        <v/>
      </c>
      <c r="D88" s="89">
        <f>IFERROR(ROUND(G.11!D88,2),0)</f>
        <v>0</v>
      </c>
      <c r="E88" s="96" t="str">
        <f>IF(OR(ISTEXT(G.11!E88),ISNUMBER(G.11!E88))=TRUE,G.11!E88,"")</f>
        <v/>
      </c>
      <c r="F88" s="89">
        <f>IFERROR(ROUND(G.11!F88,2),0)</f>
        <v>0</v>
      </c>
      <c r="G88" s="89">
        <f>IFERROR(ROUND(G.11!G88,2),0)</f>
        <v>0</v>
      </c>
      <c r="H88" s="89">
        <f>IFERROR(ROUND(G.11!H88,2),0)</f>
        <v>0</v>
      </c>
      <c r="I88" s="89">
        <f>IFERROR(ROUND(G.11!I88,2),0)</f>
        <v>0</v>
      </c>
      <c r="J88" s="89">
        <f>IFERROR(ROUND(G.11!J88,2),0)</f>
        <v>0</v>
      </c>
      <c r="K88" s="91">
        <f t="shared" si="1"/>
        <v>0</v>
      </c>
      <c r="L88" s="89">
        <f>IFERROR(ROUND(G.11!L88,2),0)</f>
        <v>0</v>
      </c>
      <c r="M88" s="89">
        <f>IFERROR(ROUND(G.11!M88,2),0)</f>
        <v>0</v>
      </c>
      <c r="N88" s="96" t="str">
        <f>IF(OR(ISTEXT(G.11!N88),ISNUMBER(G.11!N88))=TRUE,G.11!N88,"")</f>
        <v/>
      </c>
    </row>
    <row r="89" spans="1:14" ht="15.75" thickBot="1" x14ac:dyDescent="0.3">
      <c r="A89" s="96" t="str">
        <f>IF(OR(ISTEXT(G.11!A89),ISNUMBER(G.11!A89))=TRUE,G.11!A89,"")</f>
        <v/>
      </c>
      <c r="B89" s="96" t="str">
        <f>IF(OR(ISTEXT(G.11!B89),ISNUMBER(G.11!B89))=TRUE,G.11!B89,"")</f>
        <v/>
      </c>
      <c r="C89" s="96" t="str">
        <f>IF(OR(ISTEXT(G.11!C89),ISNUMBER(G.11!C89))=TRUE,G.11!C89,"")</f>
        <v/>
      </c>
      <c r="D89" s="89">
        <f>IFERROR(ROUND(G.11!D89,2),0)</f>
        <v>0</v>
      </c>
      <c r="E89" s="96" t="str">
        <f>IF(OR(ISTEXT(G.11!E89),ISNUMBER(G.11!E89))=TRUE,G.11!E89,"")</f>
        <v/>
      </c>
      <c r="F89" s="89">
        <f>IFERROR(ROUND(G.11!F89,2),0)</f>
        <v>0</v>
      </c>
      <c r="G89" s="89">
        <f>IFERROR(ROUND(G.11!G89,2),0)</f>
        <v>0</v>
      </c>
      <c r="H89" s="89">
        <f>IFERROR(ROUND(G.11!H89,2),0)</f>
        <v>0</v>
      </c>
      <c r="I89" s="89">
        <f>IFERROR(ROUND(G.11!I89,2),0)</f>
        <v>0</v>
      </c>
      <c r="J89" s="89">
        <f>IFERROR(ROUND(G.11!J89,2),0)</f>
        <v>0</v>
      </c>
      <c r="K89" s="91">
        <f t="shared" si="1"/>
        <v>0</v>
      </c>
      <c r="L89" s="89">
        <f>IFERROR(ROUND(G.11!L89,2),0)</f>
        <v>0</v>
      </c>
      <c r="M89" s="89">
        <f>IFERROR(ROUND(G.11!M89,2),0)</f>
        <v>0</v>
      </c>
      <c r="N89" s="96" t="str">
        <f>IF(OR(ISTEXT(G.11!N89),ISNUMBER(G.11!N89))=TRUE,G.11!N89,"")</f>
        <v/>
      </c>
    </row>
    <row r="90" spans="1:14" ht="15.75" thickBot="1" x14ac:dyDescent="0.3">
      <c r="A90" s="96" t="str">
        <f>IF(OR(ISTEXT(G.11!A90),ISNUMBER(G.11!A90))=TRUE,G.11!A90,"")</f>
        <v/>
      </c>
      <c r="B90" s="96" t="str">
        <f>IF(OR(ISTEXT(G.11!B90),ISNUMBER(G.11!B90))=TRUE,G.11!B90,"")</f>
        <v/>
      </c>
      <c r="C90" s="96" t="str">
        <f>IF(OR(ISTEXT(G.11!C90),ISNUMBER(G.11!C90))=TRUE,G.11!C90,"")</f>
        <v/>
      </c>
      <c r="D90" s="89">
        <f>IFERROR(ROUND(G.11!D90,2),0)</f>
        <v>0</v>
      </c>
      <c r="E90" s="96" t="str">
        <f>IF(OR(ISTEXT(G.11!E90),ISNUMBER(G.11!E90))=TRUE,G.11!E90,"")</f>
        <v/>
      </c>
      <c r="F90" s="89">
        <f>IFERROR(ROUND(G.11!F90,2),0)</f>
        <v>0</v>
      </c>
      <c r="G90" s="89">
        <f>IFERROR(ROUND(G.11!G90,2),0)</f>
        <v>0</v>
      </c>
      <c r="H90" s="89">
        <f>IFERROR(ROUND(G.11!H90,2),0)</f>
        <v>0</v>
      </c>
      <c r="I90" s="89">
        <f>IFERROR(ROUND(G.11!I90,2),0)</f>
        <v>0</v>
      </c>
      <c r="J90" s="89">
        <f>IFERROR(ROUND(G.11!J90,2),0)</f>
        <v>0</v>
      </c>
      <c r="K90" s="91">
        <f t="shared" si="1"/>
        <v>0</v>
      </c>
      <c r="L90" s="89">
        <f>IFERROR(ROUND(G.11!L90,2),0)</f>
        <v>0</v>
      </c>
      <c r="M90" s="89">
        <f>IFERROR(ROUND(G.11!M90,2),0)</f>
        <v>0</v>
      </c>
      <c r="N90" s="96" t="str">
        <f>IF(OR(ISTEXT(G.11!N90),ISNUMBER(G.11!N90))=TRUE,G.11!N90,"")</f>
        <v/>
      </c>
    </row>
    <row r="91" spans="1:14" ht="15.75" thickBot="1" x14ac:dyDescent="0.3">
      <c r="A91" s="96" t="str">
        <f>IF(OR(ISTEXT(G.11!A91),ISNUMBER(G.11!A91))=TRUE,G.11!A91,"")</f>
        <v/>
      </c>
      <c r="B91" s="96" t="str">
        <f>IF(OR(ISTEXT(G.11!B91),ISNUMBER(G.11!B91))=TRUE,G.11!B91,"")</f>
        <v/>
      </c>
      <c r="C91" s="96" t="str">
        <f>IF(OR(ISTEXT(G.11!C91),ISNUMBER(G.11!C91))=TRUE,G.11!C91,"")</f>
        <v/>
      </c>
      <c r="D91" s="89">
        <f>IFERROR(ROUND(G.11!D91,2),0)</f>
        <v>0</v>
      </c>
      <c r="E91" s="96" t="str">
        <f>IF(OR(ISTEXT(G.11!E91),ISNUMBER(G.11!E91))=TRUE,G.11!E91,"")</f>
        <v/>
      </c>
      <c r="F91" s="89">
        <f>IFERROR(ROUND(G.11!F91,2),0)</f>
        <v>0</v>
      </c>
      <c r="G91" s="89">
        <f>IFERROR(ROUND(G.11!G91,2),0)</f>
        <v>0</v>
      </c>
      <c r="H91" s="89">
        <f>IFERROR(ROUND(G.11!H91,2),0)</f>
        <v>0</v>
      </c>
      <c r="I91" s="89">
        <f>IFERROR(ROUND(G.11!I91,2),0)</f>
        <v>0</v>
      </c>
      <c r="J91" s="89">
        <f>IFERROR(ROUND(G.11!J91,2),0)</f>
        <v>0</v>
      </c>
      <c r="K91" s="91">
        <f t="shared" si="1"/>
        <v>0</v>
      </c>
      <c r="L91" s="89">
        <f>IFERROR(ROUND(G.11!L91,2),0)</f>
        <v>0</v>
      </c>
      <c r="M91" s="89">
        <f>IFERROR(ROUND(G.11!M91,2),0)</f>
        <v>0</v>
      </c>
      <c r="N91" s="96" t="str">
        <f>IF(OR(ISTEXT(G.11!N91),ISNUMBER(G.11!N91))=TRUE,G.11!N91,"")</f>
        <v/>
      </c>
    </row>
    <row r="92" spans="1:14" ht="15.75" thickBot="1" x14ac:dyDescent="0.3">
      <c r="A92" s="96" t="str">
        <f>IF(OR(ISTEXT(G.11!A92),ISNUMBER(G.11!A92))=TRUE,G.11!A92,"")</f>
        <v/>
      </c>
      <c r="B92" s="96" t="str">
        <f>IF(OR(ISTEXT(G.11!B92),ISNUMBER(G.11!B92))=TRUE,G.11!B92,"")</f>
        <v/>
      </c>
      <c r="C92" s="96" t="str">
        <f>IF(OR(ISTEXT(G.11!C92),ISNUMBER(G.11!C92))=TRUE,G.11!C92,"")</f>
        <v/>
      </c>
      <c r="D92" s="89">
        <f>IFERROR(ROUND(G.11!D92,2),0)</f>
        <v>0</v>
      </c>
      <c r="E92" s="96" t="str">
        <f>IF(OR(ISTEXT(G.11!E92),ISNUMBER(G.11!E92))=TRUE,G.11!E92,"")</f>
        <v/>
      </c>
      <c r="F92" s="89">
        <f>IFERROR(ROUND(G.11!F92,2),0)</f>
        <v>0</v>
      </c>
      <c r="G92" s="89">
        <f>IFERROR(ROUND(G.11!G92,2),0)</f>
        <v>0</v>
      </c>
      <c r="H92" s="89">
        <f>IFERROR(ROUND(G.11!H92,2),0)</f>
        <v>0</v>
      </c>
      <c r="I92" s="89">
        <f>IFERROR(ROUND(G.11!I92,2),0)</f>
        <v>0</v>
      </c>
      <c r="J92" s="89">
        <f>IFERROR(ROUND(G.11!J92,2),0)</f>
        <v>0</v>
      </c>
      <c r="K92" s="91">
        <f t="shared" si="1"/>
        <v>0</v>
      </c>
      <c r="L92" s="89">
        <f>IFERROR(ROUND(G.11!L92,2),0)</f>
        <v>0</v>
      </c>
      <c r="M92" s="89">
        <f>IFERROR(ROUND(G.11!M92,2),0)</f>
        <v>0</v>
      </c>
      <c r="N92" s="96" t="str">
        <f>IF(OR(ISTEXT(G.11!N92),ISNUMBER(G.11!N92))=TRUE,G.11!N92,"")</f>
        <v/>
      </c>
    </row>
    <row r="93" spans="1:14" ht="15.75" thickBot="1" x14ac:dyDescent="0.3">
      <c r="A93" s="96" t="str">
        <f>IF(OR(ISTEXT(G.11!A93),ISNUMBER(G.11!A93))=TRUE,G.11!A93,"")</f>
        <v/>
      </c>
      <c r="B93" s="96" t="str">
        <f>IF(OR(ISTEXT(G.11!B93),ISNUMBER(G.11!B93))=TRUE,G.11!B93,"")</f>
        <v/>
      </c>
      <c r="C93" s="96" t="str">
        <f>IF(OR(ISTEXT(G.11!C93),ISNUMBER(G.11!C93))=TRUE,G.11!C93,"")</f>
        <v/>
      </c>
      <c r="D93" s="89">
        <f>IFERROR(ROUND(G.11!D93,2),0)</f>
        <v>0</v>
      </c>
      <c r="E93" s="96" t="str">
        <f>IF(OR(ISTEXT(G.11!E93),ISNUMBER(G.11!E93))=TRUE,G.11!E93,"")</f>
        <v/>
      </c>
      <c r="F93" s="89">
        <f>IFERROR(ROUND(G.11!F93,2),0)</f>
        <v>0</v>
      </c>
      <c r="G93" s="89">
        <f>IFERROR(ROUND(G.11!G93,2),0)</f>
        <v>0</v>
      </c>
      <c r="H93" s="89">
        <f>IFERROR(ROUND(G.11!H93,2),0)</f>
        <v>0</v>
      </c>
      <c r="I93" s="89">
        <f>IFERROR(ROUND(G.11!I93,2),0)</f>
        <v>0</v>
      </c>
      <c r="J93" s="89">
        <f>IFERROR(ROUND(G.11!J93,2),0)</f>
        <v>0</v>
      </c>
      <c r="K93" s="91">
        <f t="shared" si="1"/>
        <v>0</v>
      </c>
      <c r="L93" s="89">
        <f>IFERROR(ROUND(G.11!L93,2),0)</f>
        <v>0</v>
      </c>
      <c r="M93" s="89">
        <f>IFERROR(ROUND(G.11!M93,2),0)</f>
        <v>0</v>
      </c>
      <c r="N93" s="96" t="str">
        <f>IF(OR(ISTEXT(G.11!N93),ISNUMBER(G.11!N93))=TRUE,G.11!N93,"")</f>
        <v/>
      </c>
    </row>
    <row r="94" spans="1:14" ht="15.75" thickBot="1" x14ac:dyDescent="0.3">
      <c r="A94" s="96" t="str">
        <f>IF(OR(ISTEXT(G.11!A94),ISNUMBER(G.11!A94))=TRUE,G.11!A94,"")</f>
        <v/>
      </c>
      <c r="B94" s="96" t="str">
        <f>IF(OR(ISTEXT(G.11!B94),ISNUMBER(G.11!B94))=TRUE,G.11!B94,"")</f>
        <v/>
      </c>
      <c r="C94" s="96" t="str">
        <f>IF(OR(ISTEXT(G.11!C94),ISNUMBER(G.11!C94))=TRUE,G.11!C94,"")</f>
        <v/>
      </c>
      <c r="D94" s="89">
        <f>IFERROR(ROUND(G.11!D94,2),0)</f>
        <v>0</v>
      </c>
      <c r="E94" s="96" t="str">
        <f>IF(OR(ISTEXT(G.11!E94),ISNUMBER(G.11!E94))=TRUE,G.11!E94,"")</f>
        <v/>
      </c>
      <c r="F94" s="89">
        <f>IFERROR(ROUND(G.11!F94,2),0)</f>
        <v>0</v>
      </c>
      <c r="G94" s="89">
        <f>IFERROR(ROUND(G.11!G94,2),0)</f>
        <v>0</v>
      </c>
      <c r="H94" s="89">
        <f>IFERROR(ROUND(G.11!H94,2),0)</f>
        <v>0</v>
      </c>
      <c r="I94" s="89">
        <f>IFERROR(ROUND(G.11!I94,2),0)</f>
        <v>0</v>
      </c>
      <c r="J94" s="89">
        <f>IFERROR(ROUND(G.11!J94,2),0)</f>
        <v>0</v>
      </c>
      <c r="K94" s="91">
        <f t="shared" si="1"/>
        <v>0</v>
      </c>
      <c r="L94" s="89">
        <f>IFERROR(ROUND(G.11!L94,2),0)</f>
        <v>0</v>
      </c>
      <c r="M94" s="89">
        <f>IFERROR(ROUND(G.11!M94,2),0)</f>
        <v>0</v>
      </c>
      <c r="N94" s="96" t="str">
        <f>IF(OR(ISTEXT(G.11!N94),ISNUMBER(G.11!N94))=TRUE,G.11!N94,"")</f>
        <v/>
      </c>
    </row>
    <row r="95" spans="1:14" ht="15.75" thickBot="1" x14ac:dyDescent="0.3">
      <c r="A95" s="96" t="str">
        <f>IF(OR(ISTEXT(G.11!A95),ISNUMBER(G.11!A95))=TRUE,G.11!A95,"")</f>
        <v/>
      </c>
      <c r="B95" s="96" t="str">
        <f>IF(OR(ISTEXT(G.11!B95),ISNUMBER(G.11!B95))=TRUE,G.11!B95,"")</f>
        <v/>
      </c>
      <c r="C95" s="96" t="str">
        <f>IF(OR(ISTEXT(G.11!C95),ISNUMBER(G.11!C95))=TRUE,G.11!C95,"")</f>
        <v/>
      </c>
      <c r="D95" s="89">
        <f>IFERROR(ROUND(G.11!D95,2),0)</f>
        <v>0</v>
      </c>
      <c r="E95" s="96" t="str">
        <f>IF(OR(ISTEXT(G.11!E95),ISNUMBER(G.11!E95))=TRUE,G.11!E95,"")</f>
        <v/>
      </c>
      <c r="F95" s="89">
        <f>IFERROR(ROUND(G.11!F95,2),0)</f>
        <v>0</v>
      </c>
      <c r="G95" s="89">
        <f>IFERROR(ROUND(G.11!G95,2),0)</f>
        <v>0</v>
      </c>
      <c r="H95" s="89">
        <f>IFERROR(ROUND(G.11!H95,2),0)</f>
        <v>0</v>
      </c>
      <c r="I95" s="89">
        <f>IFERROR(ROUND(G.11!I95,2),0)</f>
        <v>0</v>
      </c>
      <c r="J95" s="89">
        <f>IFERROR(ROUND(G.11!J95,2),0)</f>
        <v>0</v>
      </c>
      <c r="K95" s="91">
        <f t="shared" si="1"/>
        <v>0</v>
      </c>
      <c r="L95" s="89">
        <f>IFERROR(ROUND(G.11!L95,2),0)</f>
        <v>0</v>
      </c>
      <c r="M95" s="89">
        <f>IFERROR(ROUND(G.11!M95,2),0)</f>
        <v>0</v>
      </c>
      <c r="N95" s="96" t="str">
        <f>IF(OR(ISTEXT(G.11!N95),ISNUMBER(G.11!N95))=TRUE,G.11!N95,"")</f>
        <v/>
      </c>
    </row>
    <row r="96" spans="1:14" ht="15.75" thickBot="1" x14ac:dyDescent="0.3">
      <c r="A96" s="96" t="str">
        <f>IF(OR(ISTEXT(G.11!A96),ISNUMBER(G.11!A96))=TRUE,G.11!A96,"")</f>
        <v/>
      </c>
      <c r="B96" s="96" t="str">
        <f>IF(OR(ISTEXT(G.11!B96),ISNUMBER(G.11!B96))=TRUE,G.11!B96,"")</f>
        <v/>
      </c>
      <c r="C96" s="96" t="str">
        <f>IF(OR(ISTEXT(G.11!C96),ISNUMBER(G.11!C96))=TRUE,G.11!C96,"")</f>
        <v/>
      </c>
      <c r="D96" s="89">
        <f>IFERROR(ROUND(G.11!D96,2),0)</f>
        <v>0</v>
      </c>
      <c r="E96" s="96" t="str">
        <f>IF(OR(ISTEXT(G.11!E96),ISNUMBER(G.11!E96))=TRUE,G.11!E96,"")</f>
        <v/>
      </c>
      <c r="F96" s="89">
        <f>IFERROR(ROUND(G.11!F96,2),0)</f>
        <v>0</v>
      </c>
      <c r="G96" s="89">
        <f>IFERROR(ROUND(G.11!G96,2),0)</f>
        <v>0</v>
      </c>
      <c r="H96" s="89">
        <f>IFERROR(ROUND(G.11!H96,2),0)</f>
        <v>0</v>
      </c>
      <c r="I96" s="89">
        <f>IFERROR(ROUND(G.11!I96,2),0)</f>
        <v>0</v>
      </c>
      <c r="J96" s="89">
        <f>IFERROR(ROUND(G.11!J96,2),0)</f>
        <v>0</v>
      </c>
      <c r="K96" s="91">
        <f t="shared" si="1"/>
        <v>0</v>
      </c>
      <c r="L96" s="89">
        <f>IFERROR(ROUND(G.11!L96,2),0)</f>
        <v>0</v>
      </c>
      <c r="M96" s="89">
        <f>IFERROR(ROUND(G.11!M96,2),0)</f>
        <v>0</v>
      </c>
      <c r="N96" s="96" t="str">
        <f>IF(OR(ISTEXT(G.11!N96),ISNUMBER(G.11!N96))=TRUE,G.11!N96,"")</f>
        <v/>
      </c>
    </row>
    <row r="97" spans="1:14" ht="15.75" thickBot="1" x14ac:dyDescent="0.3">
      <c r="A97" s="96" t="str">
        <f>IF(OR(ISTEXT(G.11!A97),ISNUMBER(G.11!A97))=TRUE,G.11!A97,"")</f>
        <v/>
      </c>
      <c r="B97" s="96" t="str">
        <f>IF(OR(ISTEXT(G.11!B97),ISNUMBER(G.11!B97))=TRUE,G.11!B97,"")</f>
        <v/>
      </c>
      <c r="C97" s="96" t="str">
        <f>IF(OR(ISTEXT(G.11!C97),ISNUMBER(G.11!C97))=TRUE,G.11!C97,"")</f>
        <v/>
      </c>
      <c r="D97" s="89">
        <f>IFERROR(ROUND(G.11!D97,2),0)</f>
        <v>0</v>
      </c>
      <c r="E97" s="96" t="str">
        <f>IF(OR(ISTEXT(G.11!E97),ISNUMBER(G.11!E97))=TRUE,G.11!E97,"")</f>
        <v/>
      </c>
      <c r="F97" s="89">
        <f>IFERROR(ROUND(G.11!F97,2),0)</f>
        <v>0</v>
      </c>
      <c r="G97" s="89">
        <f>IFERROR(ROUND(G.11!G97,2),0)</f>
        <v>0</v>
      </c>
      <c r="H97" s="89">
        <f>IFERROR(ROUND(G.11!H97,2),0)</f>
        <v>0</v>
      </c>
      <c r="I97" s="89">
        <f>IFERROR(ROUND(G.11!I97,2),0)</f>
        <v>0</v>
      </c>
      <c r="J97" s="89">
        <f>IFERROR(ROUND(G.11!J97,2),0)</f>
        <v>0</v>
      </c>
      <c r="K97" s="91">
        <f t="shared" si="1"/>
        <v>0</v>
      </c>
      <c r="L97" s="89">
        <f>IFERROR(ROUND(G.11!L97,2),0)</f>
        <v>0</v>
      </c>
      <c r="M97" s="89">
        <f>IFERROR(ROUND(G.11!M97,2),0)</f>
        <v>0</v>
      </c>
      <c r="N97" s="96" t="str">
        <f>IF(OR(ISTEXT(G.11!N97),ISNUMBER(G.11!N97))=TRUE,G.11!N97,"")</f>
        <v/>
      </c>
    </row>
    <row r="98" spans="1:14" ht="15.75" thickBot="1" x14ac:dyDescent="0.3">
      <c r="A98" s="96" t="str">
        <f>IF(OR(ISTEXT(G.11!A98),ISNUMBER(G.11!A98))=TRUE,G.11!A98,"")</f>
        <v/>
      </c>
      <c r="B98" s="96" t="str">
        <f>IF(OR(ISTEXT(G.11!B98),ISNUMBER(G.11!B98))=TRUE,G.11!B98,"")</f>
        <v/>
      </c>
      <c r="C98" s="96" t="str">
        <f>IF(OR(ISTEXT(G.11!C98),ISNUMBER(G.11!C98))=TRUE,G.11!C98,"")</f>
        <v/>
      </c>
      <c r="D98" s="89">
        <f>IFERROR(ROUND(G.11!D98,2),0)</f>
        <v>0</v>
      </c>
      <c r="E98" s="96" t="str">
        <f>IF(OR(ISTEXT(G.11!E98),ISNUMBER(G.11!E98))=TRUE,G.11!E98,"")</f>
        <v/>
      </c>
      <c r="F98" s="89">
        <f>IFERROR(ROUND(G.11!F98,2),0)</f>
        <v>0</v>
      </c>
      <c r="G98" s="89">
        <f>IFERROR(ROUND(G.11!G98,2),0)</f>
        <v>0</v>
      </c>
      <c r="H98" s="89">
        <f>IFERROR(ROUND(G.11!H98,2),0)</f>
        <v>0</v>
      </c>
      <c r="I98" s="89">
        <f>IFERROR(ROUND(G.11!I98,2),0)</f>
        <v>0</v>
      </c>
      <c r="J98" s="89">
        <f>IFERROR(ROUND(G.11!J98,2),0)</f>
        <v>0</v>
      </c>
      <c r="K98" s="91">
        <f t="shared" si="1"/>
        <v>0</v>
      </c>
      <c r="L98" s="89">
        <f>IFERROR(ROUND(G.11!L98,2),0)</f>
        <v>0</v>
      </c>
      <c r="M98" s="89">
        <f>IFERROR(ROUND(G.11!M98,2),0)</f>
        <v>0</v>
      </c>
      <c r="N98" s="96" t="str">
        <f>IF(OR(ISTEXT(G.11!N98),ISNUMBER(G.11!N98))=TRUE,G.11!N98,"")</f>
        <v/>
      </c>
    </row>
    <row r="99" spans="1:14" ht="15.75" thickBot="1" x14ac:dyDescent="0.3">
      <c r="A99" s="96" t="str">
        <f>IF(OR(ISTEXT(G.11!A99),ISNUMBER(G.11!A99))=TRUE,G.11!A99,"")</f>
        <v/>
      </c>
      <c r="B99" s="96" t="str">
        <f>IF(OR(ISTEXT(G.11!B99),ISNUMBER(G.11!B99))=TRUE,G.11!B99,"")</f>
        <v/>
      </c>
      <c r="C99" s="96" t="str">
        <f>IF(OR(ISTEXT(G.11!C99),ISNUMBER(G.11!C99))=TRUE,G.11!C99,"")</f>
        <v/>
      </c>
      <c r="D99" s="89">
        <f>IFERROR(ROUND(G.11!D99,2),0)</f>
        <v>0</v>
      </c>
      <c r="E99" s="96" t="str">
        <f>IF(OR(ISTEXT(G.11!E99),ISNUMBER(G.11!E99))=TRUE,G.11!E99,"")</f>
        <v/>
      </c>
      <c r="F99" s="89">
        <f>IFERROR(ROUND(G.11!F99,2),0)</f>
        <v>0</v>
      </c>
      <c r="G99" s="89">
        <f>IFERROR(ROUND(G.11!G99,2),0)</f>
        <v>0</v>
      </c>
      <c r="H99" s="89">
        <f>IFERROR(ROUND(G.11!H99,2),0)</f>
        <v>0</v>
      </c>
      <c r="I99" s="89">
        <f>IFERROR(ROUND(G.11!I99,2),0)</f>
        <v>0</v>
      </c>
      <c r="J99" s="89">
        <f>IFERROR(ROUND(G.11!J99,2),0)</f>
        <v>0</v>
      </c>
      <c r="K99" s="91">
        <f t="shared" ref="K99:K162" si="2">ROUND(SUM(F99,G99,H99,(-I99),(-J99)),2)</f>
        <v>0</v>
      </c>
      <c r="L99" s="89">
        <f>IFERROR(ROUND(G.11!L99,2),0)</f>
        <v>0</v>
      </c>
      <c r="M99" s="89">
        <f>IFERROR(ROUND(G.11!M99,2),0)</f>
        <v>0</v>
      </c>
      <c r="N99" s="96" t="str">
        <f>IF(OR(ISTEXT(G.11!N99),ISNUMBER(G.11!N99))=TRUE,G.11!N99,"")</f>
        <v/>
      </c>
    </row>
    <row r="100" spans="1:14" ht="15.75" thickBot="1" x14ac:dyDescent="0.3">
      <c r="A100" s="96" t="str">
        <f>IF(OR(ISTEXT(G.11!A100),ISNUMBER(G.11!A100))=TRUE,G.11!A100,"")</f>
        <v/>
      </c>
      <c r="B100" s="96" t="str">
        <f>IF(OR(ISTEXT(G.11!B100),ISNUMBER(G.11!B100))=TRUE,G.11!B100,"")</f>
        <v/>
      </c>
      <c r="C100" s="96" t="str">
        <f>IF(OR(ISTEXT(G.11!C100),ISNUMBER(G.11!C100))=TRUE,G.11!C100,"")</f>
        <v/>
      </c>
      <c r="D100" s="89">
        <f>IFERROR(ROUND(G.11!D100,2),0)</f>
        <v>0</v>
      </c>
      <c r="E100" s="96" t="str">
        <f>IF(OR(ISTEXT(G.11!E100),ISNUMBER(G.11!E100))=TRUE,G.11!E100,"")</f>
        <v/>
      </c>
      <c r="F100" s="89">
        <f>IFERROR(ROUND(G.11!F100,2),0)</f>
        <v>0</v>
      </c>
      <c r="G100" s="89">
        <f>IFERROR(ROUND(G.11!G100,2),0)</f>
        <v>0</v>
      </c>
      <c r="H100" s="89">
        <f>IFERROR(ROUND(G.11!H100,2),0)</f>
        <v>0</v>
      </c>
      <c r="I100" s="89">
        <f>IFERROR(ROUND(G.11!I100,2),0)</f>
        <v>0</v>
      </c>
      <c r="J100" s="89">
        <f>IFERROR(ROUND(G.11!J100,2),0)</f>
        <v>0</v>
      </c>
      <c r="K100" s="91">
        <f t="shared" si="2"/>
        <v>0</v>
      </c>
      <c r="L100" s="89">
        <f>IFERROR(ROUND(G.11!L100,2),0)</f>
        <v>0</v>
      </c>
      <c r="M100" s="89">
        <f>IFERROR(ROUND(G.11!M100,2),0)</f>
        <v>0</v>
      </c>
      <c r="N100" s="96" t="str">
        <f>IF(OR(ISTEXT(G.11!N100),ISNUMBER(G.11!N100))=TRUE,G.11!N100,"")</f>
        <v/>
      </c>
    </row>
    <row r="101" spans="1:14" ht="15.75" thickBot="1" x14ac:dyDescent="0.3">
      <c r="A101" s="96" t="str">
        <f>IF(OR(ISTEXT(G.11!A101),ISNUMBER(G.11!A101))=TRUE,G.11!A101,"")</f>
        <v/>
      </c>
      <c r="B101" s="96" t="str">
        <f>IF(OR(ISTEXT(G.11!B101),ISNUMBER(G.11!B101))=TRUE,G.11!B101,"")</f>
        <v/>
      </c>
      <c r="C101" s="96" t="str">
        <f>IF(OR(ISTEXT(G.11!C101),ISNUMBER(G.11!C101))=TRUE,G.11!C101,"")</f>
        <v/>
      </c>
      <c r="D101" s="89">
        <f>IFERROR(ROUND(G.11!D101,2),0)</f>
        <v>0</v>
      </c>
      <c r="E101" s="96" t="str">
        <f>IF(OR(ISTEXT(G.11!E101),ISNUMBER(G.11!E101))=TRUE,G.11!E101,"")</f>
        <v/>
      </c>
      <c r="F101" s="89">
        <f>IFERROR(ROUND(G.11!F101,2),0)</f>
        <v>0</v>
      </c>
      <c r="G101" s="89">
        <f>IFERROR(ROUND(G.11!G101,2),0)</f>
        <v>0</v>
      </c>
      <c r="H101" s="89">
        <f>IFERROR(ROUND(G.11!H101,2),0)</f>
        <v>0</v>
      </c>
      <c r="I101" s="89">
        <f>IFERROR(ROUND(G.11!I101,2),0)</f>
        <v>0</v>
      </c>
      <c r="J101" s="89">
        <f>IFERROR(ROUND(G.11!J101,2),0)</f>
        <v>0</v>
      </c>
      <c r="K101" s="91">
        <f t="shared" si="2"/>
        <v>0</v>
      </c>
      <c r="L101" s="89">
        <f>IFERROR(ROUND(G.11!L101,2),0)</f>
        <v>0</v>
      </c>
      <c r="M101" s="89">
        <f>IFERROR(ROUND(G.11!M101,2),0)</f>
        <v>0</v>
      </c>
      <c r="N101" s="96" t="str">
        <f>IF(OR(ISTEXT(G.11!N101),ISNUMBER(G.11!N101))=TRUE,G.11!N101,"")</f>
        <v/>
      </c>
    </row>
    <row r="102" spans="1:14" ht="15.75" thickBot="1" x14ac:dyDescent="0.3">
      <c r="A102" s="96" t="str">
        <f>IF(OR(ISTEXT(G.11!A102),ISNUMBER(G.11!A102))=TRUE,G.11!A102,"")</f>
        <v/>
      </c>
      <c r="B102" s="96" t="str">
        <f>IF(OR(ISTEXT(G.11!B102),ISNUMBER(G.11!B102))=TRUE,G.11!B102,"")</f>
        <v/>
      </c>
      <c r="C102" s="96" t="str">
        <f>IF(OR(ISTEXT(G.11!C102),ISNUMBER(G.11!C102))=TRUE,G.11!C102,"")</f>
        <v/>
      </c>
      <c r="D102" s="89">
        <f>IFERROR(ROUND(G.11!D102,2),0)</f>
        <v>0</v>
      </c>
      <c r="E102" s="96" t="str">
        <f>IF(OR(ISTEXT(G.11!E102),ISNUMBER(G.11!E102))=TRUE,G.11!E102,"")</f>
        <v/>
      </c>
      <c r="F102" s="89">
        <f>IFERROR(ROUND(G.11!F102,2),0)</f>
        <v>0</v>
      </c>
      <c r="G102" s="89">
        <f>IFERROR(ROUND(G.11!G102,2),0)</f>
        <v>0</v>
      </c>
      <c r="H102" s="89">
        <f>IFERROR(ROUND(G.11!H102,2),0)</f>
        <v>0</v>
      </c>
      <c r="I102" s="89">
        <f>IFERROR(ROUND(G.11!I102,2),0)</f>
        <v>0</v>
      </c>
      <c r="J102" s="89">
        <f>IFERROR(ROUND(G.11!J102,2),0)</f>
        <v>0</v>
      </c>
      <c r="K102" s="91">
        <f t="shared" si="2"/>
        <v>0</v>
      </c>
      <c r="L102" s="89">
        <f>IFERROR(ROUND(G.11!L102,2),0)</f>
        <v>0</v>
      </c>
      <c r="M102" s="89">
        <f>IFERROR(ROUND(G.11!M102,2),0)</f>
        <v>0</v>
      </c>
      <c r="N102" s="96" t="str">
        <f>IF(OR(ISTEXT(G.11!N102),ISNUMBER(G.11!N102))=TRUE,G.11!N102,"")</f>
        <v/>
      </c>
    </row>
    <row r="103" spans="1:14" ht="15.75" thickBot="1" x14ac:dyDescent="0.3">
      <c r="A103" s="96" t="str">
        <f>IF(OR(ISTEXT(G.11!A103),ISNUMBER(G.11!A103))=TRUE,G.11!A103,"")</f>
        <v/>
      </c>
      <c r="B103" s="96" t="str">
        <f>IF(OR(ISTEXT(G.11!B103),ISNUMBER(G.11!B103))=TRUE,G.11!B103,"")</f>
        <v/>
      </c>
      <c r="C103" s="96" t="str">
        <f>IF(OR(ISTEXT(G.11!C103),ISNUMBER(G.11!C103))=TRUE,G.11!C103,"")</f>
        <v/>
      </c>
      <c r="D103" s="89">
        <f>IFERROR(ROUND(G.11!D103,2),0)</f>
        <v>0</v>
      </c>
      <c r="E103" s="96" t="str">
        <f>IF(OR(ISTEXT(G.11!E103),ISNUMBER(G.11!E103))=TRUE,G.11!E103,"")</f>
        <v/>
      </c>
      <c r="F103" s="89">
        <f>IFERROR(ROUND(G.11!F103,2),0)</f>
        <v>0</v>
      </c>
      <c r="G103" s="89">
        <f>IFERROR(ROUND(G.11!G103,2),0)</f>
        <v>0</v>
      </c>
      <c r="H103" s="89">
        <f>IFERROR(ROUND(G.11!H103,2),0)</f>
        <v>0</v>
      </c>
      <c r="I103" s="89">
        <f>IFERROR(ROUND(G.11!I103,2),0)</f>
        <v>0</v>
      </c>
      <c r="J103" s="89">
        <f>IFERROR(ROUND(G.11!J103,2),0)</f>
        <v>0</v>
      </c>
      <c r="K103" s="91">
        <f t="shared" si="2"/>
        <v>0</v>
      </c>
      <c r="L103" s="89">
        <f>IFERROR(ROUND(G.11!L103,2),0)</f>
        <v>0</v>
      </c>
      <c r="M103" s="89">
        <f>IFERROR(ROUND(G.11!M103,2),0)</f>
        <v>0</v>
      </c>
      <c r="N103" s="96" t="str">
        <f>IF(OR(ISTEXT(G.11!N103),ISNUMBER(G.11!N103))=TRUE,G.11!N103,"")</f>
        <v/>
      </c>
    </row>
    <row r="104" spans="1:14" ht="15.75" thickBot="1" x14ac:dyDescent="0.3">
      <c r="A104" s="96" t="str">
        <f>IF(OR(ISTEXT(G.11!A104),ISNUMBER(G.11!A104))=TRUE,G.11!A104,"")</f>
        <v/>
      </c>
      <c r="B104" s="96" t="str">
        <f>IF(OR(ISTEXT(G.11!B104),ISNUMBER(G.11!B104))=TRUE,G.11!B104,"")</f>
        <v/>
      </c>
      <c r="C104" s="96" t="str">
        <f>IF(OR(ISTEXT(G.11!C104),ISNUMBER(G.11!C104))=TRUE,G.11!C104,"")</f>
        <v/>
      </c>
      <c r="D104" s="89">
        <f>IFERROR(ROUND(G.11!D104,2),0)</f>
        <v>0</v>
      </c>
      <c r="E104" s="96" t="str">
        <f>IF(OR(ISTEXT(G.11!E104),ISNUMBER(G.11!E104))=TRUE,G.11!E104,"")</f>
        <v/>
      </c>
      <c r="F104" s="89">
        <f>IFERROR(ROUND(G.11!F104,2),0)</f>
        <v>0</v>
      </c>
      <c r="G104" s="89">
        <f>IFERROR(ROUND(G.11!G104,2),0)</f>
        <v>0</v>
      </c>
      <c r="H104" s="89">
        <f>IFERROR(ROUND(G.11!H104,2),0)</f>
        <v>0</v>
      </c>
      <c r="I104" s="89">
        <f>IFERROR(ROUND(G.11!I104,2),0)</f>
        <v>0</v>
      </c>
      <c r="J104" s="89">
        <f>IFERROR(ROUND(G.11!J104,2),0)</f>
        <v>0</v>
      </c>
      <c r="K104" s="91">
        <f t="shared" si="2"/>
        <v>0</v>
      </c>
      <c r="L104" s="89">
        <f>IFERROR(ROUND(G.11!L104,2),0)</f>
        <v>0</v>
      </c>
      <c r="M104" s="89">
        <f>IFERROR(ROUND(G.11!M104,2),0)</f>
        <v>0</v>
      </c>
      <c r="N104" s="96" t="str">
        <f>IF(OR(ISTEXT(G.11!N104),ISNUMBER(G.11!N104))=TRUE,G.11!N104,"")</f>
        <v/>
      </c>
    </row>
    <row r="105" spans="1:14" ht="15.75" thickBot="1" x14ac:dyDescent="0.3">
      <c r="A105" s="96" t="str">
        <f>IF(OR(ISTEXT(G.11!A105),ISNUMBER(G.11!A105))=TRUE,G.11!A105,"")</f>
        <v/>
      </c>
      <c r="B105" s="96" t="str">
        <f>IF(OR(ISTEXT(G.11!B105),ISNUMBER(G.11!B105))=TRUE,G.11!B105,"")</f>
        <v/>
      </c>
      <c r="C105" s="96" t="str">
        <f>IF(OR(ISTEXT(G.11!C105),ISNUMBER(G.11!C105))=TRUE,G.11!C105,"")</f>
        <v/>
      </c>
      <c r="D105" s="89">
        <f>IFERROR(ROUND(G.11!D105,2),0)</f>
        <v>0</v>
      </c>
      <c r="E105" s="96" t="str">
        <f>IF(OR(ISTEXT(G.11!E105),ISNUMBER(G.11!E105))=TRUE,G.11!E105,"")</f>
        <v/>
      </c>
      <c r="F105" s="89">
        <f>IFERROR(ROUND(G.11!F105,2),0)</f>
        <v>0</v>
      </c>
      <c r="G105" s="89">
        <f>IFERROR(ROUND(G.11!G105,2),0)</f>
        <v>0</v>
      </c>
      <c r="H105" s="89">
        <f>IFERROR(ROUND(G.11!H105,2),0)</f>
        <v>0</v>
      </c>
      <c r="I105" s="89">
        <f>IFERROR(ROUND(G.11!I105,2),0)</f>
        <v>0</v>
      </c>
      <c r="J105" s="89">
        <f>IFERROR(ROUND(G.11!J105,2),0)</f>
        <v>0</v>
      </c>
      <c r="K105" s="91">
        <f t="shared" si="2"/>
        <v>0</v>
      </c>
      <c r="L105" s="89">
        <f>IFERROR(ROUND(G.11!L105,2),0)</f>
        <v>0</v>
      </c>
      <c r="M105" s="89">
        <f>IFERROR(ROUND(G.11!M105,2),0)</f>
        <v>0</v>
      </c>
      <c r="N105" s="96" t="str">
        <f>IF(OR(ISTEXT(G.11!N105),ISNUMBER(G.11!N105))=TRUE,G.11!N105,"")</f>
        <v/>
      </c>
    </row>
    <row r="106" spans="1:14" ht="15.75" thickBot="1" x14ac:dyDescent="0.3">
      <c r="A106" s="96" t="str">
        <f>IF(OR(ISTEXT(G.11!A106),ISNUMBER(G.11!A106))=TRUE,G.11!A106,"")</f>
        <v/>
      </c>
      <c r="B106" s="96" t="str">
        <f>IF(OR(ISTEXT(G.11!B106),ISNUMBER(G.11!B106))=TRUE,G.11!B106,"")</f>
        <v/>
      </c>
      <c r="C106" s="96" t="str">
        <f>IF(OR(ISTEXT(G.11!C106),ISNUMBER(G.11!C106))=TRUE,G.11!C106,"")</f>
        <v/>
      </c>
      <c r="D106" s="89">
        <f>IFERROR(ROUND(G.11!D106,2),0)</f>
        <v>0</v>
      </c>
      <c r="E106" s="96" t="str">
        <f>IF(OR(ISTEXT(G.11!E106),ISNUMBER(G.11!E106))=TRUE,G.11!E106,"")</f>
        <v/>
      </c>
      <c r="F106" s="89">
        <f>IFERROR(ROUND(G.11!F106,2),0)</f>
        <v>0</v>
      </c>
      <c r="G106" s="89">
        <f>IFERROR(ROUND(G.11!G106,2),0)</f>
        <v>0</v>
      </c>
      <c r="H106" s="89">
        <f>IFERROR(ROUND(G.11!H106,2),0)</f>
        <v>0</v>
      </c>
      <c r="I106" s="89">
        <f>IFERROR(ROUND(G.11!I106,2),0)</f>
        <v>0</v>
      </c>
      <c r="J106" s="89">
        <f>IFERROR(ROUND(G.11!J106,2),0)</f>
        <v>0</v>
      </c>
      <c r="K106" s="91">
        <f t="shared" si="2"/>
        <v>0</v>
      </c>
      <c r="L106" s="89">
        <f>IFERROR(ROUND(G.11!L106,2),0)</f>
        <v>0</v>
      </c>
      <c r="M106" s="89">
        <f>IFERROR(ROUND(G.11!M106,2),0)</f>
        <v>0</v>
      </c>
      <c r="N106" s="96" t="str">
        <f>IF(OR(ISTEXT(G.11!N106),ISNUMBER(G.11!N106))=TRUE,G.11!N106,"")</f>
        <v/>
      </c>
    </row>
    <row r="107" spans="1:14" ht="15.75" thickBot="1" x14ac:dyDescent="0.3">
      <c r="A107" s="96" t="str">
        <f>IF(OR(ISTEXT(G.11!A107),ISNUMBER(G.11!A107))=TRUE,G.11!A107,"")</f>
        <v/>
      </c>
      <c r="B107" s="96" t="str">
        <f>IF(OR(ISTEXT(G.11!B107),ISNUMBER(G.11!B107))=TRUE,G.11!B107,"")</f>
        <v/>
      </c>
      <c r="C107" s="96" t="str">
        <f>IF(OR(ISTEXT(G.11!C107),ISNUMBER(G.11!C107))=TRUE,G.11!C107,"")</f>
        <v/>
      </c>
      <c r="D107" s="89">
        <f>IFERROR(ROUND(G.11!D107,2),0)</f>
        <v>0</v>
      </c>
      <c r="E107" s="96" t="str">
        <f>IF(OR(ISTEXT(G.11!E107),ISNUMBER(G.11!E107))=TRUE,G.11!E107,"")</f>
        <v/>
      </c>
      <c r="F107" s="89">
        <f>IFERROR(ROUND(G.11!F107,2),0)</f>
        <v>0</v>
      </c>
      <c r="G107" s="89">
        <f>IFERROR(ROUND(G.11!G107,2),0)</f>
        <v>0</v>
      </c>
      <c r="H107" s="89">
        <f>IFERROR(ROUND(G.11!H107,2),0)</f>
        <v>0</v>
      </c>
      <c r="I107" s="89">
        <f>IFERROR(ROUND(G.11!I107,2),0)</f>
        <v>0</v>
      </c>
      <c r="J107" s="89">
        <f>IFERROR(ROUND(G.11!J107,2),0)</f>
        <v>0</v>
      </c>
      <c r="K107" s="91">
        <f t="shared" si="2"/>
        <v>0</v>
      </c>
      <c r="L107" s="89">
        <f>IFERROR(ROUND(G.11!L107,2),0)</f>
        <v>0</v>
      </c>
      <c r="M107" s="89">
        <f>IFERROR(ROUND(G.11!M107,2),0)</f>
        <v>0</v>
      </c>
      <c r="N107" s="96" t="str">
        <f>IF(OR(ISTEXT(G.11!N107),ISNUMBER(G.11!N107))=TRUE,G.11!N107,"")</f>
        <v/>
      </c>
    </row>
    <row r="108" spans="1:14" ht="15.75" thickBot="1" x14ac:dyDescent="0.3">
      <c r="A108" s="96" t="str">
        <f>IF(OR(ISTEXT(G.11!A108),ISNUMBER(G.11!A108))=TRUE,G.11!A108,"")</f>
        <v/>
      </c>
      <c r="B108" s="96" t="str">
        <f>IF(OR(ISTEXT(G.11!B108),ISNUMBER(G.11!B108))=TRUE,G.11!B108,"")</f>
        <v/>
      </c>
      <c r="C108" s="96" t="str">
        <f>IF(OR(ISTEXT(G.11!C108),ISNUMBER(G.11!C108))=TRUE,G.11!C108,"")</f>
        <v/>
      </c>
      <c r="D108" s="89">
        <f>IFERROR(ROUND(G.11!D108,2),0)</f>
        <v>0</v>
      </c>
      <c r="E108" s="96" t="str">
        <f>IF(OR(ISTEXT(G.11!E108),ISNUMBER(G.11!E108))=TRUE,G.11!E108,"")</f>
        <v/>
      </c>
      <c r="F108" s="89">
        <f>IFERROR(ROUND(G.11!F108,2),0)</f>
        <v>0</v>
      </c>
      <c r="G108" s="89">
        <f>IFERROR(ROUND(G.11!G108,2),0)</f>
        <v>0</v>
      </c>
      <c r="H108" s="89">
        <f>IFERROR(ROUND(G.11!H108,2),0)</f>
        <v>0</v>
      </c>
      <c r="I108" s="89">
        <f>IFERROR(ROUND(G.11!I108,2),0)</f>
        <v>0</v>
      </c>
      <c r="J108" s="89">
        <f>IFERROR(ROUND(G.11!J108,2),0)</f>
        <v>0</v>
      </c>
      <c r="K108" s="91">
        <f t="shared" si="2"/>
        <v>0</v>
      </c>
      <c r="L108" s="89">
        <f>IFERROR(ROUND(G.11!L108,2),0)</f>
        <v>0</v>
      </c>
      <c r="M108" s="89">
        <f>IFERROR(ROUND(G.11!M108,2),0)</f>
        <v>0</v>
      </c>
      <c r="N108" s="96" t="str">
        <f>IF(OR(ISTEXT(G.11!N108),ISNUMBER(G.11!N108))=TRUE,G.11!N108,"")</f>
        <v/>
      </c>
    </row>
    <row r="109" spans="1:14" ht="15.75" thickBot="1" x14ac:dyDescent="0.3">
      <c r="A109" s="96" t="str">
        <f>IF(OR(ISTEXT(G.11!A109),ISNUMBER(G.11!A109))=TRUE,G.11!A109,"")</f>
        <v/>
      </c>
      <c r="B109" s="96" t="str">
        <f>IF(OR(ISTEXT(G.11!B109),ISNUMBER(G.11!B109))=TRUE,G.11!B109,"")</f>
        <v/>
      </c>
      <c r="C109" s="96" t="str">
        <f>IF(OR(ISTEXT(G.11!C109),ISNUMBER(G.11!C109))=TRUE,G.11!C109,"")</f>
        <v/>
      </c>
      <c r="D109" s="89">
        <f>IFERROR(ROUND(G.11!D109,2),0)</f>
        <v>0</v>
      </c>
      <c r="E109" s="96" t="str">
        <f>IF(OR(ISTEXT(G.11!E109),ISNUMBER(G.11!E109))=TRUE,G.11!E109,"")</f>
        <v/>
      </c>
      <c r="F109" s="89">
        <f>IFERROR(ROUND(G.11!F109,2),0)</f>
        <v>0</v>
      </c>
      <c r="G109" s="89">
        <f>IFERROR(ROUND(G.11!G109,2),0)</f>
        <v>0</v>
      </c>
      <c r="H109" s="89">
        <f>IFERROR(ROUND(G.11!H109,2),0)</f>
        <v>0</v>
      </c>
      <c r="I109" s="89">
        <f>IFERROR(ROUND(G.11!I109,2),0)</f>
        <v>0</v>
      </c>
      <c r="J109" s="89">
        <f>IFERROR(ROUND(G.11!J109,2),0)</f>
        <v>0</v>
      </c>
      <c r="K109" s="91">
        <f t="shared" si="2"/>
        <v>0</v>
      </c>
      <c r="L109" s="89">
        <f>IFERROR(ROUND(G.11!L109,2),0)</f>
        <v>0</v>
      </c>
      <c r="M109" s="89">
        <f>IFERROR(ROUND(G.11!M109,2),0)</f>
        <v>0</v>
      </c>
      <c r="N109" s="96" t="str">
        <f>IF(OR(ISTEXT(G.11!N109),ISNUMBER(G.11!N109))=TRUE,G.11!N109,"")</f>
        <v/>
      </c>
    </row>
    <row r="110" spans="1:14" ht="15.75" thickBot="1" x14ac:dyDescent="0.3">
      <c r="A110" s="96" t="str">
        <f>IF(OR(ISTEXT(G.11!A110),ISNUMBER(G.11!A110))=TRUE,G.11!A110,"")</f>
        <v/>
      </c>
      <c r="B110" s="96" t="str">
        <f>IF(OR(ISTEXT(G.11!B110),ISNUMBER(G.11!B110))=TRUE,G.11!B110,"")</f>
        <v/>
      </c>
      <c r="C110" s="96" t="str">
        <f>IF(OR(ISTEXT(G.11!C110),ISNUMBER(G.11!C110))=TRUE,G.11!C110,"")</f>
        <v/>
      </c>
      <c r="D110" s="89">
        <f>IFERROR(ROUND(G.11!D110,2),0)</f>
        <v>0</v>
      </c>
      <c r="E110" s="96" t="str">
        <f>IF(OR(ISTEXT(G.11!E110),ISNUMBER(G.11!E110))=TRUE,G.11!E110,"")</f>
        <v/>
      </c>
      <c r="F110" s="89">
        <f>IFERROR(ROUND(G.11!F110,2),0)</f>
        <v>0</v>
      </c>
      <c r="G110" s="89">
        <f>IFERROR(ROUND(G.11!G110,2),0)</f>
        <v>0</v>
      </c>
      <c r="H110" s="89">
        <f>IFERROR(ROUND(G.11!H110,2),0)</f>
        <v>0</v>
      </c>
      <c r="I110" s="89">
        <f>IFERROR(ROUND(G.11!I110,2),0)</f>
        <v>0</v>
      </c>
      <c r="J110" s="89">
        <f>IFERROR(ROUND(G.11!J110,2),0)</f>
        <v>0</v>
      </c>
      <c r="K110" s="91">
        <f t="shared" si="2"/>
        <v>0</v>
      </c>
      <c r="L110" s="89">
        <f>IFERROR(ROUND(G.11!L110,2),0)</f>
        <v>0</v>
      </c>
      <c r="M110" s="89">
        <f>IFERROR(ROUND(G.11!M110,2),0)</f>
        <v>0</v>
      </c>
      <c r="N110" s="96" t="str">
        <f>IF(OR(ISTEXT(G.11!N110),ISNUMBER(G.11!N110))=TRUE,G.11!N110,"")</f>
        <v/>
      </c>
    </row>
    <row r="111" spans="1:14" ht="15.75" thickBot="1" x14ac:dyDescent="0.3">
      <c r="A111" s="96" t="str">
        <f>IF(OR(ISTEXT(G.11!A111),ISNUMBER(G.11!A111))=TRUE,G.11!A111,"")</f>
        <v/>
      </c>
      <c r="B111" s="96" t="str">
        <f>IF(OR(ISTEXT(G.11!B111),ISNUMBER(G.11!B111))=TRUE,G.11!B111,"")</f>
        <v/>
      </c>
      <c r="C111" s="96" t="str">
        <f>IF(OR(ISTEXT(G.11!C111),ISNUMBER(G.11!C111))=TRUE,G.11!C111,"")</f>
        <v/>
      </c>
      <c r="D111" s="89">
        <f>IFERROR(ROUND(G.11!D111,2),0)</f>
        <v>0</v>
      </c>
      <c r="E111" s="96" t="str">
        <f>IF(OR(ISTEXT(G.11!E111),ISNUMBER(G.11!E111))=TRUE,G.11!E111,"")</f>
        <v/>
      </c>
      <c r="F111" s="89">
        <f>IFERROR(ROUND(G.11!F111,2),0)</f>
        <v>0</v>
      </c>
      <c r="G111" s="89">
        <f>IFERROR(ROUND(G.11!G111,2),0)</f>
        <v>0</v>
      </c>
      <c r="H111" s="89">
        <f>IFERROR(ROUND(G.11!H111,2),0)</f>
        <v>0</v>
      </c>
      <c r="I111" s="89">
        <f>IFERROR(ROUND(G.11!I111,2),0)</f>
        <v>0</v>
      </c>
      <c r="J111" s="89">
        <f>IFERROR(ROUND(G.11!J111,2),0)</f>
        <v>0</v>
      </c>
      <c r="K111" s="91">
        <f t="shared" si="2"/>
        <v>0</v>
      </c>
      <c r="L111" s="89">
        <f>IFERROR(ROUND(G.11!L111,2),0)</f>
        <v>0</v>
      </c>
      <c r="M111" s="89">
        <f>IFERROR(ROUND(G.11!M111,2),0)</f>
        <v>0</v>
      </c>
      <c r="N111" s="96" t="str">
        <f>IF(OR(ISTEXT(G.11!N111),ISNUMBER(G.11!N111))=TRUE,G.11!N111,"")</f>
        <v/>
      </c>
    </row>
    <row r="112" spans="1:14" ht="15.75" thickBot="1" x14ac:dyDescent="0.3">
      <c r="A112" s="96" t="str">
        <f>IF(OR(ISTEXT(G.11!A112),ISNUMBER(G.11!A112))=TRUE,G.11!A112,"")</f>
        <v/>
      </c>
      <c r="B112" s="96" t="str">
        <f>IF(OR(ISTEXT(G.11!B112),ISNUMBER(G.11!B112))=TRUE,G.11!B112,"")</f>
        <v/>
      </c>
      <c r="C112" s="96" t="str">
        <f>IF(OR(ISTEXT(G.11!C112),ISNUMBER(G.11!C112))=TRUE,G.11!C112,"")</f>
        <v/>
      </c>
      <c r="D112" s="89">
        <f>IFERROR(ROUND(G.11!D112,2),0)</f>
        <v>0</v>
      </c>
      <c r="E112" s="96" t="str">
        <f>IF(OR(ISTEXT(G.11!E112),ISNUMBER(G.11!E112))=TRUE,G.11!E112,"")</f>
        <v/>
      </c>
      <c r="F112" s="89">
        <f>IFERROR(ROUND(G.11!F112,2),0)</f>
        <v>0</v>
      </c>
      <c r="G112" s="89">
        <f>IFERROR(ROUND(G.11!G112,2),0)</f>
        <v>0</v>
      </c>
      <c r="H112" s="89">
        <f>IFERROR(ROUND(G.11!H112,2),0)</f>
        <v>0</v>
      </c>
      <c r="I112" s="89">
        <f>IFERROR(ROUND(G.11!I112,2),0)</f>
        <v>0</v>
      </c>
      <c r="J112" s="89">
        <f>IFERROR(ROUND(G.11!J112,2),0)</f>
        <v>0</v>
      </c>
      <c r="K112" s="91">
        <f t="shared" si="2"/>
        <v>0</v>
      </c>
      <c r="L112" s="89">
        <f>IFERROR(ROUND(G.11!L112,2),0)</f>
        <v>0</v>
      </c>
      <c r="M112" s="89">
        <f>IFERROR(ROUND(G.11!M112,2),0)</f>
        <v>0</v>
      </c>
      <c r="N112" s="96" t="str">
        <f>IF(OR(ISTEXT(G.11!N112),ISNUMBER(G.11!N112))=TRUE,G.11!N112,"")</f>
        <v/>
      </c>
    </row>
    <row r="113" spans="1:14" ht="15.75" thickBot="1" x14ac:dyDescent="0.3">
      <c r="A113" s="96" t="str">
        <f>IF(OR(ISTEXT(G.11!A113),ISNUMBER(G.11!A113))=TRUE,G.11!A113,"")</f>
        <v/>
      </c>
      <c r="B113" s="96" t="str">
        <f>IF(OR(ISTEXT(G.11!B113),ISNUMBER(G.11!B113))=TRUE,G.11!B113,"")</f>
        <v/>
      </c>
      <c r="C113" s="96" t="str">
        <f>IF(OR(ISTEXT(G.11!C113),ISNUMBER(G.11!C113))=TRUE,G.11!C113,"")</f>
        <v/>
      </c>
      <c r="D113" s="89">
        <f>IFERROR(ROUND(G.11!D113,2),0)</f>
        <v>0</v>
      </c>
      <c r="E113" s="96" t="str">
        <f>IF(OR(ISTEXT(G.11!E113),ISNUMBER(G.11!E113))=TRUE,G.11!E113,"")</f>
        <v/>
      </c>
      <c r="F113" s="89">
        <f>IFERROR(ROUND(G.11!F113,2),0)</f>
        <v>0</v>
      </c>
      <c r="G113" s="89">
        <f>IFERROR(ROUND(G.11!G113,2),0)</f>
        <v>0</v>
      </c>
      <c r="H113" s="89">
        <f>IFERROR(ROUND(G.11!H113,2),0)</f>
        <v>0</v>
      </c>
      <c r="I113" s="89">
        <f>IFERROR(ROUND(G.11!I113,2),0)</f>
        <v>0</v>
      </c>
      <c r="J113" s="89">
        <f>IFERROR(ROUND(G.11!J113,2),0)</f>
        <v>0</v>
      </c>
      <c r="K113" s="91">
        <f t="shared" si="2"/>
        <v>0</v>
      </c>
      <c r="L113" s="89">
        <f>IFERROR(ROUND(G.11!L113,2),0)</f>
        <v>0</v>
      </c>
      <c r="M113" s="89">
        <f>IFERROR(ROUND(G.11!M113,2),0)</f>
        <v>0</v>
      </c>
      <c r="N113" s="96" t="str">
        <f>IF(OR(ISTEXT(G.11!N113),ISNUMBER(G.11!N113))=TRUE,G.11!N113,"")</f>
        <v/>
      </c>
    </row>
    <row r="114" spans="1:14" ht="15.75" thickBot="1" x14ac:dyDescent="0.3">
      <c r="A114" s="96" t="str">
        <f>IF(OR(ISTEXT(G.11!A114),ISNUMBER(G.11!A114))=TRUE,G.11!A114,"")</f>
        <v/>
      </c>
      <c r="B114" s="96" t="str">
        <f>IF(OR(ISTEXT(G.11!B114),ISNUMBER(G.11!B114))=TRUE,G.11!B114,"")</f>
        <v/>
      </c>
      <c r="C114" s="96" t="str">
        <f>IF(OR(ISTEXT(G.11!C114),ISNUMBER(G.11!C114))=TRUE,G.11!C114,"")</f>
        <v/>
      </c>
      <c r="D114" s="89">
        <f>IFERROR(ROUND(G.11!D114,2),0)</f>
        <v>0</v>
      </c>
      <c r="E114" s="96" t="str">
        <f>IF(OR(ISTEXT(G.11!E114),ISNUMBER(G.11!E114))=TRUE,G.11!E114,"")</f>
        <v/>
      </c>
      <c r="F114" s="89">
        <f>IFERROR(ROUND(G.11!F114,2),0)</f>
        <v>0</v>
      </c>
      <c r="G114" s="89">
        <f>IFERROR(ROUND(G.11!G114,2),0)</f>
        <v>0</v>
      </c>
      <c r="H114" s="89">
        <f>IFERROR(ROUND(G.11!H114,2),0)</f>
        <v>0</v>
      </c>
      <c r="I114" s="89">
        <f>IFERROR(ROUND(G.11!I114,2),0)</f>
        <v>0</v>
      </c>
      <c r="J114" s="89">
        <f>IFERROR(ROUND(G.11!J114,2),0)</f>
        <v>0</v>
      </c>
      <c r="K114" s="91">
        <f t="shared" si="2"/>
        <v>0</v>
      </c>
      <c r="L114" s="89">
        <f>IFERROR(ROUND(G.11!L114,2),0)</f>
        <v>0</v>
      </c>
      <c r="M114" s="89">
        <f>IFERROR(ROUND(G.11!M114,2),0)</f>
        <v>0</v>
      </c>
      <c r="N114" s="96" t="str">
        <f>IF(OR(ISTEXT(G.11!N114),ISNUMBER(G.11!N114))=TRUE,G.11!N114,"")</f>
        <v/>
      </c>
    </row>
    <row r="115" spans="1:14" ht="15.75" thickBot="1" x14ac:dyDescent="0.3">
      <c r="A115" s="96" t="str">
        <f>IF(OR(ISTEXT(G.11!A115),ISNUMBER(G.11!A115))=TRUE,G.11!A115,"")</f>
        <v/>
      </c>
      <c r="B115" s="96" t="str">
        <f>IF(OR(ISTEXT(G.11!B115),ISNUMBER(G.11!B115))=TRUE,G.11!B115,"")</f>
        <v/>
      </c>
      <c r="C115" s="96" t="str">
        <f>IF(OR(ISTEXT(G.11!C115),ISNUMBER(G.11!C115))=TRUE,G.11!C115,"")</f>
        <v/>
      </c>
      <c r="D115" s="89">
        <f>IFERROR(ROUND(G.11!D115,2),0)</f>
        <v>0</v>
      </c>
      <c r="E115" s="96" t="str">
        <f>IF(OR(ISTEXT(G.11!E115),ISNUMBER(G.11!E115))=TRUE,G.11!E115,"")</f>
        <v/>
      </c>
      <c r="F115" s="89">
        <f>IFERROR(ROUND(G.11!F115,2),0)</f>
        <v>0</v>
      </c>
      <c r="G115" s="89">
        <f>IFERROR(ROUND(G.11!G115,2),0)</f>
        <v>0</v>
      </c>
      <c r="H115" s="89">
        <f>IFERROR(ROUND(G.11!H115,2),0)</f>
        <v>0</v>
      </c>
      <c r="I115" s="89">
        <f>IFERROR(ROUND(G.11!I115,2),0)</f>
        <v>0</v>
      </c>
      <c r="J115" s="89">
        <f>IFERROR(ROUND(G.11!J115,2),0)</f>
        <v>0</v>
      </c>
      <c r="K115" s="91">
        <f t="shared" si="2"/>
        <v>0</v>
      </c>
      <c r="L115" s="89">
        <f>IFERROR(ROUND(G.11!L115,2),0)</f>
        <v>0</v>
      </c>
      <c r="M115" s="89">
        <f>IFERROR(ROUND(G.11!M115,2),0)</f>
        <v>0</v>
      </c>
      <c r="N115" s="96" t="str">
        <f>IF(OR(ISTEXT(G.11!N115),ISNUMBER(G.11!N115))=TRUE,G.11!N115,"")</f>
        <v/>
      </c>
    </row>
    <row r="116" spans="1:14" ht="15.75" thickBot="1" x14ac:dyDescent="0.3">
      <c r="A116" s="96" t="str">
        <f>IF(OR(ISTEXT(G.11!A116),ISNUMBER(G.11!A116))=TRUE,G.11!A116,"")</f>
        <v/>
      </c>
      <c r="B116" s="96" t="str">
        <f>IF(OR(ISTEXT(G.11!B116),ISNUMBER(G.11!B116))=TRUE,G.11!B116,"")</f>
        <v/>
      </c>
      <c r="C116" s="96" t="str">
        <f>IF(OR(ISTEXT(G.11!C116),ISNUMBER(G.11!C116))=TRUE,G.11!C116,"")</f>
        <v/>
      </c>
      <c r="D116" s="89">
        <f>IFERROR(ROUND(G.11!D116,2),0)</f>
        <v>0</v>
      </c>
      <c r="E116" s="96" t="str">
        <f>IF(OR(ISTEXT(G.11!E116),ISNUMBER(G.11!E116))=TRUE,G.11!E116,"")</f>
        <v/>
      </c>
      <c r="F116" s="89">
        <f>IFERROR(ROUND(G.11!F116,2),0)</f>
        <v>0</v>
      </c>
      <c r="G116" s="89">
        <f>IFERROR(ROUND(G.11!G116,2),0)</f>
        <v>0</v>
      </c>
      <c r="H116" s="89">
        <f>IFERROR(ROUND(G.11!H116,2),0)</f>
        <v>0</v>
      </c>
      <c r="I116" s="89">
        <f>IFERROR(ROUND(G.11!I116,2),0)</f>
        <v>0</v>
      </c>
      <c r="J116" s="89">
        <f>IFERROR(ROUND(G.11!J116,2),0)</f>
        <v>0</v>
      </c>
      <c r="K116" s="91">
        <f t="shared" si="2"/>
        <v>0</v>
      </c>
      <c r="L116" s="89">
        <f>IFERROR(ROUND(G.11!L116,2),0)</f>
        <v>0</v>
      </c>
      <c r="M116" s="89">
        <f>IFERROR(ROUND(G.11!M116,2),0)</f>
        <v>0</v>
      </c>
      <c r="N116" s="96" t="str">
        <f>IF(OR(ISTEXT(G.11!N116),ISNUMBER(G.11!N116))=TRUE,G.11!N116,"")</f>
        <v/>
      </c>
    </row>
    <row r="117" spans="1:14" ht="15.75" thickBot="1" x14ac:dyDescent="0.3">
      <c r="A117" s="96" t="str">
        <f>IF(OR(ISTEXT(G.11!A117),ISNUMBER(G.11!A117))=TRUE,G.11!A117,"")</f>
        <v/>
      </c>
      <c r="B117" s="96" t="str">
        <f>IF(OR(ISTEXT(G.11!B117),ISNUMBER(G.11!B117))=TRUE,G.11!B117,"")</f>
        <v/>
      </c>
      <c r="C117" s="96" t="str">
        <f>IF(OR(ISTEXT(G.11!C117),ISNUMBER(G.11!C117))=TRUE,G.11!C117,"")</f>
        <v/>
      </c>
      <c r="D117" s="89">
        <f>IFERROR(ROUND(G.11!D117,2),0)</f>
        <v>0</v>
      </c>
      <c r="E117" s="96" t="str">
        <f>IF(OR(ISTEXT(G.11!E117),ISNUMBER(G.11!E117))=TRUE,G.11!E117,"")</f>
        <v/>
      </c>
      <c r="F117" s="89">
        <f>IFERROR(ROUND(G.11!F117,2),0)</f>
        <v>0</v>
      </c>
      <c r="G117" s="89">
        <f>IFERROR(ROUND(G.11!G117,2),0)</f>
        <v>0</v>
      </c>
      <c r="H117" s="89">
        <f>IFERROR(ROUND(G.11!H117,2),0)</f>
        <v>0</v>
      </c>
      <c r="I117" s="89">
        <f>IFERROR(ROUND(G.11!I117,2),0)</f>
        <v>0</v>
      </c>
      <c r="J117" s="89">
        <f>IFERROR(ROUND(G.11!J117,2),0)</f>
        <v>0</v>
      </c>
      <c r="K117" s="91">
        <f t="shared" si="2"/>
        <v>0</v>
      </c>
      <c r="L117" s="89">
        <f>IFERROR(ROUND(G.11!L117,2),0)</f>
        <v>0</v>
      </c>
      <c r="M117" s="89">
        <f>IFERROR(ROUND(G.11!M117,2),0)</f>
        <v>0</v>
      </c>
      <c r="N117" s="96" t="str">
        <f>IF(OR(ISTEXT(G.11!N117),ISNUMBER(G.11!N117))=TRUE,G.11!N117,"")</f>
        <v/>
      </c>
    </row>
    <row r="118" spans="1:14" ht="15.75" thickBot="1" x14ac:dyDescent="0.3">
      <c r="A118" s="96" t="str">
        <f>IF(OR(ISTEXT(G.11!A118),ISNUMBER(G.11!A118))=TRUE,G.11!A118,"")</f>
        <v/>
      </c>
      <c r="B118" s="96" t="str">
        <f>IF(OR(ISTEXT(G.11!B118),ISNUMBER(G.11!B118))=TRUE,G.11!B118,"")</f>
        <v/>
      </c>
      <c r="C118" s="96" t="str">
        <f>IF(OR(ISTEXT(G.11!C118),ISNUMBER(G.11!C118))=TRUE,G.11!C118,"")</f>
        <v/>
      </c>
      <c r="D118" s="89">
        <f>IFERROR(ROUND(G.11!D118,2),0)</f>
        <v>0</v>
      </c>
      <c r="E118" s="96" t="str">
        <f>IF(OR(ISTEXT(G.11!E118),ISNUMBER(G.11!E118))=TRUE,G.11!E118,"")</f>
        <v/>
      </c>
      <c r="F118" s="89">
        <f>IFERROR(ROUND(G.11!F118,2),0)</f>
        <v>0</v>
      </c>
      <c r="G118" s="89">
        <f>IFERROR(ROUND(G.11!G118,2),0)</f>
        <v>0</v>
      </c>
      <c r="H118" s="89">
        <f>IFERROR(ROUND(G.11!H118,2),0)</f>
        <v>0</v>
      </c>
      <c r="I118" s="89">
        <f>IFERROR(ROUND(G.11!I118,2),0)</f>
        <v>0</v>
      </c>
      <c r="J118" s="89">
        <f>IFERROR(ROUND(G.11!J118,2),0)</f>
        <v>0</v>
      </c>
      <c r="K118" s="91">
        <f t="shared" si="2"/>
        <v>0</v>
      </c>
      <c r="L118" s="89">
        <f>IFERROR(ROUND(G.11!L118,2),0)</f>
        <v>0</v>
      </c>
      <c r="M118" s="89">
        <f>IFERROR(ROUND(G.11!M118,2),0)</f>
        <v>0</v>
      </c>
      <c r="N118" s="96" t="str">
        <f>IF(OR(ISTEXT(G.11!N118),ISNUMBER(G.11!N118))=TRUE,G.11!N118,"")</f>
        <v/>
      </c>
    </row>
    <row r="119" spans="1:14" ht="15.75" thickBot="1" x14ac:dyDescent="0.3">
      <c r="A119" s="96" t="str">
        <f>IF(OR(ISTEXT(G.11!A119),ISNUMBER(G.11!A119))=TRUE,G.11!A119,"")</f>
        <v/>
      </c>
      <c r="B119" s="96" t="str">
        <f>IF(OR(ISTEXT(G.11!B119),ISNUMBER(G.11!B119))=TRUE,G.11!B119,"")</f>
        <v/>
      </c>
      <c r="C119" s="96" t="str">
        <f>IF(OR(ISTEXT(G.11!C119),ISNUMBER(G.11!C119))=TRUE,G.11!C119,"")</f>
        <v/>
      </c>
      <c r="D119" s="89">
        <f>IFERROR(ROUND(G.11!D119,2),0)</f>
        <v>0</v>
      </c>
      <c r="E119" s="96" t="str">
        <f>IF(OR(ISTEXT(G.11!E119),ISNUMBER(G.11!E119))=TRUE,G.11!E119,"")</f>
        <v/>
      </c>
      <c r="F119" s="89">
        <f>IFERROR(ROUND(G.11!F119,2),0)</f>
        <v>0</v>
      </c>
      <c r="G119" s="89">
        <f>IFERROR(ROUND(G.11!G119,2),0)</f>
        <v>0</v>
      </c>
      <c r="H119" s="89">
        <f>IFERROR(ROUND(G.11!H119,2),0)</f>
        <v>0</v>
      </c>
      <c r="I119" s="89">
        <f>IFERROR(ROUND(G.11!I119,2),0)</f>
        <v>0</v>
      </c>
      <c r="J119" s="89">
        <f>IFERROR(ROUND(G.11!J119,2),0)</f>
        <v>0</v>
      </c>
      <c r="K119" s="91">
        <f t="shared" si="2"/>
        <v>0</v>
      </c>
      <c r="L119" s="89">
        <f>IFERROR(ROUND(G.11!L119,2),0)</f>
        <v>0</v>
      </c>
      <c r="M119" s="89">
        <f>IFERROR(ROUND(G.11!M119,2),0)</f>
        <v>0</v>
      </c>
      <c r="N119" s="96" t="str">
        <f>IF(OR(ISTEXT(G.11!N119),ISNUMBER(G.11!N119))=TRUE,G.11!N119,"")</f>
        <v/>
      </c>
    </row>
    <row r="120" spans="1:14" ht="15.75" thickBot="1" x14ac:dyDescent="0.3">
      <c r="A120" s="96" t="str">
        <f>IF(OR(ISTEXT(G.11!A120),ISNUMBER(G.11!A120))=TRUE,G.11!A120,"")</f>
        <v/>
      </c>
      <c r="B120" s="96" t="str">
        <f>IF(OR(ISTEXT(G.11!B120),ISNUMBER(G.11!B120))=TRUE,G.11!B120,"")</f>
        <v/>
      </c>
      <c r="C120" s="96" t="str">
        <f>IF(OR(ISTEXT(G.11!C120),ISNUMBER(G.11!C120))=TRUE,G.11!C120,"")</f>
        <v/>
      </c>
      <c r="D120" s="89">
        <f>IFERROR(ROUND(G.11!D120,2),0)</f>
        <v>0</v>
      </c>
      <c r="E120" s="96" t="str">
        <f>IF(OR(ISTEXT(G.11!E120),ISNUMBER(G.11!E120))=TRUE,G.11!E120,"")</f>
        <v/>
      </c>
      <c r="F120" s="89">
        <f>IFERROR(ROUND(G.11!F120,2),0)</f>
        <v>0</v>
      </c>
      <c r="G120" s="89">
        <f>IFERROR(ROUND(G.11!G120,2),0)</f>
        <v>0</v>
      </c>
      <c r="H120" s="89">
        <f>IFERROR(ROUND(G.11!H120,2),0)</f>
        <v>0</v>
      </c>
      <c r="I120" s="89">
        <f>IFERROR(ROUND(G.11!I120,2),0)</f>
        <v>0</v>
      </c>
      <c r="J120" s="89">
        <f>IFERROR(ROUND(G.11!J120,2),0)</f>
        <v>0</v>
      </c>
      <c r="K120" s="91">
        <f t="shared" si="2"/>
        <v>0</v>
      </c>
      <c r="L120" s="89">
        <f>IFERROR(ROUND(G.11!L120,2),0)</f>
        <v>0</v>
      </c>
      <c r="M120" s="89">
        <f>IFERROR(ROUND(G.11!M120,2),0)</f>
        <v>0</v>
      </c>
      <c r="N120" s="96" t="str">
        <f>IF(OR(ISTEXT(G.11!N120),ISNUMBER(G.11!N120))=TRUE,G.11!N120,"")</f>
        <v/>
      </c>
    </row>
    <row r="121" spans="1:14" ht="15.75" thickBot="1" x14ac:dyDescent="0.3">
      <c r="A121" s="96" t="str">
        <f>IF(OR(ISTEXT(G.11!A121),ISNUMBER(G.11!A121))=TRUE,G.11!A121,"")</f>
        <v/>
      </c>
      <c r="B121" s="96" t="str">
        <f>IF(OR(ISTEXT(G.11!B121),ISNUMBER(G.11!B121))=TRUE,G.11!B121,"")</f>
        <v/>
      </c>
      <c r="C121" s="96" t="str">
        <f>IF(OR(ISTEXT(G.11!C121),ISNUMBER(G.11!C121))=TRUE,G.11!C121,"")</f>
        <v/>
      </c>
      <c r="D121" s="89">
        <f>IFERROR(ROUND(G.11!D121,2),0)</f>
        <v>0</v>
      </c>
      <c r="E121" s="96" t="str">
        <f>IF(OR(ISTEXT(G.11!E121),ISNUMBER(G.11!E121))=TRUE,G.11!E121,"")</f>
        <v/>
      </c>
      <c r="F121" s="89">
        <f>IFERROR(ROUND(G.11!F121,2),0)</f>
        <v>0</v>
      </c>
      <c r="G121" s="89">
        <f>IFERROR(ROUND(G.11!G121,2),0)</f>
        <v>0</v>
      </c>
      <c r="H121" s="89">
        <f>IFERROR(ROUND(G.11!H121,2),0)</f>
        <v>0</v>
      </c>
      <c r="I121" s="89">
        <f>IFERROR(ROUND(G.11!I121,2),0)</f>
        <v>0</v>
      </c>
      <c r="J121" s="89">
        <f>IFERROR(ROUND(G.11!J121,2),0)</f>
        <v>0</v>
      </c>
      <c r="K121" s="91">
        <f t="shared" si="2"/>
        <v>0</v>
      </c>
      <c r="L121" s="89">
        <f>IFERROR(ROUND(G.11!L121,2),0)</f>
        <v>0</v>
      </c>
      <c r="M121" s="89">
        <f>IFERROR(ROUND(G.11!M121,2),0)</f>
        <v>0</v>
      </c>
      <c r="N121" s="96" t="str">
        <f>IF(OR(ISTEXT(G.11!N121),ISNUMBER(G.11!N121))=TRUE,G.11!N121,"")</f>
        <v/>
      </c>
    </row>
    <row r="122" spans="1:14" ht="15.75" thickBot="1" x14ac:dyDescent="0.3">
      <c r="A122" s="96" t="str">
        <f>IF(OR(ISTEXT(G.11!A122),ISNUMBER(G.11!A122))=TRUE,G.11!A122,"")</f>
        <v/>
      </c>
      <c r="B122" s="96" t="str">
        <f>IF(OR(ISTEXT(G.11!B122),ISNUMBER(G.11!B122))=TRUE,G.11!B122,"")</f>
        <v/>
      </c>
      <c r="C122" s="96" t="str">
        <f>IF(OR(ISTEXT(G.11!C122),ISNUMBER(G.11!C122))=TRUE,G.11!C122,"")</f>
        <v/>
      </c>
      <c r="D122" s="89">
        <f>IFERROR(ROUND(G.11!D122,2),0)</f>
        <v>0</v>
      </c>
      <c r="E122" s="96" t="str">
        <f>IF(OR(ISTEXT(G.11!E122),ISNUMBER(G.11!E122))=TRUE,G.11!E122,"")</f>
        <v/>
      </c>
      <c r="F122" s="89">
        <f>IFERROR(ROUND(G.11!F122,2),0)</f>
        <v>0</v>
      </c>
      <c r="G122" s="89">
        <f>IFERROR(ROUND(G.11!G122,2),0)</f>
        <v>0</v>
      </c>
      <c r="H122" s="89">
        <f>IFERROR(ROUND(G.11!H122,2),0)</f>
        <v>0</v>
      </c>
      <c r="I122" s="89">
        <f>IFERROR(ROUND(G.11!I122,2),0)</f>
        <v>0</v>
      </c>
      <c r="J122" s="89">
        <f>IFERROR(ROUND(G.11!J122,2),0)</f>
        <v>0</v>
      </c>
      <c r="K122" s="91">
        <f t="shared" si="2"/>
        <v>0</v>
      </c>
      <c r="L122" s="89">
        <f>IFERROR(ROUND(G.11!L122,2),0)</f>
        <v>0</v>
      </c>
      <c r="M122" s="89">
        <f>IFERROR(ROUND(G.11!M122,2),0)</f>
        <v>0</v>
      </c>
      <c r="N122" s="96" t="str">
        <f>IF(OR(ISTEXT(G.11!N122),ISNUMBER(G.11!N122))=TRUE,G.11!N122,"")</f>
        <v/>
      </c>
    </row>
    <row r="123" spans="1:14" ht="15.75" thickBot="1" x14ac:dyDescent="0.3">
      <c r="A123" s="96" t="str">
        <f>IF(OR(ISTEXT(G.11!A123),ISNUMBER(G.11!A123))=TRUE,G.11!A123,"")</f>
        <v/>
      </c>
      <c r="B123" s="96" t="str">
        <f>IF(OR(ISTEXT(G.11!B123),ISNUMBER(G.11!B123))=TRUE,G.11!B123,"")</f>
        <v/>
      </c>
      <c r="C123" s="96" t="str">
        <f>IF(OR(ISTEXT(G.11!C123),ISNUMBER(G.11!C123))=TRUE,G.11!C123,"")</f>
        <v/>
      </c>
      <c r="D123" s="89">
        <f>IFERROR(ROUND(G.11!D123,2),0)</f>
        <v>0</v>
      </c>
      <c r="E123" s="96" t="str">
        <f>IF(OR(ISTEXT(G.11!E123),ISNUMBER(G.11!E123))=TRUE,G.11!E123,"")</f>
        <v/>
      </c>
      <c r="F123" s="89">
        <f>IFERROR(ROUND(G.11!F123,2),0)</f>
        <v>0</v>
      </c>
      <c r="G123" s="89">
        <f>IFERROR(ROUND(G.11!G123,2),0)</f>
        <v>0</v>
      </c>
      <c r="H123" s="89">
        <f>IFERROR(ROUND(G.11!H123,2),0)</f>
        <v>0</v>
      </c>
      <c r="I123" s="89">
        <f>IFERROR(ROUND(G.11!I123,2),0)</f>
        <v>0</v>
      </c>
      <c r="J123" s="89">
        <f>IFERROR(ROUND(G.11!J123,2),0)</f>
        <v>0</v>
      </c>
      <c r="K123" s="91">
        <f t="shared" si="2"/>
        <v>0</v>
      </c>
      <c r="L123" s="89">
        <f>IFERROR(ROUND(G.11!L123,2),0)</f>
        <v>0</v>
      </c>
      <c r="M123" s="89">
        <f>IFERROR(ROUND(G.11!M123,2),0)</f>
        <v>0</v>
      </c>
      <c r="N123" s="96" t="str">
        <f>IF(OR(ISTEXT(G.11!N123),ISNUMBER(G.11!N123))=TRUE,G.11!N123,"")</f>
        <v/>
      </c>
    </row>
    <row r="124" spans="1:14" ht="15.75" thickBot="1" x14ac:dyDescent="0.3">
      <c r="A124" s="96" t="str">
        <f>IF(OR(ISTEXT(G.11!A124),ISNUMBER(G.11!A124))=TRUE,G.11!A124,"")</f>
        <v/>
      </c>
      <c r="B124" s="96" t="str">
        <f>IF(OR(ISTEXT(G.11!B124),ISNUMBER(G.11!B124))=TRUE,G.11!B124,"")</f>
        <v/>
      </c>
      <c r="C124" s="96" t="str">
        <f>IF(OR(ISTEXT(G.11!C124),ISNUMBER(G.11!C124))=TRUE,G.11!C124,"")</f>
        <v/>
      </c>
      <c r="D124" s="89">
        <f>IFERROR(ROUND(G.11!D124,2),0)</f>
        <v>0</v>
      </c>
      <c r="E124" s="96" t="str">
        <f>IF(OR(ISTEXT(G.11!E124),ISNUMBER(G.11!E124))=TRUE,G.11!E124,"")</f>
        <v/>
      </c>
      <c r="F124" s="89">
        <f>IFERROR(ROUND(G.11!F124,2),0)</f>
        <v>0</v>
      </c>
      <c r="G124" s="89">
        <f>IFERROR(ROUND(G.11!G124,2),0)</f>
        <v>0</v>
      </c>
      <c r="H124" s="89">
        <f>IFERROR(ROUND(G.11!H124,2),0)</f>
        <v>0</v>
      </c>
      <c r="I124" s="89">
        <f>IFERROR(ROUND(G.11!I124,2),0)</f>
        <v>0</v>
      </c>
      <c r="J124" s="89">
        <f>IFERROR(ROUND(G.11!J124,2),0)</f>
        <v>0</v>
      </c>
      <c r="K124" s="91">
        <f t="shared" si="2"/>
        <v>0</v>
      </c>
      <c r="L124" s="89">
        <f>IFERROR(ROUND(G.11!L124,2),0)</f>
        <v>0</v>
      </c>
      <c r="M124" s="89">
        <f>IFERROR(ROUND(G.11!M124,2),0)</f>
        <v>0</v>
      </c>
      <c r="N124" s="96" t="str">
        <f>IF(OR(ISTEXT(G.11!N124),ISNUMBER(G.11!N124))=TRUE,G.11!N124,"")</f>
        <v/>
      </c>
    </row>
    <row r="125" spans="1:14" ht="15.75" thickBot="1" x14ac:dyDescent="0.3">
      <c r="A125" s="96" t="str">
        <f>IF(OR(ISTEXT(G.11!A125),ISNUMBER(G.11!A125))=TRUE,G.11!A125,"")</f>
        <v/>
      </c>
      <c r="B125" s="96" t="str">
        <f>IF(OR(ISTEXT(G.11!B125),ISNUMBER(G.11!B125))=TRUE,G.11!B125,"")</f>
        <v/>
      </c>
      <c r="C125" s="96" t="str">
        <f>IF(OR(ISTEXT(G.11!C125),ISNUMBER(G.11!C125))=TRUE,G.11!C125,"")</f>
        <v/>
      </c>
      <c r="D125" s="89">
        <f>IFERROR(ROUND(G.11!D125,2),0)</f>
        <v>0</v>
      </c>
      <c r="E125" s="96" t="str">
        <f>IF(OR(ISTEXT(G.11!E125),ISNUMBER(G.11!E125))=TRUE,G.11!E125,"")</f>
        <v/>
      </c>
      <c r="F125" s="89">
        <f>IFERROR(ROUND(G.11!F125,2),0)</f>
        <v>0</v>
      </c>
      <c r="G125" s="89">
        <f>IFERROR(ROUND(G.11!G125,2),0)</f>
        <v>0</v>
      </c>
      <c r="H125" s="89">
        <f>IFERROR(ROUND(G.11!H125,2),0)</f>
        <v>0</v>
      </c>
      <c r="I125" s="89">
        <f>IFERROR(ROUND(G.11!I125,2),0)</f>
        <v>0</v>
      </c>
      <c r="J125" s="89">
        <f>IFERROR(ROUND(G.11!J125,2),0)</f>
        <v>0</v>
      </c>
      <c r="K125" s="91">
        <f t="shared" si="2"/>
        <v>0</v>
      </c>
      <c r="L125" s="89">
        <f>IFERROR(ROUND(G.11!L125,2),0)</f>
        <v>0</v>
      </c>
      <c r="M125" s="89">
        <f>IFERROR(ROUND(G.11!M125,2),0)</f>
        <v>0</v>
      </c>
      <c r="N125" s="96" t="str">
        <f>IF(OR(ISTEXT(G.11!N125),ISNUMBER(G.11!N125))=TRUE,G.11!N125,"")</f>
        <v/>
      </c>
    </row>
    <row r="126" spans="1:14" ht="15.75" thickBot="1" x14ac:dyDescent="0.3">
      <c r="A126" s="96" t="str">
        <f>IF(OR(ISTEXT(G.11!A126),ISNUMBER(G.11!A126))=TRUE,G.11!A126,"")</f>
        <v/>
      </c>
      <c r="B126" s="96" t="str">
        <f>IF(OR(ISTEXT(G.11!B126),ISNUMBER(G.11!B126))=TRUE,G.11!B126,"")</f>
        <v/>
      </c>
      <c r="C126" s="96" t="str">
        <f>IF(OR(ISTEXT(G.11!C126),ISNUMBER(G.11!C126))=TRUE,G.11!C126,"")</f>
        <v/>
      </c>
      <c r="D126" s="89">
        <f>IFERROR(ROUND(G.11!D126,2),0)</f>
        <v>0</v>
      </c>
      <c r="E126" s="96" t="str">
        <f>IF(OR(ISTEXT(G.11!E126),ISNUMBER(G.11!E126))=TRUE,G.11!E126,"")</f>
        <v/>
      </c>
      <c r="F126" s="89">
        <f>IFERROR(ROUND(G.11!F126,2),0)</f>
        <v>0</v>
      </c>
      <c r="G126" s="89">
        <f>IFERROR(ROUND(G.11!G126,2),0)</f>
        <v>0</v>
      </c>
      <c r="H126" s="89">
        <f>IFERROR(ROUND(G.11!H126,2),0)</f>
        <v>0</v>
      </c>
      <c r="I126" s="89">
        <f>IFERROR(ROUND(G.11!I126,2),0)</f>
        <v>0</v>
      </c>
      <c r="J126" s="89">
        <f>IFERROR(ROUND(G.11!J126,2),0)</f>
        <v>0</v>
      </c>
      <c r="K126" s="91">
        <f t="shared" si="2"/>
        <v>0</v>
      </c>
      <c r="L126" s="89">
        <f>IFERROR(ROUND(G.11!L126,2),0)</f>
        <v>0</v>
      </c>
      <c r="M126" s="89">
        <f>IFERROR(ROUND(G.11!M126,2),0)</f>
        <v>0</v>
      </c>
      <c r="N126" s="96" t="str">
        <f>IF(OR(ISTEXT(G.11!N126),ISNUMBER(G.11!N126))=TRUE,G.11!N126,"")</f>
        <v/>
      </c>
    </row>
    <row r="127" spans="1:14" ht="15.75" thickBot="1" x14ac:dyDescent="0.3">
      <c r="A127" s="96" t="str">
        <f>IF(OR(ISTEXT(G.11!A127),ISNUMBER(G.11!A127))=TRUE,G.11!A127,"")</f>
        <v/>
      </c>
      <c r="B127" s="96" t="str">
        <f>IF(OR(ISTEXT(G.11!B127),ISNUMBER(G.11!B127))=TRUE,G.11!B127,"")</f>
        <v/>
      </c>
      <c r="C127" s="96" t="str">
        <f>IF(OR(ISTEXT(G.11!C127),ISNUMBER(G.11!C127))=TRUE,G.11!C127,"")</f>
        <v/>
      </c>
      <c r="D127" s="89">
        <f>IFERROR(ROUND(G.11!D127,2),0)</f>
        <v>0</v>
      </c>
      <c r="E127" s="96" t="str">
        <f>IF(OR(ISTEXT(G.11!E127),ISNUMBER(G.11!E127))=TRUE,G.11!E127,"")</f>
        <v/>
      </c>
      <c r="F127" s="89">
        <f>IFERROR(ROUND(G.11!F127,2),0)</f>
        <v>0</v>
      </c>
      <c r="G127" s="89">
        <f>IFERROR(ROUND(G.11!G127,2),0)</f>
        <v>0</v>
      </c>
      <c r="H127" s="89">
        <f>IFERROR(ROUND(G.11!H127,2),0)</f>
        <v>0</v>
      </c>
      <c r="I127" s="89">
        <f>IFERROR(ROUND(G.11!I127,2),0)</f>
        <v>0</v>
      </c>
      <c r="J127" s="89">
        <f>IFERROR(ROUND(G.11!J127,2),0)</f>
        <v>0</v>
      </c>
      <c r="K127" s="91">
        <f t="shared" si="2"/>
        <v>0</v>
      </c>
      <c r="L127" s="89">
        <f>IFERROR(ROUND(G.11!L127,2),0)</f>
        <v>0</v>
      </c>
      <c r="M127" s="89">
        <f>IFERROR(ROUND(G.11!M127,2),0)</f>
        <v>0</v>
      </c>
      <c r="N127" s="96" t="str">
        <f>IF(OR(ISTEXT(G.11!N127),ISNUMBER(G.11!N127))=TRUE,G.11!N127,"")</f>
        <v/>
      </c>
    </row>
    <row r="128" spans="1:14" ht="15.75" thickBot="1" x14ac:dyDescent="0.3">
      <c r="A128" s="96" t="str">
        <f>IF(OR(ISTEXT(G.11!A128),ISNUMBER(G.11!A128))=TRUE,G.11!A128,"")</f>
        <v/>
      </c>
      <c r="B128" s="96" t="str">
        <f>IF(OR(ISTEXT(G.11!B128),ISNUMBER(G.11!B128))=TRUE,G.11!B128,"")</f>
        <v/>
      </c>
      <c r="C128" s="96" t="str">
        <f>IF(OR(ISTEXT(G.11!C128),ISNUMBER(G.11!C128))=TRUE,G.11!C128,"")</f>
        <v/>
      </c>
      <c r="D128" s="89">
        <f>IFERROR(ROUND(G.11!D128,2),0)</f>
        <v>0</v>
      </c>
      <c r="E128" s="96" t="str">
        <f>IF(OR(ISTEXT(G.11!E128),ISNUMBER(G.11!E128))=TRUE,G.11!E128,"")</f>
        <v/>
      </c>
      <c r="F128" s="89">
        <f>IFERROR(ROUND(G.11!F128,2),0)</f>
        <v>0</v>
      </c>
      <c r="G128" s="89">
        <f>IFERROR(ROUND(G.11!G128,2),0)</f>
        <v>0</v>
      </c>
      <c r="H128" s="89">
        <f>IFERROR(ROUND(G.11!H128,2),0)</f>
        <v>0</v>
      </c>
      <c r="I128" s="89">
        <f>IFERROR(ROUND(G.11!I128,2),0)</f>
        <v>0</v>
      </c>
      <c r="J128" s="89">
        <f>IFERROR(ROUND(G.11!J128,2),0)</f>
        <v>0</v>
      </c>
      <c r="K128" s="91">
        <f t="shared" si="2"/>
        <v>0</v>
      </c>
      <c r="L128" s="89">
        <f>IFERROR(ROUND(G.11!L128,2),0)</f>
        <v>0</v>
      </c>
      <c r="M128" s="89">
        <f>IFERROR(ROUND(G.11!M128,2),0)</f>
        <v>0</v>
      </c>
      <c r="N128" s="96" t="str">
        <f>IF(OR(ISTEXT(G.11!N128),ISNUMBER(G.11!N128))=TRUE,G.11!N128,"")</f>
        <v/>
      </c>
    </row>
    <row r="129" spans="1:14" ht="15.75" thickBot="1" x14ac:dyDescent="0.3">
      <c r="A129" s="96" t="str">
        <f>IF(OR(ISTEXT(G.11!A129),ISNUMBER(G.11!A129))=TRUE,G.11!A129,"")</f>
        <v/>
      </c>
      <c r="B129" s="96" t="str">
        <f>IF(OR(ISTEXT(G.11!B129),ISNUMBER(G.11!B129))=TRUE,G.11!B129,"")</f>
        <v/>
      </c>
      <c r="C129" s="96" t="str">
        <f>IF(OR(ISTEXT(G.11!C129),ISNUMBER(G.11!C129))=TRUE,G.11!C129,"")</f>
        <v/>
      </c>
      <c r="D129" s="89">
        <f>IFERROR(ROUND(G.11!D129,2),0)</f>
        <v>0</v>
      </c>
      <c r="E129" s="96" t="str">
        <f>IF(OR(ISTEXT(G.11!E129),ISNUMBER(G.11!E129))=TRUE,G.11!E129,"")</f>
        <v/>
      </c>
      <c r="F129" s="89">
        <f>IFERROR(ROUND(G.11!F129,2),0)</f>
        <v>0</v>
      </c>
      <c r="G129" s="89">
        <f>IFERROR(ROUND(G.11!G129,2),0)</f>
        <v>0</v>
      </c>
      <c r="H129" s="89">
        <f>IFERROR(ROUND(G.11!H129,2),0)</f>
        <v>0</v>
      </c>
      <c r="I129" s="89">
        <f>IFERROR(ROUND(G.11!I129,2),0)</f>
        <v>0</v>
      </c>
      <c r="J129" s="89">
        <f>IFERROR(ROUND(G.11!J129,2),0)</f>
        <v>0</v>
      </c>
      <c r="K129" s="91">
        <f t="shared" si="2"/>
        <v>0</v>
      </c>
      <c r="L129" s="89">
        <f>IFERROR(ROUND(G.11!L129,2),0)</f>
        <v>0</v>
      </c>
      <c r="M129" s="89">
        <f>IFERROR(ROUND(G.11!M129,2),0)</f>
        <v>0</v>
      </c>
      <c r="N129" s="96" t="str">
        <f>IF(OR(ISTEXT(G.11!N129),ISNUMBER(G.11!N129))=TRUE,G.11!N129,"")</f>
        <v/>
      </c>
    </row>
    <row r="130" spans="1:14" ht="15.75" thickBot="1" x14ac:dyDescent="0.3">
      <c r="A130" s="96" t="str">
        <f>IF(OR(ISTEXT(G.11!A130),ISNUMBER(G.11!A130))=TRUE,G.11!A130,"")</f>
        <v/>
      </c>
      <c r="B130" s="96" t="str">
        <f>IF(OR(ISTEXT(G.11!B130),ISNUMBER(G.11!B130))=TRUE,G.11!B130,"")</f>
        <v/>
      </c>
      <c r="C130" s="96" t="str">
        <f>IF(OR(ISTEXT(G.11!C130),ISNUMBER(G.11!C130))=TRUE,G.11!C130,"")</f>
        <v/>
      </c>
      <c r="D130" s="89">
        <f>IFERROR(ROUND(G.11!D130,2),0)</f>
        <v>0</v>
      </c>
      <c r="E130" s="96" t="str">
        <f>IF(OR(ISTEXT(G.11!E130),ISNUMBER(G.11!E130))=TRUE,G.11!E130,"")</f>
        <v/>
      </c>
      <c r="F130" s="89">
        <f>IFERROR(ROUND(G.11!F130,2),0)</f>
        <v>0</v>
      </c>
      <c r="G130" s="89">
        <f>IFERROR(ROUND(G.11!G130,2),0)</f>
        <v>0</v>
      </c>
      <c r="H130" s="89">
        <f>IFERROR(ROUND(G.11!H130,2),0)</f>
        <v>0</v>
      </c>
      <c r="I130" s="89">
        <f>IFERROR(ROUND(G.11!I130,2),0)</f>
        <v>0</v>
      </c>
      <c r="J130" s="89">
        <f>IFERROR(ROUND(G.11!J130,2),0)</f>
        <v>0</v>
      </c>
      <c r="K130" s="91">
        <f t="shared" si="2"/>
        <v>0</v>
      </c>
      <c r="L130" s="89">
        <f>IFERROR(ROUND(G.11!L130,2),0)</f>
        <v>0</v>
      </c>
      <c r="M130" s="89">
        <f>IFERROR(ROUND(G.11!M130,2),0)</f>
        <v>0</v>
      </c>
      <c r="N130" s="96" t="str">
        <f>IF(OR(ISTEXT(G.11!N130),ISNUMBER(G.11!N130))=TRUE,G.11!N130,"")</f>
        <v/>
      </c>
    </row>
    <row r="131" spans="1:14" ht="15.75" thickBot="1" x14ac:dyDescent="0.3">
      <c r="A131" s="96" t="str">
        <f>IF(OR(ISTEXT(G.11!A131),ISNUMBER(G.11!A131))=TRUE,G.11!A131,"")</f>
        <v/>
      </c>
      <c r="B131" s="96" t="str">
        <f>IF(OR(ISTEXT(G.11!B131),ISNUMBER(G.11!B131))=TRUE,G.11!B131,"")</f>
        <v/>
      </c>
      <c r="C131" s="96" t="str">
        <f>IF(OR(ISTEXT(G.11!C131),ISNUMBER(G.11!C131))=TRUE,G.11!C131,"")</f>
        <v/>
      </c>
      <c r="D131" s="89">
        <f>IFERROR(ROUND(G.11!D131,2),0)</f>
        <v>0</v>
      </c>
      <c r="E131" s="96" t="str">
        <f>IF(OR(ISTEXT(G.11!E131),ISNUMBER(G.11!E131))=TRUE,G.11!E131,"")</f>
        <v/>
      </c>
      <c r="F131" s="89">
        <f>IFERROR(ROUND(G.11!F131,2),0)</f>
        <v>0</v>
      </c>
      <c r="G131" s="89">
        <f>IFERROR(ROUND(G.11!G131,2),0)</f>
        <v>0</v>
      </c>
      <c r="H131" s="89">
        <f>IFERROR(ROUND(G.11!H131,2),0)</f>
        <v>0</v>
      </c>
      <c r="I131" s="89">
        <f>IFERROR(ROUND(G.11!I131,2),0)</f>
        <v>0</v>
      </c>
      <c r="J131" s="89">
        <f>IFERROR(ROUND(G.11!J131,2),0)</f>
        <v>0</v>
      </c>
      <c r="K131" s="91">
        <f t="shared" si="2"/>
        <v>0</v>
      </c>
      <c r="L131" s="89">
        <f>IFERROR(ROUND(G.11!L131,2),0)</f>
        <v>0</v>
      </c>
      <c r="M131" s="89">
        <f>IFERROR(ROUND(G.11!M131,2),0)</f>
        <v>0</v>
      </c>
      <c r="N131" s="96" t="str">
        <f>IF(OR(ISTEXT(G.11!N131),ISNUMBER(G.11!N131))=TRUE,G.11!N131,"")</f>
        <v/>
      </c>
    </row>
    <row r="132" spans="1:14" ht="15.75" thickBot="1" x14ac:dyDescent="0.3">
      <c r="A132" s="96" t="str">
        <f>IF(OR(ISTEXT(G.11!A132),ISNUMBER(G.11!A132))=TRUE,G.11!A132,"")</f>
        <v/>
      </c>
      <c r="B132" s="96" t="str">
        <f>IF(OR(ISTEXT(G.11!B132),ISNUMBER(G.11!B132))=TRUE,G.11!B132,"")</f>
        <v/>
      </c>
      <c r="C132" s="96" t="str">
        <f>IF(OR(ISTEXT(G.11!C132),ISNUMBER(G.11!C132))=TRUE,G.11!C132,"")</f>
        <v/>
      </c>
      <c r="D132" s="89">
        <f>IFERROR(ROUND(G.11!D132,2),0)</f>
        <v>0</v>
      </c>
      <c r="E132" s="96" t="str">
        <f>IF(OR(ISTEXT(G.11!E132),ISNUMBER(G.11!E132))=TRUE,G.11!E132,"")</f>
        <v/>
      </c>
      <c r="F132" s="89">
        <f>IFERROR(ROUND(G.11!F132,2),0)</f>
        <v>0</v>
      </c>
      <c r="G132" s="89">
        <f>IFERROR(ROUND(G.11!G132,2),0)</f>
        <v>0</v>
      </c>
      <c r="H132" s="89">
        <f>IFERROR(ROUND(G.11!H132,2),0)</f>
        <v>0</v>
      </c>
      <c r="I132" s="89">
        <f>IFERROR(ROUND(G.11!I132,2),0)</f>
        <v>0</v>
      </c>
      <c r="J132" s="89">
        <f>IFERROR(ROUND(G.11!J132,2),0)</f>
        <v>0</v>
      </c>
      <c r="K132" s="91">
        <f t="shared" si="2"/>
        <v>0</v>
      </c>
      <c r="L132" s="89">
        <f>IFERROR(ROUND(G.11!L132,2),0)</f>
        <v>0</v>
      </c>
      <c r="M132" s="89">
        <f>IFERROR(ROUND(G.11!M132,2),0)</f>
        <v>0</v>
      </c>
      <c r="N132" s="96" t="str">
        <f>IF(OR(ISTEXT(G.11!N132),ISNUMBER(G.11!N132))=TRUE,G.11!N132,"")</f>
        <v/>
      </c>
    </row>
    <row r="133" spans="1:14" ht="15.75" thickBot="1" x14ac:dyDescent="0.3">
      <c r="A133" s="96" t="str">
        <f>IF(OR(ISTEXT(G.11!A133),ISNUMBER(G.11!A133))=TRUE,G.11!A133,"")</f>
        <v/>
      </c>
      <c r="B133" s="96" t="str">
        <f>IF(OR(ISTEXT(G.11!B133),ISNUMBER(G.11!B133))=TRUE,G.11!B133,"")</f>
        <v/>
      </c>
      <c r="C133" s="96" t="str">
        <f>IF(OR(ISTEXT(G.11!C133),ISNUMBER(G.11!C133))=TRUE,G.11!C133,"")</f>
        <v/>
      </c>
      <c r="D133" s="89">
        <f>IFERROR(ROUND(G.11!D133,2),0)</f>
        <v>0</v>
      </c>
      <c r="E133" s="96" t="str">
        <f>IF(OR(ISTEXT(G.11!E133),ISNUMBER(G.11!E133))=TRUE,G.11!E133,"")</f>
        <v/>
      </c>
      <c r="F133" s="89">
        <f>IFERROR(ROUND(G.11!F133,2),0)</f>
        <v>0</v>
      </c>
      <c r="G133" s="89">
        <f>IFERROR(ROUND(G.11!G133,2),0)</f>
        <v>0</v>
      </c>
      <c r="H133" s="89">
        <f>IFERROR(ROUND(G.11!H133,2),0)</f>
        <v>0</v>
      </c>
      <c r="I133" s="89">
        <f>IFERROR(ROUND(G.11!I133,2),0)</f>
        <v>0</v>
      </c>
      <c r="J133" s="89">
        <f>IFERROR(ROUND(G.11!J133,2),0)</f>
        <v>0</v>
      </c>
      <c r="K133" s="91">
        <f t="shared" si="2"/>
        <v>0</v>
      </c>
      <c r="L133" s="89">
        <f>IFERROR(ROUND(G.11!L133,2),0)</f>
        <v>0</v>
      </c>
      <c r="M133" s="89">
        <f>IFERROR(ROUND(G.11!M133,2),0)</f>
        <v>0</v>
      </c>
      <c r="N133" s="96" t="str">
        <f>IF(OR(ISTEXT(G.11!N133),ISNUMBER(G.11!N133))=TRUE,G.11!N133,"")</f>
        <v/>
      </c>
    </row>
    <row r="134" spans="1:14" ht="15.75" thickBot="1" x14ac:dyDescent="0.3">
      <c r="A134" s="96" t="str">
        <f>IF(OR(ISTEXT(G.11!A134),ISNUMBER(G.11!A134))=TRUE,G.11!A134,"")</f>
        <v/>
      </c>
      <c r="B134" s="96" t="str">
        <f>IF(OR(ISTEXT(G.11!B134),ISNUMBER(G.11!B134))=TRUE,G.11!B134,"")</f>
        <v/>
      </c>
      <c r="C134" s="96" t="str">
        <f>IF(OR(ISTEXT(G.11!C134),ISNUMBER(G.11!C134))=TRUE,G.11!C134,"")</f>
        <v/>
      </c>
      <c r="D134" s="89">
        <f>IFERROR(ROUND(G.11!D134,2),0)</f>
        <v>0</v>
      </c>
      <c r="E134" s="96" t="str">
        <f>IF(OR(ISTEXT(G.11!E134),ISNUMBER(G.11!E134))=TRUE,G.11!E134,"")</f>
        <v/>
      </c>
      <c r="F134" s="89">
        <f>IFERROR(ROUND(G.11!F134,2),0)</f>
        <v>0</v>
      </c>
      <c r="G134" s="89">
        <f>IFERROR(ROUND(G.11!G134,2),0)</f>
        <v>0</v>
      </c>
      <c r="H134" s="89">
        <f>IFERROR(ROUND(G.11!H134,2),0)</f>
        <v>0</v>
      </c>
      <c r="I134" s="89">
        <f>IFERROR(ROUND(G.11!I134,2),0)</f>
        <v>0</v>
      </c>
      <c r="J134" s="89">
        <f>IFERROR(ROUND(G.11!J134,2),0)</f>
        <v>0</v>
      </c>
      <c r="K134" s="91">
        <f t="shared" si="2"/>
        <v>0</v>
      </c>
      <c r="L134" s="89">
        <f>IFERROR(ROUND(G.11!L134,2),0)</f>
        <v>0</v>
      </c>
      <c r="M134" s="89">
        <f>IFERROR(ROUND(G.11!M134,2),0)</f>
        <v>0</v>
      </c>
      <c r="N134" s="96" t="str">
        <f>IF(OR(ISTEXT(G.11!N134),ISNUMBER(G.11!N134))=TRUE,G.11!N134,"")</f>
        <v/>
      </c>
    </row>
    <row r="135" spans="1:14" ht="15.75" thickBot="1" x14ac:dyDescent="0.3">
      <c r="A135" s="96" t="str">
        <f>IF(OR(ISTEXT(G.11!A135),ISNUMBER(G.11!A135))=TRUE,G.11!A135,"")</f>
        <v/>
      </c>
      <c r="B135" s="96" t="str">
        <f>IF(OR(ISTEXT(G.11!B135),ISNUMBER(G.11!B135))=TRUE,G.11!B135,"")</f>
        <v/>
      </c>
      <c r="C135" s="96" t="str">
        <f>IF(OR(ISTEXT(G.11!C135),ISNUMBER(G.11!C135))=TRUE,G.11!C135,"")</f>
        <v/>
      </c>
      <c r="D135" s="89">
        <f>IFERROR(ROUND(G.11!D135,2),0)</f>
        <v>0</v>
      </c>
      <c r="E135" s="96" t="str">
        <f>IF(OR(ISTEXT(G.11!E135),ISNUMBER(G.11!E135))=TRUE,G.11!E135,"")</f>
        <v/>
      </c>
      <c r="F135" s="89">
        <f>IFERROR(ROUND(G.11!F135,2),0)</f>
        <v>0</v>
      </c>
      <c r="G135" s="89">
        <f>IFERROR(ROUND(G.11!G135,2),0)</f>
        <v>0</v>
      </c>
      <c r="H135" s="89">
        <f>IFERROR(ROUND(G.11!H135,2),0)</f>
        <v>0</v>
      </c>
      <c r="I135" s="89">
        <f>IFERROR(ROUND(G.11!I135,2),0)</f>
        <v>0</v>
      </c>
      <c r="J135" s="89">
        <f>IFERROR(ROUND(G.11!J135,2),0)</f>
        <v>0</v>
      </c>
      <c r="K135" s="91">
        <f t="shared" si="2"/>
        <v>0</v>
      </c>
      <c r="L135" s="89">
        <f>IFERROR(ROUND(G.11!L135,2),0)</f>
        <v>0</v>
      </c>
      <c r="M135" s="89">
        <f>IFERROR(ROUND(G.11!M135,2),0)</f>
        <v>0</v>
      </c>
      <c r="N135" s="96" t="str">
        <f>IF(OR(ISTEXT(G.11!N135),ISNUMBER(G.11!N135))=TRUE,G.11!N135,"")</f>
        <v/>
      </c>
    </row>
    <row r="136" spans="1:14" ht="15.75" thickBot="1" x14ac:dyDescent="0.3">
      <c r="A136" s="96" t="str">
        <f>IF(OR(ISTEXT(G.11!A136),ISNUMBER(G.11!A136))=TRUE,G.11!A136,"")</f>
        <v/>
      </c>
      <c r="B136" s="96" t="str">
        <f>IF(OR(ISTEXT(G.11!B136),ISNUMBER(G.11!B136))=TRUE,G.11!B136,"")</f>
        <v/>
      </c>
      <c r="C136" s="96" t="str">
        <f>IF(OR(ISTEXT(G.11!C136),ISNUMBER(G.11!C136))=TRUE,G.11!C136,"")</f>
        <v/>
      </c>
      <c r="D136" s="89">
        <f>IFERROR(ROUND(G.11!D136,2),0)</f>
        <v>0</v>
      </c>
      <c r="E136" s="96" t="str">
        <f>IF(OR(ISTEXT(G.11!E136),ISNUMBER(G.11!E136))=TRUE,G.11!E136,"")</f>
        <v/>
      </c>
      <c r="F136" s="89">
        <f>IFERROR(ROUND(G.11!F136,2),0)</f>
        <v>0</v>
      </c>
      <c r="G136" s="89">
        <f>IFERROR(ROUND(G.11!G136,2),0)</f>
        <v>0</v>
      </c>
      <c r="H136" s="89">
        <f>IFERROR(ROUND(G.11!H136,2),0)</f>
        <v>0</v>
      </c>
      <c r="I136" s="89">
        <f>IFERROR(ROUND(G.11!I136,2),0)</f>
        <v>0</v>
      </c>
      <c r="J136" s="89">
        <f>IFERROR(ROUND(G.11!J136,2),0)</f>
        <v>0</v>
      </c>
      <c r="K136" s="91">
        <f t="shared" si="2"/>
        <v>0</v>
      </c>
      <c r="L136" s="89">
        <f>IFERROR(ROUND(G.11!L136,2),0)</f>
        <v>0</v>
      </c>
      <c r="M136" s="89">
        <f>IFERROR(ROUND(G.11!M136,2),0)</f>
        <v>0</v>
      </c>
      <c r="N136" s="96" t="str">
        <f>IF(OR(ISTEXT(G.11!N136),ISNUMBER(G.11!N136))=TRUE,G.11!N136,"")</f>
        <v/>
      </c>
    </row>
    <row r="137" spans="1:14" ht="15.75" thickBot="1" x14ac:dyDescent="0.3">
      <c r="A137" s="96" t="str">
        <f>IF(OR(ISTEXT(G.11!A137),ISNUMBER(G.11!A137))=TRUE,G.11!A137,"")</f>
        <v/>
      </c>
      <c r="B137" s="96" t="str">
        <f>IF(OR(ISTEXT(G.11!B137),ISNUMBER(G.11!B137))=TRUE,G.11!B137,"")</f>
        <v/>
      </c>
      <c r="C137" s="96" t="str">
        <f>IF(OR(ISTEXT(G.11!C137),ISNUMBER(G.11!C137))=TRUE,G.11!C137,"")</f>
        <v/>
      </c>
      <c r="D137" s="89">
        <f>IFERROR(ROUND(G.11!D137,2),0)</f>
        <v>0</v>
      </c>
      <c r="E137" s="96" t="str">
        <f>IF(OR(ISTEXT(G.11!E137),ISNUMBER(G.11!E137))=TRUE,G.11!E137,"")</f>
        <v/>
      </c>
      <c r="F137" s="89">
        <f>IFERROR(ROUND(G.11!F137,2),0)</f>
        <v>0</v>
      </c>
      <c r="G137" s="89">
        <f>IFERROR(ROUND(G.11!G137,2),0)</f>
        <v>0</v>
      </c>
      <c r="H137" s="89">
        <f>IFERROR(ROUND(G.11!H137,2),0)</f>
        <v>0</v>
      </c>
      <c r="I137" s="89">
        <f>IFERROR(ROUND(G.11!I137,2),0)</f>
        <v>0</v>
      </c>
      <c r="J137" s="89">
        <f>IFERROR(ROUND(G.11!J137,2),0)</f>
        <v>0</v>
      </c>
      <c r="K137" s="91">
        <f t="shared" si="2"/>
        <v>0</v>
      </c>
      <c r="L137" s="89">
        <f>IFERROR(ROUND(G.11!L137,2),0)</f>
        <v>0</v>
      </c>
      <c r="M137" s="89">
        <f>IFERROR(ROUND(G.11!M137,2),0)</f>
        <v>0</v>
      </c>
      <c r="N137" s="96" t="str">
        <f>IF(OR(ISTEXT(G.11!N137),ISNUMBER(G.11!N137))=TRUE,G.11!N137,"")</f>
        <v/>
      </c>
    </row>
    <row r="138" spans="1:14" ht="15.75" thickBot="1" x14ac:dyDescent="0.3">
      <c r="A138" s="96" t="str">
        <f>IF(OR(ISTEXT(G.11!A138),ISNUMBER(G.11!A138))=TRUE,G.11!A138,"")</f>
        <v/>
      </c>
      <c r="B138" s="96" t="str">
        <f>IF(OR(ISTEXT(G.11!B138),ISNUMBER(G.11!B138))=TRUE,G.11!B138,"")</f>
        <v/>
      </c>
      <c r="C138" s="96" t="str">
        <f>IF(OR(ISTEXT(G.11!C138),ISNUMBER(G.11!C138))=TRUE,G.11!C138,"")</f>
        <v/>
      </c>
      <c r="D138" s="89">
        <f>IFERROR(ROUND(G.11!D138,2),0)</f>
        <v>0</v>
      </c>
      <c r="E138" s="96" t="str">
        <f>IF(OR(ISTEXT(G.11!E138),ISNUMBER(G.11!E138))=TRUE,G.11!E138,"")</f>
        <v/>
      </c>
      <c r="F138" s="89">
        <f>IFERROR(ROUND(G.11!F138,2),0)</f>
        <v>0</v>
      </c>
      <c r="G138" s="89">
        <f>IFERROR(ROUND(G.11!G138,2),0)</f>
        <v>0</v>
      </c>
      <c r="H138" s="89">
        <f>IFERROR(ROUND(G.11!H138,2),0)</f>
        <v>0</v>
      </c>
      <c r="I138" s="89">
        <f>IFERROR(ROUND(G.11!I138,2),0)</f>
        <v>0</v>
      </c>
      <c r="J138" s="89">
        <f>IFERROR(ROUND(G.11!J138,2),0)</f>
        <v>0</v>
      </c>
      <c r="K138" s="91">
        <f t="shared" si="2"/>
        <v>0</v>
      </c>
      <c r="L138" s="89">
        <f>IFERROR(ROUND(G.11!L138,2),0)</f>
        <v>0</v>
      </c>
      <c r="M138" s="89">
        <f>IFERROR(ROUND(G.11!M138,2),0)</f>
        <v>0</v>
      </c>
      <c r="N138" s="96" t="str">
        <f>IF(OR(ISTEXT(G.11!N138),ISNUMBER(G.11!N138))=TRUE,G.11!N138,"")</f>
        <v/>
      </c>
    </row>
    <row r="139" spans="1:14" ht="15.75" thickBot="1" x14ac:dyDescent="0.3">
      <c r="A139" s="96" t="str">
        <f>IF(OR(ISTEXT(G.11!A139),ISNUMBER(G.11!A139))=TRUE,G.11!A139,"")</f>
        <v/>
      </c>
      <c r="B139" s="96" t="str">
        <f>IF(OR(ISTEXT(G.11!B139),ISNUMBER(G.11!B139))=TRUE,G.11!B139,"")</f>
        <v/>
      </c>
      <c r="C139" s="96" t="str">
        <f>IF(OR(ISTEXT(G.11!C139),ISNUMBER(G.11!C139))=TRUE,G.11!C139,"")</f>
        <v/>
      </c>
      <c r="D139" s="89">
        <f>IFERROR(ROUND(G.11!D139,2),0)</f>
        <v>0</v>
      </c>
      <c r="E139" s="96" t="str">
        <f>IF(OR(ISTEXT(G.11!E139),ISNUMBER(G.11!E139))=TRUE,G.11!E139,"")</f>
        <v/>
      </c>
      <c r="F139" s="89">
        <f>IFERROR(ROUND(G.11!F139,2),0)</f>
        <v>0</v>
      </c>
      <c r="G139" s="89">
        <f>IFERROR(ROUND(G.11!G139,2),0)</f>
        <v>0</v>
      </c>
      <c r="H139" s="89">
        <f>IFERROR(ROUND(G.11!H139,2),0)</f>
        <v>0</v>
      </c>
      <c r="I139" s="89">
        <f>IFERROR(ROUND(G.11!I139,2),0)</f>
        <v>0</v>
      </c>
      <c r="J139" s="89">
        <f>IFERROR(ROUND(G.11!J139,2),0)</f>
        <v>0</v>
      </c>
      <c r="K139" s="91">
        <f t="shared" si="2"/>
        <v>0</v>
      </c>
      <c r="L139" s="89">
        <f>IFERROR(ROUND(G.11!L139,2),0)</f>
        <v>0</v>
      </c>
      <c r="M139" s="89">
        <f>IFERROR(ROUND(G.11!M139,2),0)</f>
        <v>0</v>
      </c>
      <c r="N139" s="96" t="str">
        <f>IF(OR(ISTEXT(G.11!N139),ISNUMBER(G.11!N139))=TRUE,G.11!N139,"")</f>
        <v/>
      </c>
    </row>
    <row r="140" spans="1:14" ht="15.75" thickBot="1" x14ac:dyDescent="0.3">
      <c r="A140" s="96" t="str">
        <f>IF(OR(ISTEXT(G.11!A140),ISNUMBER(G.11!A140))=TRUE,G.11!A140,"")</f>
        <v/>
      </c>
      <c r="B140" s="96" t="str">
        <f>IF(OR(ISTEXT(G.11!B140),ISNUMBER(G.11!B140))=TRUE,G.11!B140,"")</f>
        <v/>
      </c>
      <c r="C140" s="96" t="str">
        <f>IF(OR(ISTEXT(G.11!C140),ISNUMBER(G.11!C140))=TRUE,G.11!C140,"")</f>
        <v/>
      </c>
      <c r="D140" s="89">
        <f>IFERROR(ROUND(G.11!D140,2),0)</f>
        <v>0</v>
      </c>
      <c r="E140" s="96" t="str">
        <f>IF(OR(ISTEXT(G.11!E140),ISNUMBER(G.11!E140))=TRUE,G.11!E140,"")</f>
        <v/>
      </c>
      <c r="F140" s="89">
        <f>IFERROR(ROUND(G.11!F140,2),0)</f>
        <v>0</v>
      </c>
      <c r="G140" s="89">
        <f>IFERROR(ROUND(G.11!G140,2),0)</f>
        <v>0</v>
      </c>
      <c r="H140" s="89">
        <f>IFERROR(ROUND(G.11!H140,2),0)</f>
        <v>0</v>
      </c>
      <c r="I140" s="89">
        <f>IFERROR(ROUND(G.11!I140,2),0)</f>
        <v>0</v>
      </c>
      <c r="J140" s="89">
        <f>IFERROR(ROUND(G.11!J140,2),0)</f>
        <v>0</v>
      </c>
      <c r="K140" s="91">
        <f t="shared" si="2"/>
        <v>0</v>
      </c>
      <c r="L140" s="89">
        <f>IFERROR(ROUND(G.11!L140,2),0)</f>
        <v>0</v>
      </c>
      <c r="M140" s="89">
        <f>IFERROR(ROUND(G.11!M140,2),0)</f>
        <v>0</v>
      </c>
      <c r="N140" s="96" t="str">
        <f>IF(OR(ISTEXT(G.11!N140),ISNUMBER(G.11!N140))=TRUE,G.11!N140,"")</f>
        <v/>
      </c>
    </row>
    <row r="141" spans="1:14" ht="15.75" thickBot="1" x14ac:dyDescent="0.3">
      <c r="A141" s="96" t="str">
        <f>IF(OR(ISTEXT(G.11!A141),ISNUMBER(G.11!A141))=TRUE,G.11!A141,"")</f>
        <v/>
      </c>
      <c r="B141" s="96" t="str">
        <f>IF(OR(ISTEXT(G.11!B141),ISNUMBER(G.11!B141))=TRUE,G.11!B141,"")</f>
        <v/>
      </c>
      <c r="C141" s="96" t="str">
        <f>IF(OR(ISTEXT(G.11!C141),ISNUMBER(G.11!C141))=TRUE,G.11!C141,"")</f>
        <v/>
      </c>
      <c r="D141" s="89">
        <f>IFERROR(ROUND(G.11!D141,2),0)</f>
        <v>0</v>
      </c>
      <c r="E141" s="96" t="str">
        <f>IF(OR(ISTEXT(G.11!E141),ISNUMBER(G.11!E141))=TRUE,G.11!E141,"")</f>
        <v/>
      </c>
      <c r="F141" s="89">
        <f>IFERROR(ROUND(G.11!F141,2),0)</f>
        <v>0</v>
      </c>
      <c r="G141" s="89">
        <f>IFERROR(ROUND(G.11!G141,2),0)</f>
        <v>0</v>
      </c>
      <c r="H141" s="89">
        <f>IFERROR(ROUND(G.11!H141,2),0)</f>
        <v>0</v>
      </c>
      <c r="I141" s="89">
        <f>IFERROR(ROUND(G.11!I141,2),0)</f>
        <v>0</v>
      </c>
      <c r="J141" s="89">
        <f>IFERROR(ROUND(G.11!J141,2),0)</f>
        <v>0</v>
      </c>
      <c r="K141" s="91">
        <f t="shared" si="2"/>
        <v>0</v>
      </c>
      <c r="L141" s="89">
        <f>IFERROR(ROUND(G.11!L141,2),0)</f>
        <v>0</v>
      </c>
      <c r="M141" s="89">
        <f>IFERROR(ROUND(G.11!M141,2),0)</f>
        <v>0</v>
      </c>
      <c r="N141" s="96" t="str">
        <f>IF(OR(ISTEXT(G.11!N141),ISNUMBER(G.11!N141))=TRUE,G.11!N141,"")</f>
        <v/>
      </c>
    </row>
    <row r="142" spans="1:14" ht="15.75" thickBot="1" x14ac:dyDescent="0.3">
      <c r="A142" s="96" t="str">
        <f>IF(OR(ISTEXT(G.11!A142),ISNUMBER(G.11!A142))=TRUE,G.11!A142,"")</f>
        <v/>
      </c>
      <c r="B142" s="96" t="str">
        <f>IF(OR(ISTEXT(G.11!B142),ISNUMBER(G.11!B142))=TRUE,G.11!B142,"")</f>
        <v/>
      </c>
      <c r="C142" s="96" t="str">
        <f>IF(OR(ISTEXT(G.11!C142),ISNUMBER(G.11!C142))=TRUE,G.11!C142,"")</f>
        <v/>
      </c>
      <c r="D142" s="89">
        <f>IFERROR(ROUND(G.11!D142,2),0)</f>
        <v>0</v>
      </c>
      <c r="E142" s="96" t="str">
        <f>IF(OR(ISTEXT(G.11!E142),ISNUMBER(G.11!E142))=TRUE,G.11!E142,"")</f>
        <v/>
      </c>
      <c r="F142" s="89">
        <f>IFERROR(ROUND(G.11!F142,2),0)</f>
        <v>0</v>
      </c>
      <c r="G142" s="89">
        <f>IFERROR(ROUND(G.11!G142,2),0)</f>
        <v>0</v>
      </c>
      <c r="H142" s="89">
        <f>IFERROR(ROUND(G.11!H142,2),0)</f>
        <v>0</v>
      </c>
      <c r="I142" s="89">
        <f>IFERROR(ROUND(G.11!I142,2),0)</f>
        <v>0</v>
      </c>
      <c r="J142" s="89">
        <f>IFERROR(ROUND(G.11!J142,2),0)</f>
        <v>0</v>
      </c>
      <c r="K142" s="91">
        <f t="shared" si="2"/>
        <v>0</v>
      </c>
      <c r="L142" s="89">
        <f>IFERROR(ROUND(G.11!L142,2),0)</f>
        <v>0</v>
      </c>
      <c r="M142" s="89">
        <f>IFERROR(ROUND(G.11!M142,2),0)</f>
        <v>0</v>
      </c>
      <c r="N142" s="96" t="str">
        <f>IF(OR(ISTEXT(G.11!N142),ISNUMBER(G.11!N142))=TRUE,G.11!N142,"")</f>
        <v/>
      </c>
    </row>
    <row r="143" spans="1:14" ht="15.75" thickBot="1" x14ac:dyDescent="0.3">
      <c r="A143" s="96" t="str">
        <f>IF(OR(ISTEXT(G.11!A143),ISNUMBER(G.11!A143))=TRUE,G.11!A143,"")</f>
        <v/>
      </c>
      <c r="B143" s="96" t="str">
        <f>IF(OR(ISTEXT(G.11!B143),ISNUMBER(G.11!B143))=TRUE,G.11!B143,"")</f>
        <v/>
      </c>
      <c r="C143" s="96" t="str">
        <f>IF(OR(ISTEXT(G.11!C143),ISNUMBER(G.11!C143))=TRUE,G.11!C143,"")</f>
        <v/>
      </c>
      <c r="D143" s="89">
        <f>IFERROR(ROUND(G.11!D143,2),0)</f>
        <v>0</v>
      </c>
      <c r="E143" s="96" t="str">
        <f>IF(OR(ISTEXT(G.11!E143),ISNUMBER(G.11!E143))=TRUE,G.11!E143,"")</f>
        <v/>
      </c>
      <c r="F143" s="89">
        <f>IFERROR(ROUND(G.11!F143,2),0)</f>
        <v>0</v>
      </c>
      <c r="G143" s="89">
        <f>IFERROR(ROUND(G.11!G143,2),0)</f>
        <v>0</v>
      </c>
      <c r="H143" s="89">
        <f>IFERROR(ROUND(G.11!H143,2),0)</f>
        <v>0</v>
      </c>
      <c r="I143" s="89">
        <f>IFERROR(ROUND(G.11!I143,2),0)</f>
        <v>0</v>
      </c>
      <c r="J143" s="89">
        <f>IFERROR(ROUND(G.11!J143,2),0)</f>
        <v>0</v>
      </c>
      <c r="K143" s="91">
        <f t="shared" si="2"/>
        <v>0</v>
      </c>
      <c r="L143" s="89">
        <f>IFERROR(ROUND(G.11!L143,2),0)</f>
        <v>0</v>
      </c>
      <c r="M143" s="89">
        <f>IFERROR(ROUND(G.11!M143,2),0)</f>
        <v>0</v>
      </c>
      <c r="N143" s="96" t="str">
        <f>IF(OR(ISTEXT(G.11!N143),ISNUMBER(G.11!N143))=TRUE,G.11!N143,"")</f>
        <v/>
      </c>
    </row>
    <row r="144" spans="1:14" ht="15.75" thickBot="1" x14ac:dyDescent="0.3">
      <c r="A144" s="96" t="str">
        <f>IF(OR(ISTEXT(G.11!A144),ISNUMBER(G.11!A144))=TRUE,G.11!A144,"")</f>
        <v/>
      </c>
      <c r="B144" s="96" t="str">
        <f>IF(OR(ISTEXT(G.11!B144),ISNUMBER(G.11!B144))=TRUE,G.11!B144,"")</f>
        <v/>
      </c>
      <c r="C144" s="96" t="str">
        <f>IF(OR(ISTEXT(G.11!C144),ISNUMBER(G.11!C144))=TRUE,G.11!C144,"")</f>
        <v/>
      </c>
      <c r="D144" s="89">
        <f>IFERROR(ROUND(G.11!D144,2),0)</f>
        <v>0</v>
      </c>
      <c r="E144" s="96" t="str">
        <f>IF(OR(ISTEXT(G.11!E144),ISNUMBER(G.11!E144))=TRUE,G.11!E144,"")</f>
        <v/>
      </c>
      <c r="F144" s="89">
        <f>IFERROR(ROUND(G.11!F144,2),0)</f>
        <v>0</v>
      </c>
      <c r="G144" s="89">
        <f>IFERROR(ROUND(G.11!G144,2),0)</f>
        <v>0</v>
      </c>
      <c r="H144" s="89">
        <f>IFERROR(ROUND(G.11!H144,2),0)</f>
        <v>0</v>
      </c>
      <c r="I144" s="89">
        <f>IFERROR(ROUND(G.11!I144,2),0)</f>
        <v>0</v>
      </c>
      <c r="J144" s="89">
        <f>IFERROR(ROUND(G.11!J144,2),0)</f>
        <v>0</v>
      </c>
      <c r="K144" s="91">
        <f t="shared" si="2"/>
        <v>0</v>
      </c>
      <c r="L144" s="89">
        <f>IFERROR(ROUND(G.11!L144,2),0)</f>
        <v>0</v>
      </c>
      <c r="M144" s="89">
        <f>IFERROR(ROUND(G.11!M144,2),0)</f>
        <v>0</v>
      </c>
      <c r="N144" s="96" t="str">
        <f>IF(OR(ISTEXT(G.11!N144),ISNUMBER(G.11!N144))=TRUE,G.11!N144,"")</f>
        <v/>
      </c>
    </row>
    <row r="145" spans="1:14" ht="15.75" thickBot="1" x14ac:dyDescent="0.3">
      <c r="A145" s="96" t="str">
        <f>IF(OR(ISTEXT(G.11!A145),ISNUMBER(G.11!A145))=TRUE,G.11!A145,"")</f>
        <v/>
      </c>
      <c r="B145" s="96" t="str">
        <f>IF(OR(ISTEXT(G.11!B145),ISNUMBER(G.11!B145))=TRUE,G.11!B145,"")</f>
        <v/>
      </c>
      <c r="C145" s="96" t="str">
        <f>IF(OR(ISTEXT(G.11!C145),ISNUMBER(G.11!C145))=TRUE,G.11!C145,"")</f>
        <v/>
      </c>
      <c r="D145" s="89">
        <f>IFERROR(ROUND(G.11!D145,2),0)</f>
        <v>0</v>
      </c>
      <c r="E145" s="96" t="str">
        <f>IF(OR(ISTEXT(G.11!E145),ISNUMBER(G.11!E145))=TRUE,G.11!E145,"")</f>
        <v/>
      </c>
      <c r="F145" s="89">
        <f>IFERROR(ROUND(G.11!F145,2),0)</f>
        <v>0</v>
      </c>
      <c r="G145" s="89">
        <f>IFERROR(ROUND(G.11!G145,2),0)</f>
        <v>0</v>
      </c>
      <c r="H145" s="89">
        <f>IFERROR(ROUND(G.11!H145,2),0)</f>
        <v>0</v>
      </c>
      <c r="I145" s="89">
        <f>IFERROR(ROUND(G.11!I145,2),0)</f>
        <v>0</v>
      </c>
      <c r="J145" s="89">
        <f>IFERROR(ROUND(G.11!J145,2),0)</f>
        <v>0</v>
      </c>
      <c r="K145" s="91">
        <f t="shared" si="2"/>
        <v>0</v>
      </c>
      <c r="L145" s="89">
        <f>IFERROR(ROUND(G.11!L145,2),0)</f>
        <v>0</v>
      </c>
      <c r="M145" s="89">
        <f>IFERROR(ROUND(G.11!M145,2),0)</f>
        <v>0</v>
      </c>
      <c r="N145" s="96" t="str">
        <f>IF(OR(ISTEXT(G.11!N145),ISNUMBER(G.11!N145))=TRUE,G.11!N145,"")</f>
        <v/>
      </c>
    </row>
    <row r="146" spans="1:14" ht="15.75" thickBot="1" x14ac:dyDescent="0.3">
      <c r="A146" s="96" t="str">
        <f>IF(OR(ISTEXT(G.11!A146),ISNUMBER(G.11!A146))=TRUE,G.11!A146,"")</f>
        <v/>
      </c>
      <c r="B146" s="96" t="str">
        <f>IF(OR(ISTEXT(G.11!B146),ISNUMBER(G.11!B146))=TRUE,G.11!B146,"")</f>
        <v/>
      </c>
      <c r="C146" s="96" t="str">
        <f>IF(OR(ISTEXT(G.11!C146),ISNUMBER(G.11!C146))=TRUE,G.11!C146,"")</f>
        <v/>
      </c>
      <c r="D146" s="89">
        <f>IFERROR(ROUND(G.11!D146,2),0)</f>
        <v>0</v>
      </c>
      <c r="E146" s="96" t="str">
        <f>IF(OR(ISTEXT(G.11!E146),ISNUMBER(G.11!E146))=TRUE,G.11!E146,"")</f>
        <v/>
      </c>
      <c r="F146" s="89">
        <f>IFERROR(ROUND(G.11!F146,2),0)</f>
        <v>0</v>
      </c>
      <c r="G146" s="89">
        <f>IFERROR(ROUND(G.11!G146,2),0)</f>
        <v>0</v>
      </c>
      <c r="H146" s="89">
        <f>IFERROR(ROUND(G.11!H146,2),0)</f>
        <v>0</v>
      </c>
      <c r="I146" s="89">
        <f>IFERROR(ROUND(G.11!I146,2),0)</f>
        <v>0</v>
      </c>
      <c r="J146" s="89">
        <f>IFERROR(ROUND(G.11!J146,2),0)</f>
        <v>0</v>
      </c>
      <c r="K146" s="91">
        <f t="shared" si="2"/>
        <v>0</v>
      </c>
      <c r="L146" s="89">
        <f>IFERROR(ROUND(G.11!L146,2),0)</f>
        <v>0</v>
      </c>
      <c r="M146" s="89">
        <f>IFERROR(ROUND(G.11!M146,2),0)</f>
        <v>0</v>
      </c>
      <c r="N146" s="96" t="str">
        <f>IF(OR(ISTEXT(G.11!N146),ISNUMBER(G.11!N146))=TRUE,G.11!N146,"")</f>
        <v/>
      </c>
    </row>
    <row r="147" spans="1:14" ht="15.75" thickBot="1" x14ac:dyDescent="0.3">
      <c r="A147" s="96" t="str">
        <f>IF(OR(ISTEXT(G.11!A147),ISNUMBER(G.11!A147))=TRUE,G.11!A147,"")</f>
        <v/>
      </c>
      <c r="B147" s="96" t="str">
        <f>IF(OR(ISTEXT(G.11!B147),ISNUMBER(G.11!B147))=TRUE,G.11!B147,"")</f>
        <v/>
      </c>
      <c r="C147" s="96" t="str">
        <f>IF(OR(ISTEXT(G.11!C147),ISNUMBER(G.11!C147))=TRUE,G.11!C147,"")</f>
        <v/>
      </c>
      <c r="D147" s="89">
        <f>IFERROR(ROUND(G.11!D147,2),0)</f>
        <v>0</v>
      </c>
      <c r="E147" s="96" t="str">
        <f>IF(OR(ISTEXT(G.11!E147),ISNUMBER(G.11!E147))=TRUE,G.11!E147,"")</f>
        <v/>
      </c>
      <c r="F147" s="89">
        <f>IFERROR(ROUND(G.11!F147,2),0)</f>
        <v>0</v>
      </c>
      <c r="G147" s="89">
        <f>IFERROR(ROUND(G.11!G147,2),0)</f>
        <v>0</v>
      </c>
      <c r="H147" s="89">
        <f>IFERROR(ROUND(G.11!H147,2),0)</f>
        <v>0</v>
      </c>
      <c r="I147" s="89">
        <f>IFERROR(ROUND(G.11!I147,2),0)</f>
        <v>0</v>
      </c>
      <c r="J147" s="89">
        <f>IFERROR(ROUND(G.11!J147,2),0)</f>
        <v>0</v>
      </c>
      <c r="K147" s="91">
        <f t="shared" si="2"/>
        <v>0</v>
      </c>
      <c r="L147" s="89">
        <f>IFERROR(ROUND(G.11!L147,2),0)</f>
        <v>0</v>
      </c>
      <c r="M147" s="89">
        <f>IFERROR(ROUND(G.11!M147,2),0)</f>
        <v>0</v>
      </c>
      <c r="N147" s="96" t="str">
        <f>IF(OR(ISTEXT(G.11!N147),ISNUMBER(G.11!N147))=TRUE,G.11!N147,"")</f>
        <v/>
      </c>
    </row>
    <row r="148" spans="1:14" ht="15.75" thickBot="1" x14ac:dyDescent="0.3">
      <c r="A148" s="96" t="str">
        <f>IF(OR(ISTEXT(G.11!A148),ISNUMBER(G.11!A148))=TRUE,G.11!A148,"")</f>
        <v/>
      </c>
      <c r="B148" s="96" t="str">
        <f>IF(OR(ISTEXT(G.11!B148),ISNUMBER(G.11!B148))=TRUE,G.11!B148,"")</f>
        <v/>
      </c>
      <c r="C148" s="96" t="str">
        <f>IF(OR(ISTEXT(G.11!C148),ISNUMBER(G.11!C148))=TRUE,G.11!C148,"")</f>
        <v/>
      </c>
      <c r="D148" s="89">
        <f>IFERROR(ROUND(G.11!D148,2),0)</f>
        <v>0</v>
      </c>
      <c r="E148" s="96" t="str">
        <f>IF(OR(ISTEXT(G.11!E148),ISNUMBER(G.11!E148))=TRUE,G.11!E148,"")</f>
        <v/>
      </c>
      <c r="F148" s="89">
        <f>IFERROR(ROUND(G.11!F148,2),0)</f>
        <v>0</v>
      </c>
      <c r="G148" s="89">
        <f>IFERROR(ROUND(G.11!G148,2),0)</f>
        <v>0</v>
      </c>
      <c r="H148" s="89">
        <f>IFERROR(ROUND(G.11!H148,2),0)</f>
        <v>0</v>
      </c>
      <c r="I148" s="89">
        <f>IFERROR(ROUND(G.11!I148,2),0)</f>
        <v>0</v>
      </c>
      <c r="J148" s="89">
        <f>IFERROR(ROUND(G.11!J148,2),0)</f>
        <v>0</v>
      </c>
      <c r="K148" s="91">
        <f t="shared" si="2"/>
        <v>0</v>
      </c>
      <c r="L148" s="89">
        <f>IFERROR(ROUND(G.11!L148,2),0)</f>
        <v>0</v>
      </c>
      <c r="M148" s="89">
        <f>IFERROR(ROUND(G.11!M148,2),0)</f>
        <v>0</v>
      </c>
      <c r="N148" s="96" t="str">
        <f>IF(OR(ISTEXT(G.11!N148),ISNUMBER(G.11!N148))=TRUE,G.11!N148,"")</f>
        <v/>
      </c>
    </row>
    <row r="149" spans="1:14" ht="15.75" thickBot="1" x14ac:dyDescent="0.3">
      <c r="A149" s="96" t="str">
        <f>IF(OR(ISTEXT(G.11!A149),ISNUMBER(G.11!A149))=TRUE,G.11!A149,"")</f>
        <v/>
      </c>
      <c r="B149" s="96" t="str">
        <f>IF(OR(ISTEXT(G.11!B149),ISNUMBER(G.11!B149))=TRUE,G.11!B149,"")</f>
        <v/>
      </c>
      <c r="C149" s="96" t="str">
        <f>IF(OR(ISTEXT(G.11!C149),ISNUMBER(G.11!C149))=TRUE,G.11!C149,"")</f>
        <v/>
      </c>
      <c r="D149" s="89">
        <f>IFERROR(ROUND(G.11!D149,2),0)</f>
        <v>0</v>
      </c>
      <c r="E149" s="96" t="str">
        <f>IF(OR(ISTEXT(G.11!E149),ISNUMBER(G.11!E149))=TRUE,G.11!E149,"")</f>
        <v/>
      </c>
      <c r="F149" s="89">
        <f>IFERROR(ROUND(G.11!F149,2),0)</f>
        <v>0</v>
      </c>
      <c r="G149" s="89">
        <f>IFERROR(ROUND(G.11!G149,2),0)</f>
        <v>0</v>
      </c>
      <c r="H149" s="89">
        <f>IFERROR(ROUND(G.11!H149,2),0)</f>
        <v>0</v>
      </c>
      <c r="I149" s="89">
        <f>IFERROR(ROUND(G.11!I149,2),0)</f>
        <v>0</v>
      </c>
      <c r="J149" s="89">
        <f>IFERROR(ROUND(G.11!J149,2),0)</f>
        <v>0</v>
      </c>
      <c r="K149" s="91">
        <f t="shared" si="2"/>
        <v>0</v>
      </c>
      <c r="L149" s="89">
        <f>IFERROR(ROUND(G.11!L149,2),0)</f>
        <v>0</v>
      </c>
      <c r="M149" s="89">
        <f>IFERROR(ROUND(G.11!M149,2),0)</f>
        <v>0</v>
      </c>
      <c r="N149" s="96" t="str">
        <f>IF(OR(ISTEXT(G.11!N149),ISNUMBER(G.11!N149))=TRUE,G.11!N149,"")</f>
        <v/>
      </c>
    </row>
    <row r="150" spans="1:14" ht="15.75" thickBot="1" x14ac:dyDescent="0.3">
      <c r="A150" s="96" t="str">
        <f>IF(OR(ISTEXT(G.11!A150),ISNUMBER(G.11!A150))=TRUE,G.11!A150,"")</f>
        <v/>
      </c>
      <c r="B150" s="96" t="str">
        <f>IF(OR(ISTEXT(G.11!B150),ISNUMBER(G.11!B150))=TRUE,G.11!B150,"")</f>
        <v/>
      </c>
      <c r="C150" s="96" t="str">
        <f>IF(OR(ISTEXT(G.11!C150),ISNUMBER(G.11!C150))=TRUE,G.11!C150,"")</f>
        <v/>
      </c>
      <c r="D150" s="89">
        <f>IFERROR(ROUND(G.11!D150,2),0)</f>
        <v>0</v>
      </c>
      <c r="E150" s="96" t="str">
        <f>IF(OR(ISTEXT(G.11!E150),ISNUMBER(G.11!E150))=TRUE,G.11!E150,"")</f>
        <v/>
      </c>
      <c r="F150" s="89">
        <f>IFERROR(ROUND(G.11!F150,2),0)</f>
        <v>0</v>
      </c>
      <c r="G150" s="89">
        <f>IFERROR(ROUND(G.11!G150,2),0)</f>
        <v>0</v>
      </c>
      <c r="H150" s="89">
        <f>IFERROR(ROUND(G.11!H150,2),0)</f>
        <v>0</v>
      </c>
      <c r="I150" s="89">
        <f>IFERROR(ROUND(G.11!I150,2),0)</f>
        <v>0</v>
      </c>
      <c r="J150" s="89">
        <f>IFERROR(ROUND(G.11!J150,2),0)</f>
        <v>0</v>
      </c>
      <c r="K150" s="91">
        <f t="shared" si="2"/>
        <v>0</v>
      </c>
      <c r="L150" s="89">
        <f>IFERROR(ROUND(G.11!L150,2),0)</f>
        <v>0</v>
      </c>
      <c r="M150" s="89">
        <f>IFERROR(ROUND(G.11!M150,2),0)</f>
        <v>0</v>
      </c>
      <c r="N150" s="96" t="str">
        <f>IF(OR(ISTEXT(G.11!N150),ISNUMBER(G.11!N150))=TRUE,G.11!N150,"")</f>
        <v/>
      </c>
    </row>
    <row r="151" spans="1:14" ht="15.75" thickBot="1" x14ac:dyDescent="0.3">
      <c r="A151" s="96" t="str">
        <f>IF(OR(ISTEXT(G.11!A151),ISNUMBER(G.11!A151))=TRUE,G.11!A151,"")</f>
        <v/>
      </c>
      <c r="B151" s="96" t="str">
        <f>IF(OR(ISTEXT(G.11!B151),ISNUMBER(G.11!B151))=TRUE,G.11!B151,"")</f>
        <v/>
      </c>
      <c r="C151" s="96" t="str">
        <f>IF(OR(ISTEXT(G.11!C151),ISNUMBER(G.11!C151))=TRUE,G.11!C151,"")</f>
        <v/>
      </c>
      <c r="D151" s="89">
        <f>IFERROR(ROUND(G.11!D151,2),0)</f>
        <v>0</v>
      </c>
      <c r="E151" s="96" t="str">
        <f>IF(OR(ISTEXT(G.11!E151),ISNUMBER(G.11!E151))=TRUE,G.11!E151,"")</f>
        <v/>
      </c>
      <c r="F151" s="89">
        <f>IFERROR(ROUND(G.11!F151,2),0)</f>
        <v>0</v>
      </c>
      <c r="G151" s="89">
        <f>IFERROR(ROUND(G.11!G151,2),0)</f>
        <v>0</v>
      </c>
      <c r="H151" s="89">
        <f>IFERROR(ROUND(G.11!H151,2),0)</f>
        <v>0</v>
      </c>
      <c r="I151" s="89">
        <f>IFERROR(ROUND(G.11!I151,2),0)</f>
        <v>0</v>
      </c>
      <c r="J151" s="89">
        <f>IFERROR(ROUND(G.11!J151,2),0)</f>
        <v>0</v>
      </c>
      <c r="K151" s="91">
        <f t="shared" si="2"/>
        <v>0</v>
      </c>
      <c r="L151" s="89">
        <f>IFERROR(ROUND(G.11!L151,2),0)</f>
        <v>0</v>
      </c>
      <c r="M151" s="89">
        <f>IFERROR(ROUND(G.11!M151,2),0)</f>
        <v>0</v>
      </c>
      <c r="N151" s="96" t="str">
        <f>IF(OR(ISTEXT(G.11!N151),ISNUMBER(G.11!N151))=TRUE,G.11!N151,"")</f>
        <v/>
      </c>
    </row>
    <row r="152" spans="1:14" ht="15.75" thickBot="1" x14ac:dyDescent="0.3">
      <c r="A152" s="96" t="str">
        <f>IF(OR(ISTEXT(G.11!A152),ISNUMBER(G.11!A152))=TRUE,G.11!A152,"")</f>
        <v/>
      </c>
      <c r="B152" s="96" t="str">
        <f>IF(OR(ISTEXT(G.11!B152),ISNUMBER(G.11!B152))=TRUE,G.11!B152,"")</f>
        <v/>
      </c>
      <c r="C152" s="96" t="str">
        <f>IF(OR(ISTEXT(G.11!C152),ISNUMBER(G.11!C152))=TRUE,G.11!C152,"")</f>
        <v/>
      </c>
      <c r="D152" s="89">
        <f>IFERROR(ROUND(G.11!D152,2),0)</f>
        <v>0</v>
      </c>
      <c r="E152" s="96" t="str">
        <f>IF(OR(ISTEXT(G.11!E152),ISNUMBER(G.11!E152))=TRUE,G.11!E152,"")</f>
        <v/>
      </c>
      <c r="F152" s="89">
        <f>IFERROR(ROUND(G.11!F152,2),0)</f>
        <v>0</v>
      </c>
      <c r="G152" s="89">
        <f>IFERROR(ROUND(G.11!G152,2),0)</f>
        <v>0</v>
      </c>
      <c r="H152" s="89">
        <f>IFERROR(ROUND(G.11!H152,2),0)</f>
        <v>0</v>
      </c>
      <c r="I152" s="89">
        <f>IFERROR(ROUND(G.11!I152,2),0)</f>
        <v>0</v>
      </c>
      <c r="J152" s="89">
        <f>IFERROR(ROUND(G.11!J152,2),0)</f>
        <v>0</v>
      </c>
      <c r="K152" s="91">
        <f t="shared" si="2"/>
        <v>0</v>
      </c>
      <c r="L152" s="89">
        <f>IFERROR(ROUND(G.11!L152,2),0)</f>
        <v>0</v>
      </c>
      <c r="M152" s="89">
        <f>IFERROR(ROUND(G.11!M152,2),0)</f>
        <v>0</v>
      </c>
      <c r="N152" s="96" t="str">
        <f>IF(OR(ISTEXT(G.11!N152),ISNUMBER(G.11!N152))=TRUE,G.11!N152,"")</f>
        <v/>
      </c>
    </row>
    <row r="153" spans="1:14" ht="15.75" thickBot="1" x14ac:dyDescent="0.3">
      <c r="A153" s="96" t="str">
        <f>IF(OR(ISTEXT(G.11!A153),ISNUMBER(G.11!A153))=TRUE,G.11!A153,"")</f>
        <v/>
      </c>
      <c r="B153" s="96" t="str">
        <f>IF(OR(ISTEXT(G.11!B153),ISNUMBER(G.11!B153))=TRUE,G.11!B153,"")</f>
        <v/>
      </c>
      <c r="C153" s="96" t="str">
        <f>IF(OR(ISTEXT(G.11!C153),ISNUMBER(G.11!C153))=TRUE,G.11!C153,"")</f>
        <v/>
      </c>
      <c r="D153" s="89">
        <f>IFERROR(ROUND(G.11!D153,2),0)</f>
        <v>0</v>
      </c>
      <c r="E153" s="96" t="str">
        <f>IF(OR(ISTEXT(G.11!E153),ISNUMBER(G.11!E153))=TRUE,G.11!E153,"")</f>
        <v/>
      </c>
      <c r="F153" s="89">
        <f>IFERROR(ROUND(G.11!F153,2),0)</f>
        <v>0</v>
      </c>
      <c r="G153" s="89">
        <f>IFERROR(ROUND(G.11!G153,2),0)</f>
        <v>0</v>
      </c>
      <c r="H153" s="89">
        <f>IFERROR(ROUND(G.11!H153,2),0)</f>
        <v>0</v>
      </c>
      <c r="I153" s="89">
        <f>IFERROR(ROUND(G.11!I153,2),0)</f>
        <v>0</v>
      </c>
      <c r="J153" s="89">
        <f>IFERROR(ROUND(G.11!J153,2),0)</f>
        <v>0</v>
      </c>
      <c r="K153" s="91">
        <f t="shared" si="2"/>
        <v>0</v>
      </c>
      <c r="L153" s="89">
        <f>IFERROR(ROUND(G.11!L153,2),0)</f>
        <v>0</v>
      </c>
      <c r="M153" s="89">
        <f>IFERROR(ROUND(G.11!M153,2),0)</f>
        <v>0</v>
      </c>
      <c r="N153" s="96" t="str">
        <f>IF(OR(ISTEXT(G.11!N153),ISNUMBER(G.11!N153))=TRUE,G.11!N153,"")</f>
        <v/>
      </c>
    </row>
    <row r="154" spans="1:14" ht="15.75" thickBot="1" x14ac:dyDescent="0.3">
      <c r="A154" s="96" t="str">
        <f>IF(OR(ISTEXT(G.11!A154),ISNUMBER(G.11!A154))=TRUE,G.11!A154,"")</f>
        <v/>
      </c>
      <c r="B154" s="96" t="str">
        <f>IF(OR(ISTEXT(G.11!B154),ISNUMBER(G.11!B154))=TRUE,G.11!B154,"")</f>
        <v/>
      </c>
      <c r="C154" s="96" t="str">
        <f>IF(OR(ISTEXT(G.11!C154),ISNUMBER(G.11!C154))=TRUE,G.11!C154,"")</f>
        <v/>
      </c>
      <c r="D154" s="89">
        <f>IFERROR(ROUND(G.11!D154,2),0)</f>
        <v>0</v>
      </c>
      <c r="E154" s="96" t="str">
        <f>IF(OR(ISTEXT(G.11!E154),ISNUMBER(G.11!E154))=TRUE,G.11!E154,"")</f>
        <v/>
      </c>
      <c r="F154" s="89">
        <f>IFERROR(ROUND(G.11!F154,2),0)</f>
        <v>0</v>
      </c>
      <c r="G154" s="89">
        <f>IFERROR(ROUND(G.11!G154,2),0)</f>
        <v>0</v>
      </c>
      <c r="H154" s="89">
        <f>IFERROR(ROUND(G.11!H154,2),0)</f>
        <v>0</v>
      </c>
      <c r="I154" s="89">
        <f>IFERROR(ROUND(G.11!I154,2),0)</f>
        <v>0</v>
      </c>
      <c r="J154" s="89">
        <f>IFERROR(ROUND(G.11!J154,2),0)</f>
        <v>0</v>
      </c>
      <c r="K154" s="91">
        <f t="shared" si="2"/>
        <v>0</v>
      </c>
      <c r="L154" s="89">
        <f>IFERROR(ROUND(G.11!L154,2),0)</f>
        <v>0</v>
      </c>
      <c r="M154" s="89">
        <f>IFERROR(ROUND(G.11!M154,2),0)</f>
        <v>0</v>
      </c>
      <c r="N154" s="96" t="str">
        <f>IF(OR(ISTEXT(G.11!N154),ISNUMBER(G.11!N154))=TRUE,G.11!N154,"")</f>
        <v/>
      </c>
    </row>
    <row r="155" spans="1:14" ht="15.75" thickBot="1" x14ac:dyDescent="0.3">
      <c r="A155" s="96" t="str">
        <f>IF(OR(ISTEXT(G.11!A155),ISNUMBER(G.11!A155))=TRUE,G.11!A155,"")</f>
        <v/>
      </c>
      <c r="B155" s="96" t="str">
        <f>IF(OR(ISTEXT(G.11!B155),ISNUMBER(G.11!B155))=TRUE,G.11!B155,"")</f>
        <v/>
      </c>
      <c r="C155" s="96" t="str">
        <f>IF(OR(ISTEXT(G.11!C155),ISNUMBER(G.11!C155))=TRUE,G.11!C155,"")</f>
        <v/>
      </c>
      <c r="D155" s="89">
        <f>IFERROR(ROUND(G.11!D155,2),0)</f>
        <v>0</v>
      </c>
      <c r="E155" s="96" t="str">
        <f>IF(OR(ISTEXT(G.11!E155),ISNUMBER(G.11!E155))=TRUE,G.11!E155,"")</f>
        <v/>
      </c>
      <c r="F155" s="89">
        <f>IFERROR(ROUND(G.11!F155,2),0)</f>
        <v>0</v>
      </c>
      <c r="G155" s="89">
        <f>IFERROR(ROUND(G.11!G155,2),0)</f>
        <v>0</v>
      </c>
      <c r="H155" s="89">
        <f>IFERROR(ROUND(G.11!H155,2),0)</f>
        <v>0</v>
      </c>
      <c r="I155" s="89">
        <f>IFERROR(ROUND(G.11!I155,2),0)</f>
        <v>0</v>
      </c>
      <c r="J155" s="89">
        <f>IFERROR(ROUND(G.11!J155,2),0)</f>
        <v>0</v>
      </c>
      <c r="K155" s="91">
        <f t="shared" si="2"/>
        <v>0</v>
      </c>
      <c r="L155" s="89">
        <f>IFERROR(ROUND(G.11!L155,2),0)</f>
        <v>0</v>
      </c>
      <c r="M155" s="89">
        <f>IFERROR(ROUND(G.11!M155,2),0)</f>
        <v>0</v>
      </c>
      <c r="N155" s="96" t="str">
        <f>IF(OR(ISTEXT(G.11!N155),ISNUMBER(G.11!N155))=TRUE,G.11!N155,"")</f>
        <v/>
      </c>
    </row>
    <row r="156" spans="1:14" ht="15.75" thickBot="1" x14ac:dyDescent="0.3">
      <c r="A156" s="96" t="str">
        <f>IF(OR(ISTEXT(G.11!A156),ISNUMBER(G.11!A156))=TRUE,G.11!A156,"")</f>
        <v/>
      </c>
      <c r="B156" s="96" t="str">
        <f>IF(OR(ISTEXT(G.11!B156),ISNUMBER(G.11!B156))=TRUE,G.11!B156,"")</f>
        <v/>
      </c>
      <c r="C156" s="96" t="str">
        <f>IF(OR(ISTEXT(G.11!C156),ISNUMBER(G.11!C156))=TRUE,G.11!C156,"")</f>
        <v/>
      </c>
      <c r="D156" s="89">
        <f>IFERROR(ROUND(G.11!D156,2),0)</f>
        <v>0</v>
      </c>
      <c r="E156" s="96" t="str">
        <f>IF(OR(ISTEXT(G.11!E156),ISNUMBER(G.11!E156))=TRUE,G.11!E156,"")</f>
        <v/>
      </c>
      <c r="F156" s="89">
        <f>IFERROR(ROUND(G.11!F156,2),0)</f>
        <v>0</v>
      </c>
      <c r="G156" s="89">
        <f>IFERROR(ROUND(G.11!G156,2),0)</f>
        <v>0</v>
      </c>
      <c r="H156" s="89">
        <f>IFERROR(ROUND(G.11!H156,2),0)</f>
        <v>0</v>
      </c>
      <c r="I156" s="89">
        <f>IFERROR(ROUND(G.11!I156,2),0)</f>
        <v>0</v>
      </c>
      <c r="J156" s="89">
        <f>IFERROR(ROUND(G.11!J156,2),0)</f>
        <v>0</v>
      </c>
      <c r="K156" s="91">
        <f t="shared" si="2"/>
        <v>0</v>
      </c>
      <c r="L156" s="89">
        <f>IFERROR(ROUND(G.11!L156,2),0)</f>
        <v>0</v>
      </c>
      <c r="M156" s="89">
        <f>IFERROR(ROUND(G.11!M156,2),0)</f>
        <v>0</v>
      </c>
      <c r="N156" s="96" t="str">
        <f>IF(OR(ISTEXT(G.11!N156),ISNUMBER(G.11!N156))=TRUE,G.11!N156,"")</f>
        <v/>
      </c>
    </row>
    <row r="157" spans="1:14" ht="15.75" thickBot="1" x14ac:dyDescent="0.3">
      <c r="A157" s="96" t="str">
        <f>IF(OR(ISTEXT(G.11!A157),ISNUMBER(G.11!A157))=TRUE,G.11!A157,"")</f>
        <v/>
      </c>
      <c r="B157" s="96" t="str">
        <f>IF(OR(ISTEXT(G.11!B157),ISNUMBER(G.11!B157))=TRUE,G.11!B157,"")</f>
        <v/>
      </c>
      <c r="C157" s="96" t="str">
        <f>IF(OR(ISTEXT(G.11!C157),ISNUMBER(G.11!C157))=TRUE,G.11!C157,"")</f>
        <v/>
      </c>
      <c r="D157" s="89">
        <f>IFERROR(ROUND(G.11!D157,2),0)</f>
        <v>0</v>
      </c>
      <c r="E157" s="96" t="str">
        <f>IF(OR(ISTEXT(G.11!E157),ISNUMBER(G.11!E157))=TRUE,G.11!E157,"")</f>
        <v/>
      </c>
      <c r="F157" s="89">
        <f>IFERROR(ROUND(G.11!F157,2),0)</f>
        <v>0</v>
      </c>
      <c r="G157" s="89">
        <f>IFERROR(ROUND(G.11!G157,2),0)</f>
        <v>0</v>
      </c>
      <c r="H157" s="89">
        <f>IFERROR(ROUND(G.11!H157,2),0)</f>
        <v>0</v>
      </c>
      <c r="I157" s="89">
        <f>IFERROR(ROUND(G.11!I157,2),0)</f>
        <v>0</v>
      </c>
      <c r="J157" s="89">
        <f>IFERROR(ROUND(G.11!J157,2),0)</f>
        <v>0</v>
      </c>
      <c r="K157" s="91">
        <f t="shared" si="2"/>
        <v>0</v>
      </c>
      <c r="L157" s="89">
        <f>IFERROR(ROUND(G.11!L157,2),0)</f>
        <v>0</v>
      </c>
      <c r="M157" s="89">
        <f>IFERROR(ROUND(G.11!M157,2),0)</f>
        <v>0</v>
      </c>
      <c r="N157" s="96" t="str">
        <f>IF(OR(ISTEXT(G.11!N157),ISNUMBER(G.11!N157))=TRUE,G.11!N157,"")</f>
        <v/>
      </c>
    </row>
    <row r="158" spans="1:14" ht="15.75" thickBot="1" x14ac:dyDescent="0.3">
      <c r="A158" s="96" t="str">
        <f>IF(OR(ISTEXT(G.11!A158),ISNUMBER(G.11!A158))=TRUE,G.11!A158,"")</f>
        <v/>
      </c>
      <c r="B158" s="96" t="str">
        <f>IF(OR(ISTEXT(G.11!B158),ISNUMBER(G.11!B158))=TRUE,G.11!B158,"")</f>
        <v/>
      </c>
      <c r="C158" s="96" t="str">
        <f>IF(OR(ISTEXT(G.11!C158),ISNUMBER(G.11!C158))=TRUE,G.11!C158,"")</f>
        <v/>
      </c>
      <c r="D158" s="89">
        <f>IFERROR(ROUND(G.11!D158,2),0)</f>
        <v>0</v>
      </c>
      <c r="E158" s="96" t="str">
        <f>IF(OR(ISTEXT(G.11!E158),ISNUMBER(G.11!E158))=TRUE,G.11!E158,"")</f>
        <v/>
      </c>
      <c r="F158" s="89">
        <f>IFERROR(ROUND(G.11!F158,2),0)</f>
        <v>0</v>
      </c>
      <c r="G158" s="89">
        <f>IFERROR(ROUND(G.11!G158,2),0)</f>
        <v>0</v>
      </c>
      <c r="H158" s="89">
        <f>IFERROR(ROUND(G.11!H158,2),0)</f>
        <v>0</v>
      </c>
      <c r="I158" s="89">
        <f>IFERROR(ROUND(G.11!I158,2),0)</f>
        <v>0</v>
      </c>
      <c r="J158" s="89">
        <f>IFERROR(ROUND(G.11!J158,2),0)</f>
        <v>0</v>
      </c>
      <c r="K158" s="91">
        <f t="shared" si="2"/>
        <v>0</v>
      </c>
      <c r="L158" s="89">
        <f>IFERROR(ROUND(G.11!L158,2),0)</f>
        <v>0</v>
      </c>
      <c r="M158" s="89">
        <f>IFERROR(ROUND(G.11!M158,2),0)</f>
        <v>0</v>
      </c>
      <c r="N158" s="96" t="str">
        <f>IF(OR(ISTEXT(G.11!N158),ISNUMBER(G.11!N158))=TRUE,G.11!N158,"")</f>
        <v/>
      </c>
    </row>
    <row r="159" spans="1:14" ht="15.75" thickBot="1" x14ac:dyDescent="0.3">
      <c r="A159" s="96" t="str">
        <f>IF(OR(ISTEXT(G.11!A159),ISNUMBER(G.11!A159))=TRUE,G.11!A159,"")</f>
        <v/>
      </c>
      <c r="B159" s="96" t="str">
        <f>IF(OR(ISTEXT(G.11!B159),ISNUMBER(G.11!B159))=TRUE,G.11!B159,"")</f>
        <v/>
      </c>
      <c r="C159" s="96" t="str">
        <f>IF(OR(ISTEXT(G.11!C159),ISNUMBER(G.11!C159))=TRUE,G.11!C159,"")</f>
        <v/>
      </c>
      <c r="D159" s="89">
        <f>IFERROR(ROUND(G.11!D159,2),0)</f>
        <v>0</v>
      </c>
      <c r="E159" s="96" t="str">
        <f>IF(OR(ISTEXT(G.11!E159),ISNUMBER(G.11!E159))=TRUE,G.11!E159,"")</f>
        <v/>
      </c>
      <c r="F159" s="89">
        <f>IFERROR(ROUND(G.11!F159,2),0)</f>
        <v>0</v>
      </c>
      <c r="G159" s="89">
        <f>IFERROR(ROUND(G.11!G159,2),0)</f>
        <v>0</v>
      </c>
      <c r="H159" s="89">
        <f>IFERROR(ROUND(G.11!H159,2),0)</f>
        <v>0</v>
      </c>
      <c r="I159" s="89">
        <f>IFERROR(ROUND(G.11!I159,2),0)</f>
        <v>0</v>
      </c>
      <c r="J159" s="89">
        <f>IFERROR(ROUND(G.11!J159,2),0)</f>
        <v>0</v>
      </c>
      <c r="K159" s="91">
        <f t="shared" si="2"/>
        <v>0</v>
      </c>
      <c r="L159" s="89">
        <f>IFERROR(ROUND(G.11!L159,2),0)</f>
        <v>0</v>
      </c>
      <c r="M159" s="89">
        <f>IFERROR(ROUND(G.11!M159,2),0)</f>
        <v>0</v>
      </c>
      <c r="N159" s="96" t="str">
        <f>IF(OR(ISTEXT(G.11!N159),ISNUMBER(G.11!N159))=TRUE,G.11!N159,"")</f>
        <v/>
      </c>
    </row>
    <row r="160" spans="1:14" ht="15.75" thickBot="1" x14ac:dyDescent="0.3">
      <c r="A160" s="96" t="str">
        <f>IF(OR(ISTEXT(G.11!A160),ISNUMBER(G.11!A160))=TRUE,G.11!A160,"")</f>
        <v/>
      </c>
      <c r="B160" s="96" t="str">
        <f>IF(OR(ISTEXT(G.11!B160),ISNUMBER(G.11!B160))=TRUE,G.11!B160,"")</f>
        <v/>
      </c>
      <c r="C160" s="96" t="str">
        <f>IF(OR(ISTEXT(G.11!C160),ISNUMBER(G.11!C160))=TRUE,G.11!C160,"")</f>
        <v/>
      </c>
      <c r="D160" s="89">
        <f>IFERROR(ROUND(G.11!D160,2),0)</f>
        <v>0</v>
      </c>
      <c r="E160" s="96" t="str">
        <f>IF(OR(ISTEXT(G.11!E160),ISNUMBER(G.11!E160))=TRUE,G.11!E160,"")</f>
        <v/>
      </c>
      <c r="F160" s="89">
        <f>IFERROR(ROUND(G.11!F160,2),0)</f>
        <v>0</v>
      </c>
      <c r="G160" s="89">
        <f>IFERROR(ROUND(G.11!G160,2),0)</f>
        <v>0</v>
      </c>
      <c r="H160" s="89">
        <f>IFERROR(ROUND(G.11!H160,2),0)</f>
        <v>0</v>
      </c>
      <c r="I160" s="89">
        <f>IFERROR(ROUND(G.11!I160,2),0)</f>
        <v>0</v>
      </c>
      <c r="J160" s="89">
        <f>IFERROR(ROUND(G.11!J160,2),0)</f>
        <v>0</v>
      </c>
      <c r="K160" s="91">
        <f t="shared" si="2"/>
        <v>0</v>
      </c>
      <c r="L160" s="89">
        <f>IFERROR(ROUND(G.11!L160,2),0)</f>
        <v>0</v>
      </c>
      <c r="M160" s="89">
        <f>IFERROR(ROUND(G.11!M160,2),0)</f>
        <v>0</v>
      </c>
      <c r="N160" s="96" t="str">
        <f>IF(OR(ISTEXT(G.11!N160),ISNUMBER(G.11!N160))=TRUE,G.11!N160,"")</f>
        <v/>
      </c>
    </row>
    <row r="161" spans="1:14" ht="15.75" thickBot="1" x14ac:dyDescent="0.3">
      <c r="A161" s="96" t="str">
        <f>IF(OR(ISTEXT(G.11!A161),ISNUMBER(G.11!A161))=TRUE,G.11!A161,"")</f>
        <v/>
      </c>
      <c r="B161" s="96" t="str">
        <f>IF(OR(ISTEXT(G.11!B161),ISNUMBER(G.11!B161))=TRUE,G.11!B161,"")</f>
        <v/>
      </c>
      <c r="C161" s="96" t="str">
        <f>IF(OR(ISTEXT(G.11!C161),ISNUMBER(G.11!C161))=TRUE,G.11!C161,"")</f>
        <v/>
      </c>
      <c r="D161" s="89">
        <f>IFERROR(ROUND(G.11!D161,2),0)</f>
        <v>0</v>
      </c>
      <c r="E161" s="96" t="str">
        <f>IF(OR(ISTEXT(G.11!E161),ISNUMBER(G.11!E161))=TRUE,G.11!E161,"")</f>
        <v/>
      </c>
      <c r="F161" s="89">
        <f>IFERROR(ROUND(G.11!F161,2),0)</f>
        <v>0</v>
      </c>
      <c r="G161" s="89">
        <f>IFERROR(ROUND(G.11!G161,2),0)</f>
        <v>0</v>
      </c>
      <c r="H161" s="89">
        <f>IFERROR(ROUND(G.11!H161,2),0)</f>
        <v>0</v>
      </c>
      <c r="I161" s="89">
        <f>IFERROR(ROUND(G.11!I161,2),0)</f>
        <v>0</v>
      </c>
      <c r="J161" s="89">
        <f>IFERROR(ROUND(G.11!J161,2),0)</f>
        <v>0</v>
      </c>
      <c r="K161" s="91">
        <f t="shared" si="2"/>
        <v>0</v>
      </c>
      <c r="L161" s="89">
        <f>IFERROR(ROUND(G.11!L161,2),0)</f>
        <v>0</v>
      </c>
      <c r="M161" s="89">
        <f>IFERROR(ROUND(G.11!M161,2),0)</f>
        <v>0</v>
      </c>
      <c r="N161" s="96" t="str">
        <f>IF(OR(ISTEXT(G.11!N161),ISNUMBER(G.11!N161))=TRUE,G.11!N161,"")</f>
        <v/>
      </c>
    </row>
    <row r="162" spans="1:14" ht="15.75" thickBot="1" x14ac:dyDescent="0.3">
      <c r="A162" s="96" t="str">
        <f>IF(OR(ISTEXT(G.11!A162),ISNUMBER(G.11!A162))=TRUE,G.11!A162,"")</f>
        <v/>
      </c>
      <c r="B162" s="96" t="str">
        <f>IF(OR(ISTEXT(G.11!B162),ISNUMBER(G.11!B162))=TRUE,G.11!B162,"")</f>
        <v/>
      </c>
      <c r="C162" s="96" t="str">
        <f>IF(OR(ISTEXT(G.11!C162),ISNUMBER(G.11!C162))=TRUE,G.11!C162,"")</f>
        <v/>
      </c>
      <c r="D162" s="89">
        <f>IFERROR(ROUND(G.11!D162,2),0)</f>
        <v>0</v>
      </c>
      <c r="E162" s="96" t="str">
        <f>IF(OR(ISTEXT(G.11!E162),ISNUMBER(G.11!E162))=TRUE,G.11!E162,"")</f>
        <v/>
      </c>
      <c r="F162" s="89">
        <f>IFERROR(ROUND(G.11!F162,2),0)</f>
        <v>0</v>
      </c>
      <c r="G162" s="89">
        <f>IFERROR(ROUND(G.11!G162,2),0)</f>
        <v>0</v>
      </c>
      <c r="H162" s="89">
        <f>IFERROR(ROUND(G.11!H162,2),0)</f>
        <v>0</v>
      </c>
      <c r="I162" s="89">
        <f>IFERROR(ROUND(G.11!I162,2),0)</f>
        <v>0</v>
      </c>
      <c r="J162" s="89">
        <f>IFERROR(ROUND(G.11!J162,2),0)</f>
        <v>0</v>
      </c>
      <c r="K162" s="91">
        <f t="shared" si="2"/>
        <v>0</v>
      </c>
      <c r="L162" s="89">
        <f>IFERROR(ROUND(G.11!L162,2),0)</f>
        <v>0</v>
      </c>
      <c r="M162" s="89">
        <f>IFERROR(ROUND(G.11!M162,2),0)</f>
        <v>0</v>
      </c>
      <c r="N162" s="96" t="str">
        <f>IF(OR(ISTEXT(G.11!N162),ISNUMBER(G.11!N162))=TRUE,G.11!N162,"")</f>
        <v/>
      </c>
    </row>
    <row r="163" spans="1:14" ht="15.75" thickBot="1" x14ac:dyDescent="0.3">
      <c r="A163" s="96" t="str">
        <f>IF(OR(ISTEXT(G.11!A163),ISNUMBER(G.11!A163))=TRUE,G.11!A163,"")</f>
        <v/>
      </c>
      <c r="B163" s="96" t="str">
        <f>IF(OR(ISTEXT(G.11!B163),ISNUMBER(G.11!B163))=TRUE,G.11!B163,"")</f>
        <v/>
      </c>
      <c r="C163" s="96" t="str">
        <f>IF(OR(ISTEXT(G.11!C163),ISNUMBER(G.11!C163))=TRUE,G.11!C163,"")</f>
        <v/>
      </c>
      <c r="D163" s="89">
        <f>IFERROR(ROUND(G.11!D163,2),0)</f>
        <v>0</v>
      </c>
      <c r="E163" s="96" t="str">
        <f>IF(OR(ISTEXT(G.11!E163),ISNUMBER(G.11!E163))=TRUE,G.11!E163,"")</f>
        <v/>
      </c>
      <c r="F163" s="89">
        <f>IFERROR(ROUND(G.11!F163,2),0)</f>
        <v>0</v>
      </c>
      <c r="G163" s="89">
        <f>IFERROR(ROUND(G.11!G163,2),0)</f>
        <v>0</v>
      </c>
      <c r="H163" s="89">
        <f>IFERROR(ROUND(G.11!H163,2),0)</f>
        <v>0</v>
      </c>
      <c r="I163" s="89">
        <f>IFERROR(ROUND(G.11!I163,2),0)</f>
        <v>0</v>
      </c>
      <c r="J163" s="89">
        <f>IFERROR(ROUND(G.11!J163,2),0)</f>
        <v>0</v>
      </c>
      <c r="K163" s="91">
        <f t="shared" ref="K163:K226" si="3">ROUND(SUM(F163,G163,H163,(-I163),(-J163)),2)</f>
        <v>0</v>
      </c>
      <c r="L163" s="89">
        <f>IFERROR(ROUND(G.11!L163,2),0)</f>
        <v>0</v>
      </c>
      <c r="M163" s="89">
        <f>IFERROR(ROUND(G.11!M163,2),0)</f>
        <v>0</v>
      </c>
      <c r="N163" s="96" t="str">
        <f>IF(OR(ISTEXT(G.11!N163),ISNUMBER(G.11!N163))=TRUE,G.11!N163,"")</f>
        <v/>
      </c>
    </row>
    <row r="164" spans="1:14" ht="15.75" thickBot="1" x14ac:dyDescent="0.3">
      <c r="A164" s="96" t="str">
        <f>IF(OR(ISTEXT(G.11!A164),ISNUMBER(G.11!A164))=TRUE,G.11!A164,"")</f>
        <v/>
      </c>
      <c r="B164" s="96" t="str">
        <f>IF(OR(ISTEXT(G.11!B164),ISNUMBER(G.11!B164))=TRUE,G.11!B164,"")</f>
        <v/>
      </c>
      <c r="C164" s="96" t="str">
        <f>IF(OR(ISTEXT(G.11!C164),ISNUMBER(G.11!C164))=TRUE,G.11!C164,"")</f>
        <v/>
      </c>
      <c r="D164" s="89">
        <f>IFERROR(ROUND(G.11!D164,2),0)</f>
        <v>0</v>
      </c>
      <c r="E164" s="96" t="str">
        <f>IF(OR(ISTEXT(G.11!E164),ISNUMBER(G.11!E164))=TRUE,G.11!E164,"")</f>
        <v/>
      </c>
      <c r="F164" s="89">
        <f>IFERROR(ROUND(G.11!F164,2),0)</f>
        <v>0</v>
      </c>
      <c r="G164" s="89">
        <f>IFERROR(ROUND(G.11!G164,2),0)</f>
        <v>0</v>
      </c>
      <c r="H164" s="89">
        <f>IFERROR(ROUND(G.11!H164,2),0)</f>
        <v>0</v>
      </c>
      <c r="I164" s="89">
        <f>IFERROR(ROUND(G.11!I164,2),0)</f>
        <v>0</v>
      </c>
      <c r="J164" s="89">
        <f>IFERROR(ROUND(G.11!J164,2),0)</f>
        <v>0</v>
      </c>
      <c r="K164" s="91">
        <f t="shared" si="3"/>
        <v>0</v>
      </c>
      <c r="L164" s="89">
        <f>IFERROR(ROUND(G.11!L164,2),0)</f>
        <v>0</v>
      </c>
      <c r="M164" s="89">
        <f>IFERROR(ROUND(G.11!M164,2),0)</f>
        <v>0</v>
      </c>
      <c r="N164" s="96" t="str">
        <f>IF(OR(ISTEXT(G.11!N164),ISNUMBER(G.11!N164))=TRUE,G.11!N164,"")</f>
        <v/>
      </c>
    </row>
    <row r="165" spans="1:14" ht="15.75" thickBot="1" x14ac:dyDescent="0.3">
      <c r="A165" s="96" t="str">
        <f>IF(OR(ISTEXT(G.11!A165),ISNUMBER(G.11!A165))=TRUE,G.11!A165,"")</f>
        <v/>
      </c>
      <c r="B165" s="96" t="str">
        <f>IF(OR(ISTEXT(G.11!B165),ISNUMBER(G.11!B165))=TRUE,G.11!B165,"")</f>
        <v/>
      </c>
      <c r="C165" s="96" t="str">
        <f>IF(OR(ISTEXT(G.11!C165),ISNUMBER(G.11!C165))=TRUE,G.11!C165,"")</f>
        <v/>
      </c>
      <c r="D165" s="89">
        <f>IFERROR(ROUND(G.11!D165,2),0)</f>
        <v>0</v>
      </c>
      <c r="E165" s="96" t="str">
        <f>IF(OR(ISTEXT(G.11!E165),ISNUMBER(G.11!E165))=TRUE,G.11!E165,"")</f>
        <v/>
      </c>
      <c r="F165" s="89">
        <f>IFERROR(ROUND(G.11!F165,2),0)</f>
        <v>0</v>
      </c>
      <c r="G165" s="89">
        <f>IFERROR(ROUND(G.11!G165,2),0)</f>
        <v>0</v>
      </c>
      <c r="H165" s="89">
        <f>IFERROR(ROUND(G.11!H165,2),0)</f>
        <v>0</v>
      </c>
      <c r="I165" s="89">
        <f>IFERROR(ROUND(G.11!I165,2),0)</f>
        <v>0</v>
      </c>
      <c r="J165" s="89">
        <f>IFERROR(ROUND(G.11!J165,2),0)</f>
        <v>0</v>
      </c>
      <c r="K165" s="91">
        <f t="shared" si="3"/>
        <v>0</v>
      </c>
      <c r="L165" s="89">
        <f>IFERROR(ROUND(G.11!L165,2),0)</f>
        <v>0</v>
      </c>
      <c r="M165" s="89">
        <f>IFERROR(ROUND(G.11!M165,2),0)</f>
        <v>0</v>
      </c>
      <c r="N165" s="96" t="str">
        <f>IF(OR(ISTEXT(G.11!N165),ISNUMBER(G.11!N165))=TRUE,G.11!N165,"")</f>
        <v/>
      </c>
    </row>
    <row r="166" spans="1:14" ht="15.75" thickBot="1" x14ac:dyDescent="0.3">
      <c r="A166" s="96" t="str">
        <f>IF(OR(ISTEXT(G.11!A166),ISNUMBER(G.11!A166))=TRUE,G.11!A166,"")</f>
        <v/>
      </c>
      <c r="B166" s="96" t="str">
        <f>IF(OR(ISTEXT(G.11!B166),ISNUMBER(G.11!B166))=TRUE,G.11!B166,"")</f>
        <v/>
      </c>
      <c r="C166" s="96" t="str">
        <f>IF(OR(ISTEXT(G.11!C166),ISNUMBER(G.11!C166))=TRUE,G.11!C166,"")</f>
        <v/>
      </c>
      <c r="D166" s="89">
        <f>IFERROR(ROUND(G.11!D166,2),0)</f>
        <v>0</v>
      </c>
      <c r="E166" s="96" t="str">
        <f>IF(OR(ISTEXT(G.11!E166),ISNUMBER(G.11!E166))=TRUE,G.11!E166,"")</f>
        <v/>
      </c>
      <c r="F166" s="89">
        <f>IFERROR(ROUND(G.11!F166,2),0)</f>
        <v>0</v>
      </c>
      <c r="G166" s="89">
        <f>IFERROR(ROUND(G.11!G166,2),0)</f>
        <v>0</v>
      </c>
      <c r="H166" s="89">
        <f>IFERROR(ROUND(G.11!H166,2),0)</f>
        <v>0</v>
      </c>
      <c r="I166" s="89">
        <f>IFERROR(ROUND(G.11!I166,2),0)</f>
        <v>0</v>
      </c>
      <c r="J166" s="89">
        <f>IFERROR(ROUND(G.11!J166,2),0)</f>
        <v>0</v>
      </c>
      <c r="K166" s="91">
        <f t="shared" si="3"/>
        <v>0</v>
      </c>
      <c r="L166" s="89">
        <f>IFERROR(ROUND(G.11!L166,2),0)</f>
        <v>0</v>
      </c>
      <c r="M166" s="89">
        <f>IFERROR(ROUND(G.11!M166,2),0)</f>
        <v>0</v>
      </c>
      <c r="N166" s="96" t="str">
        <f>IF(OR(ISTEXT(G.11!N166),ISNUMBER(G.11!N166))=TRUE,G.11!N166,"")</f>
        <v/>
      </c>
    </row>
    <row r="167" spans="1:14" ht="15.75" thickBot="1" x14ac:dyDescent="0.3">
      <c r="A167" s="96" t="str">
        <f>IF(OR(ISTEXT(G.11!A167),ISNUMBER(G.11!A167))=TRUE,G.11!A167,"")</f>
        <v/>
      </c>
      <c r="B167" s="96" t="str">
        <f>IF(OR(ISTEXT(G.11!B167),ISNUMBER(G.11!B167))=TRUE,G.11!B167,"")</f>
        <v/>
      </c>
      <c r="C167" s="96" t="str">
        <f>IF(OR(ISTEXT(G.11!C167),ISNUMBER(G.11!C167))=TRUE,G.11!C167,"")</f>
        <v/>
      </c>
      <c r="D167" s="89">
        <f>IFERROR(ROUND(G.11!D167,2),0)</f>
        <v>0</v>
      </c>
      <c r="E167" s="96" t="str">
        <f>IF(OR(ISTEXT(G.11!E167),ISNUMBER(G.11!E167))=TRUE,G.11!E167,"")</f>
        <v/>
      </c>
      <c r="F167" s="89">
        <f>IFERROR(ROUND(G.11!F167,2),0)</f>
        <v>0</v>
      </c>
      <c r="G167" s="89">
        <f>IFERROR(ROUND(G.11!G167,2),0)</f>
        <v>0</v>
      </c>
      <c r="H167" s="89">
        <f>IFERROR(ROUND(G.11!H167,2),0)</f>
        <v>0</v>
      </c>
      <c r="I167" s="89">
        <f>IFERROR(ROUND(G.11!I167,2),0)</f>
        <v>0</v>
      </c>
      <c r="J167" s="89">
        <f>IFERROR(ROUND(G.11!J167,2),0)</f>
        <v>0</v>
      </c>
      <c r="K167" s="91">
        <f t="shared" si="3"/>
        <v>0</v>
      </c>
      <c r="L167" s="89">
        <f>IFERROR(ROUND(G.11!L167,2),0)</f>
        <v>0</v>
      </c>
      <c r="M167" s="89">
        <f>IFERROR(ROUND(G.11!M167,2),0)</f>
        <v>0</v>
      </c>
      <c r="N167" s="96" t="str">
        <f>IF(OR(ISTEXT(G.11!N167),ISNUMBER(G.11!N167))=TRUE,G.11!N167,"")</f>
        <v/>
      </c>
    </row>
    <row r="168" spans="1:14" ht="15.75" thickBot="1" x14ac:dyDescent="0.3">
      <c r="A168" s="96" t="str">
        <f>IF(OR(ISTEXT(G.11!A168),ISNUMBER(G.11!A168))=TRUE,G.11!A168,"")</f>
        <v/>
      </c>
      <c r="B168" s="96" t="str">
        <f>IF(OR(ISTEXT(G.11!B168),ISNUMBER(G.11!B168))=TRUE,G.11!B168,"")</f>
        <v/>
      </c>
      <c r="C168" s="96" t="str">
        <f>IF(OR(ISTEXT(G.11!C168),ISNUMBER(G.11!C168))=TRUE,G.11!C168,"")</f>
        <v/>
      </c>
      <c r="D168" s="89">
        <f>IFERROR(ROUND(G.11!D168,2),0)</f>
        <v>0</v>
      </c>
      <c r="E168" s="96" t="str">
        <f>IF(OR(ISTEXT(G.11!E168),ISNUMBER(G.11!E168))=TRUE,G.11!E168,"")</f>
        <v/>
      </c>
      <c r="F168" s="89">
        <f>IFERROR(ROUND(G.11!F168,2),0)</f>
        <v>0</v>
      </c>
      <c r="G168" s="89">
        <f>IFERROR(ROUND(G.11!G168,2),0)</f>
        <v>0</v>
      </c>
      <c r="H168" s="89">
        <f>IFERROR(ROUND(G.11!H168,2),0)</f>
        <v>0</v>
      </c>
      <c r="I168" s="89">
        <f>IFERROR(ROUND(G.11!I168,2),0)</f>
        <v>0</v>
      </c>
      <c r="J168" s="89">
        <f>IFERROR(ROUND(G.11!J168,2),0)</f>
        <v>0</v>
      </c>
      <c r="K168" s="91">
        <f t="shared" si="3"/>
        <v>0</v>
      </c>
      <c r="L168" s="89">
        <f>IFERROR(ROUND(G.11!L168,2),0)</f>
        <v>0</v>
      </c>
      <c r="M168" s="89">
        <f>IFERROR(ROUND(G.11!M168,2),0)</f>
        <v>0</v>
      </c>
      <c r="N168" s="96" t="str">
        <f>IF(OR(ISTEXT(G.11!N168),ISNUMBER(G.11!N168))=TRUE,G.11!N168,"")</f>
        <v/>
      </c>
    </row>
    <row r="169" spans="1:14" ht="15.75" thickBot="1" x14ac:dyDescent="0.3">
      <c r="A169" s="96" t="str">
        <f>IF(OR(ISTEXT(G.11!A169),ISNUMBER(G.11!A169))=TRUE,G.11!A169,"")</f>
        <v/>
      </c>
      <c r="B169" s="96" t="str">
        <f>IF(OR(ISTEXT(G.11!B169),ISNUMBER(G.11!B169))=TRUE,G.11!B169,"")</f>
        <v/>
      </c>
      <c r="C169" s="96" t="str">
        <f>IF(OR(ISTEXT(G.11!C169),ISNUMBER(G.11!C169))=TRUE,G.11!C169,"")</f>
        <v/>
      </c>
      <c r="D169" s="89">
        <f>IFERROR(ROUND(G.11!D169,2),0)</f>
        <v>0</v>
      </c>
      <c r="E169" s="96" t="str">
        <f>IF(OR(ISTEXT(G.11!E169),ISNUMBER(G.11!E169))=TRUE,G.11!E169,"")</f>
        <v/>
      </c>
      <c r="F169" s="89">
        <f>IFERROR(ROUND(G.11!F169,2),0)</f>
        <v>0</v>
      </c>
      <c r="G169" s="89">
        <f>IFERROR(ROUND(G.11!G169,2),0)</f>
        <v>0</v>
      </c>
      <c r="H169" s="89">
        <f>IFERROR(ROUND(G.11!H169,2),0)</f>
        <v>0</v>
      </c>
      <c r="I169" s="89">
        <f>IFERROR(ROUND(G.11!I169,2),0)</f>
        <v>0</v>
      </c>
      <c r="J169" s="89">
        <f>IFERROR(ROUND(G.11!J169,2),0)</f>
        <v>0</v>
      </c>
      <c r="K169" s="91">
        <f t="shared" si="3"/>
        <v>0</v>
      </c>
      <c r="L169" s="89">
        <f>IFERROR(ROUND(G.11!L169,2),0)</f>
        <v>0</v>
      </c>
      <c r="M169" s="89">
        <f>IFERROR(ROUND(G.11!M169,2),0)</f>
        <v>0</v>
      </c>
      <c r="N169" s="96" t="str">
        <f>IF(OR(ISTEXT(G.11!N169),ISNUMBER(G.11!N169))=TRUE,G.11!N169,"")</f>
        <v/>
      </c>
    </row>
    <row r="170" spans="1:14" ht="15.75" thickBot="1" x14ac:dyDescent="0.3">
      <c r="A170" s="96" t="str">
        <f>IF(OR(ISTEXT(G.11!A170),ISNUMBER(G.11!A170))=TRUE,G.11!A170,"")</f>
        <v/>
      </c>
      <c r="B170" s="96" t="str">
        <f>IF(OR(ISTEXT(G.11!B170),ISNUMBER(G.11!B170))=TRUE,G.11!B170,"")</f>
        <v/>
      </c>
      <c r="C170" s="96" t="str">
        <f>IF(OR(ISTEXT(G.11!C170),ISNUMBER(G.11!C170))=TRUE,G.11!C170,"")</f>
        <v/>
      </c>
      <c r="D170" s="89">
        <f>IFERROR(ROUND(G.11!D170,2),0)</f>
        <v>0</v>
      </c>
      <c r="E170" s="96" t="str">
        <f>IF(OR(ISTEXT(G.11!E170),ISNUMBER(G.11!E170))=TRUE,G.11!E170,"")</f>
        <v/>
      </c>
      <c r="F170" s="89">
        <f>IFERROR(ROUND(G.11!F170,2),0)</f>
        <v>0</v>
      </c>
      <c r="G170" s="89">
        <f>IFERROR(ROUND(G.11!G170,2),0)</f>
        <v>0</v>
      </c>
      <c r="H170" s="89">
        <f>IFERROR(ROUND(G.11!H170,2),0)</f>
        <v>0</v>
      </c>
      <c r="I170" s="89">
        <f>IFERROR(ROUND(G.11!I170,2),0)</f>
        <v>0</v>
      </c>
      <c r="J170" s="89">
        <f>IFERROR(ROUND(G.11!J170,2),0)</f>
        <v>0</v>
      </c>
      <c r="K170" s="91">
        <f t="shared" si="3"/>
        <v>0</v>
      </c>
      <c r="L170" s="89">
        <f>IFERROR(ROUND(G.11!L170,2),0)</f>
        <v>0</v>
      </c>
      <c r="M170" s="89">
        <f>IFERROR(ROUND(G.11!M170,2),0)</f>
        <v>0</v>
      </c>
      <c r="N170" s="96" t="str">
        <f>IF(OR(ISTEXT(G.11!N170),ISNUMBER(G.11!N170))=TRUE,G.11!N170,"")</f>
        <v/>
      </c>
    </row>
    <row r="171" spans="1:14" ht="15.75" thickBot="1" x14ac:dyDescent="0.3">
      <c r="A171" s="96" t="str">
        <f>IF(OR(ISTEXT(G.11!A171),ISNUMBER(G.11!A171))=TRUE,G.11!A171,"")</f>
        <v/>
      </c>
      <c r="B171" s="96" t="str">
        <f>IF(OR(ISTEXT(G.11!B171),ISNUMBER(G.11!B171))=TRUE,G.11!B171,"")</f>
        <v/>
      </c>
      <c r="C171" s="96" t="str">
        <f>IF(OR(ISTEXT(G.11!C171),ISNUMBER(G.11!C171))=TRUE,G.11!C171,"")</f>
        <v/>
      </c>
      <c r="D171" s="89">
        <f>IFERROR(ROUND(G.11!D171,2),0)</f>
        <v>0</v>
      </c>
      <c r="E171" s="96" t="str">
        <f>IF(OR(ISTEXT(G.11!E171),ISNUMBER(G.11!E171))=TRUE,G.11!E171,"")</f>
        <v/>
      </c>
      <c r="F171" s="89">
        <f>IFERROR(ROUND(G.11!F171,2),0)</f>
        <v>0</v>
      </c>
      <c r="G171" s="89">
        <f>IFERROR(ROUND(G.11!G171,2),0)</f>
        <v>0</v>
      </c>
      <c r="H171" s="89">
        <f>IFERROR(ROUND(G.11!H171,2),0)</f>
        <v>0</v>
      </c>
      <c r="I171" s="89">
        <f>IFERROR(ROUND(G.11!I171,2),0)</f>
        <v>0</v>
      </c>
      <c r="J171" s="89">
        <f>IFERROR(ROUND(G.11!J171,2),0)</f>
        <v>0</v>
      </c>
      <c r="K171" s="91">
        <f t="shared" si="3"/>
        <v>0</v>
      </c>
      <c r="L171" s="89">
        <f>IFERROR(ROUND(G.11!L171,2),0)</f>
        <v>0</v>
      </c>
      <c r="M171" s="89">
        <f>IFERROR(ROUND(G.11!M171,2),0)</f>
        <v>0</v>
      </c>
      <c r="N171" s="96" t="str">
        <f>IF(OR(ISTEXT(G.11!N171),ISNUMBER(G.11!N171))=TRUE,G.11!N171,"")</f>
        <v/>
      </c>
    </row>
    <row r="172" spans="1:14" ht="15.75" thickBot="1" x14ac:dyDescent="0.3">
      <c r="A172" s="96" t="str">
        <f>IF(OR(ISTEXT(G.11!A172),ISNUMBER(G.11!A172))=TRUE,G.11!A172,"")</f>
        <v/>
      </c>
      <c r="B172" s="96" t="str">
        <f>IF(OR(ISTEXT(G.11!B172),ISNUMBER(G.11!B172))=TRUE,G.11!B172,"")</f>
        <v/>
      </c>
      <c r="C172" s="96" t="str">
        <f>IF(OR(ISTEXT(G.11!C172),ISNUMBER(G.11!C172))=TRUE,G.11!C172,"")</f>
        <v/>
      </c>
      <c r="D172" s="89">
        <f>IFERROR(ROUND(G.11!D172,2),0)</f>
        <v>0</v>
      </c>
      <c r="E172" s="96" t="str">
        <f>IF(OR(ISTEXT(G.11!E172),ISNUMBER(G.11!E172))=TRUE,G.11!E172,"")</f>
        <v/>
      </c>
      <c r="F172" s="89">
        <f>IFERROR(ROUND(G.11!F172,2),0)</f>
        <v>0</v>
      </c>
      <c r="G172" s="89">
        <f>IFERROR(ROUND(G.11!G172,2),0)</f>
        <v>0</v>
      </c>
      <c r="H172" s="89">
        <f>IFERROR(ROUND(G.11!H172,2),0)</f>
        <v>0</v>
      </c>
      <c r="I172" s="89">
        <f>IFERROR(ROUND(G.11!I172,2),0)</f>
        <v>0</v>
      </c>
      <c r="J172" s="89">
        <f>IFERROR(ROUND(G.11!J172,2),0)</f>
        <v>0</v>
      </c>
      <c r="K172" s="91">
        <f t="shared" si="3"/>
        <v>0</v>
      </c>
      <c r="L172" s="89">
        <f>IFERROR(ROUND(G.11!L172,2),0)</f>
        <v>0</v>
      </c>
      <c r="M172" s="89">
        <f>IFERROR(ROUND(G.11!M172,2),0)</f>
        <v>0</v>
      </c>
      <c r="N172" s="96" t="str">
        <f>IF(OR(ISTEXT(G.11!N172),ISNUMBER(G.11!N172))=TRUE,G.11!N172,"")</f>
        <v/>
      </c>
    </row>
    <row r="173" spans="1:14" ht="15.75" thickBot="1" x14ac:dyDescent="0.3">
      <c r="A173" s="96" t="str">
        <f>IF(OR(ISTEXT(G.11!A173),ISNUMBER(G.11!A173))=TRUE,G.11!A173,"")</f>
        <v/>
      </c>
      <c r="B173" s="96" t="str">
        <f>IF(OR(ISTEXT(G.11!B173),ISNUMBER(G.11!B173))=TRUE,G.11!B173,"")</f>
        <v/>
      </c>
      <c r="C173" s="96" t="str">
        <f>IF(OR(ISTEXT(G.11!C173),ISNUMBER(G.11!C173))=TRUE,G.11!C173,"")</f>
        <v/>
      </c>
      <c r="D173" s="89">
        <f>IFERROR(ROUND(G.11!D173,2),0)</f>
        <v>0</v>
      </c>
      <c r="E173" s="96" t="str">
        <f>IF(OR(ISTEXT(G.11!E173),ISNUMBER(G.11!E173))=TRUE,G.11!E173,"")</f>
        <v/>
      </c>
      <c r="F173" s="89">
        <f>IFERROR(ROUND(G.11!F173,2),0)</f>
        <v>0</v>
      </c>
      <c r="G173" s="89">
        <f>IFERROR(ROUND(G.11!G173,2),0)</f>
        <v>0</v>
      </c>
      <c r="H173" s="89">
        <f>IFERROR(ROUND(G.11!H173,2),0)</f>
        <v>0</v>
      </c>
      <c r="I173" s="89">
        <f>IFERROR(ROUND(G.11!I173,2),0)</f>
        <v>0</v>
      </c>
      <c r="J173" s="89">
        <f>IFERROR(ROUND(G.11!J173,2),0)</f>
        <v>0</v>
      </c>
      <c r="K173" s="91">
        <f t="shared" si="3"/>
        <v>0</v>
      </c>
      <c r="L173" s="89">
        <f>IFERROR(ROUND(G.11!L173,2),0)</f>
        <v>0</v>
      </c>
      <c r="M173" s="89">
        <f>IFERROR(ROUND(G.11!M173,2),0)</f>
        <v>0</v>
      </c>
      <c r="N173" s="96" t="str">
        <f>IF(OR(ISTEXT(G.11!N173),ISNUMBER(G.11!N173))=TRUE,G.11!N173,"")</f>
        <v/>
      </c>
    </row>
    <row r="174" spans="1:14" ht="15.75" thickBot="1" x14ac:dyDescent="0.3">
      <c r="A174" s="96" t="str">
        <f>IF(OR(ISTEXT(G.11!A174),ISNUMBER(G.11!A174))=TRUE,G.11!A174,"")</f>
        <v/>
      </c>
      <c r="B174" s="96" t="str">
        <f>IF(OR(ISTEXT(G.11!B174),ISNUMBER(G.11!B174))=TRUE,G.11!B174,"")</f>
        <v/>
      </c>
      <c r="C174" s="96" t="str">
        <f>IF(OR(ISTEXT(G.11!C174),ISNUMBER(G.11!C174))=TRUE,G.11!C174,"")</f>
        <v/>
      </c>
      <c r="D174" s="89">
        <f>IFERROR(ROUND(G.11!D174,2),0)</f>
        <v>0</v>
      </c>
      <c r="E174" s="96" t="str">
        <f>IF(OR(ISTEXT(G.11!E174),ISNUMBER(G.11!E174))=TRUE,G.11!E174,"")</f>
        <v/>
      </c>
      <c r="F174" s="89">
        <f>IFERROR(ROUND(G.11!F174,2),0)</f>
        <v>0</v>
      </c>
      <c r="G174" s="89">
        <f>IFERROR(ROUND(G.11!G174,2),0)</f>
        <v>0</v>
      </c>
      <c r="H174" s="89">
        <f>IFERROR(ROUND(G.11!H174,2),0)</f>
        <v>0</v>
      </c>
      <c r="I174" s="89">
        <f>IFERROR(ROUND(G.11!I174,2),0)</f>
        <v>0</v>
      </c>
      <c r="J174" s="89">
        <f>IFERROR(ROUND(G.11!J174,2),0)</f>
        <v>0</v>
      </c>
      <c r="K174" s="91">
        <f t="shared" si="3"/>
        <v>0</v>
      </c>
      <c r="L174" s="89">
        <f>IFERROR(ROUND(G.11!L174,2),0)</f>
        <v>0</v>
      </c>
      <c r="M174" s="89">
        <f>IFERROR(ROUND(G.11!M174,2),0)</f>
        <v>0</v>
      </c>
      <c r="N174" s="96" t="str">
        <f>IF(OR(ISTEXT(G.11!N174),ISNUMBER(G.11!N174))=TRUE,G.11!N174,"")</f>
        <v/>
      </c>
    </row>
    <row r="175" spans="1:14" ht="15.75" thickBot="1" x14ac:dyDescent="0.3">
      <c r="A175" s="96" t="str">
        <f>IF(OR(ISTEXT(G.11!A175),ISNUMBER(G.11!A175))=TRUE,G.11!A175,"")</f>
        <v/>
      </c>
      <c r="B175" s="96" t="str">
        <f>IF(OR(ISTEXT(G.11!B175),ISNUMBER(G.11!B175))=TRUE,G.11!B175,"")</f>
        <v/>
      </c>
      <c r="C175" s="96" t="str">
        <f>IF(OR(ISTEXT(G.11!C175),ISNUMBER(G.11!C175))=TRUE,G.11!C175,"")</f>
        <v/>
      </c>
      <c r="D175" s="89">
        <f>IFERROR(ROUND(G.11!D175,2),0)</f>
        <v>0</v>
      </c>
      <c r="E175" s="96" t="str">
        <f>IF(OR(ISTEXT(G.11!E175),ISNUMBER(G.11!E175))=TRUE,G.11!E175,"")</f>
        <v/>
      </c>
      <c r="F175" s="89">
        <f>IFERROR(ROUND(G.11!F175,2),0)</f>
        <v>0</v>
      </c>
      <c r="G175" s="89">
        <f>IFERROR(ROUND(G.11!G175,2),0)</f>
        <v>0</v>
      </c>
      <c r="H175" s="89">
        <f>IFERROR(ROUND(G.11!H175,2),0)</f>
        <v>0</v>
      </c>
      <c r="I175" s="89">
        <f>IFERROR(ROUND(G.11!I175,2),0)</f>
        <v>0</v>
      </c>
      <c r="J175" s="89">
        <f>IFERROR(ROUND(G.11!J175,2),0)</f>
        <v>0</v>
      </c>
      <c r="K175" s="91">
        <f t="shared" si="3"/>
        <v>0</v>
      </c>
      <c r="L175" s="89">
        <f>IFERROR(ROUND(G.11!L175,2),0)</f>
        <v>0</v>
      </c>
      <c r="M175" s="89">
        <f>IFERROR(ROUND(G.11!M175,2),0)</f>
        <v>0</v>
      </c>
      <c r="N175" s="96" t="str">
        <f>IF(OR(ISTEXT(G.11!N175),ISNUMBER(G.11!N175))=TRUE,G.11!N175,"")</f>
        <v/>
      </c>
    </row>
    <row r="176" spans="1:14" ht="15.75" thickBot="1" x14ac:dyDescent="0.3">
      <c r="A176" s="96" t="str">
        <f>IF(OR(ISTEXT(G.11!A176),ISNUMBER(G.11!A176))=TRUE,G.11!A176,"")</f>
        <v/>
      </c>
      <c r="B176" s="96" t="str">
        <f>IF(OR(ISTEXT(G.11!B176),ISNUMBER(G.11!B176))=TRUE,G.11!B176,"")</f>
        <v/>
      </c>
      <c r="C176" s="96" t="str">
        <f>IF(OR(ISTEXT(G.11!C176),ISNUMBER(G.11!C176))=TRUE,G.11!C176,"")</f>
        <v/>
      </c>
      <c r="D176" s="89">
        <f>IFERROR(ROUND(G.11!D176,2),0)</f>
        <v>0</v>
      </c>
      <c r="E176" s="96" t="str">
        <f>IF(OR(ISTEXT(G.11!E176),ISNUMBER(G.11!E176))=TRUE,G.11!E176,"")</f>
        <v/>
      </c>
      <c r="F176" s="89">
        <f>IFERROR(ROUND(G.11!F176,2),0)</f>
        <v>0</v>
      </c>
      <c r="G176" s="89">
        <f>IFERROR(ROUND(G.11!G176,2),0)</f>
        <v>0</v>
      </c>
      <c r="H176" s="89">
        <f>IFERROR(ROUND(G.11!H176,2),0)</f>
        <v>0</v>
      </c>
      <c r="I176" s="89">
        <f>IFERROR(ROUND(G.11!I176,2),0)</f>
        <v>0</v>
      </c>
      <c r="J176" s="89">
        <f>IFERROR(ROUND(G.11!J176,2),0)</f>
        <v>0</v>
      </c>
      <c r="K176" s="91">
        <f t="shared" si="3"/>
        <v>0</v>
      </c>
      <c r="L176" s="89">
        <f>IFERROR(ROUND(G.11!L176,2),0)</f>
        <v>0</v>
      </c>
      <c r="M176" s="89">
        <f>IFERROR(ROUND(G.11!M176,2),0)</f>
        <v>0</v>
      </c>
      <c r="N176" s="96" t="str">
        <f>IF(OR(ISTEXT(G.11!N176),ISNUMBER(G.11!N176))=TRUE,G.11!N176,"")</f>
        <v/>
      </c>
    </row>
    <row r="177" spans="1:14" ht="15.75" thickBot="1" x14ac:dyDescent="0.3">
      <c r="A177" s="96" t="str">
        <f>IF(OR(ISTEXT(G.11!A177),ISNUMBER(G.11!A177))=TRUE,G.11!A177,"")</f>
        <v/>
      </c>
      <c r="B177" s="96" t="str">
        <f>IF(OR(ISTEXT(G.11!B177),ISNUMBER(G.11!B177))=TRUE,G.11!B177,"")</f>
        <v/>
      </c>
      <c r="C177" s="96" t="str">
        <f>IF(OR(ISTEXT(G.11!C177),ISNUMBER(G.11!C177))=TRUE,G.11!C177,"")</f>
        <v/>
      </c>
      <c r="D177" s="89">
        <f>IFERROR(ROUND(G.11!D177,2),0)</f>
        <v>0</v>
      </c>
      <c r="E177" s="96" t="str">
        <f>IF(OR(ISTEXT(G.11!E177),ISNUMBER(G.11!E177))=TRUE,G.11!E177,"")</f>
        <v/>
      </c>
      <c r="F177" s="89">
        <f>IFERROR(ROUND(G.11!F177,2),0)</f>
        <v>0</v>
      </c>
      <c r="G177" s="89">
        <f>IFERROR(ROUND(G.11!G177,2),0)</f>
        <v>0</v>
      </c>
      <c r="H177" s="89">
        <f>IFERROR(ROUND(G.11!H177,2),0)</f>
        <v>0</v>
      </c>
      <c r="I177" s="89">
        <f>IFERROR(ROUND(G.11!I177,2),0)</f>
        <v>0</v>
      </c>
      <c r="J177" s="89">
        <f>IFERROR(ROUND(G.11!J177,2),0)</f>
        <v>0</v>
      </c>
      <c r="K177" s="91">
        <f t="shared" si="3"/>
        <v>0</v>
      </c>
      <c r="L177" s="89">
        <f>IFERROR(ROUND(G.11!L177,2),0)</f>
        <v>0</v>
      </c>
      <c r="M177" s="89">
        <f>IFERROR(ROUND(G.11!M177,2),0)</f>
        <v>0</v>
      </c>
      <c r="N177" s="96" t="str">
        <f>IF(OR(ISTEXT(G.11!N177),ISNUMBER(G.11!N177))=TRUE,G.11!N177,"")</f>
        <v/>
      </c>
    </row>
    <row r="178" spans="1:14" ht="15.75" thickBot="1" x14ac:dyDescent="0.3">
      <c r="A178" s="96" t="str">
        <f>IF(OR(ISTEXT(G.11!A178),ISNUMBER(G.11!A178))=TRUE,G.11!A178,"")</f>
        <v/>
      </c>
      <c r="B178" s="96" t="str">
        <f>IF(OR(ISTEXT(G.11!B178),ISNUMBER(G.11!B178))=TRUE,G.11!B178,"")</f>
        <v/>
      </c>
      <c r="C178" s="96" t="str">
        <f>IF(OR(ISTEXT(G.11!C178),ISNUMBER(G.11!C178))=TRUE,G.11!C178,"")</f>
        <v/>
      </c>
      <c r="D178" s="89">
        <f>IFERROR(ROUND(G.11!D178,2),0)</f>
        <v>0</v>
      </c>
      <c r="E178" s="96" t="str">
        <f>IF(OR(ISTEXT(G.11!E178),ISNUMBER(G.11!E178))=TRUE,G.11!E178,"")</f>
        <v/>
      </c>
      <c r="F178" s="89">
        <f>IFERROR(ROUND(G.11!F178,2),0)</f>
        <v>0</v>
      </c>
      <c r="G178" s="89">
        <f>IFERROR(ROUND(G.11!G178,2),0)</f>
        <v>0</v>
      </c>
      <c r="H178" s="89">
        <f>IFERROR(ROUND(G.11!H178,2),0)</f>
        <v>0</v>
      </c>
      <c r="I178" s="89">
        <f>IFERROR(ROUND(G.11!I178,2),0)</f>
        <v>0</v>
      </c>
      <c r="J178" s="89">
        <f>IFERROR(ROUND(G.11!J178,2),0)</f>
        <v>0</v>
      </c>
      <c r="K178" s="91">
        <f t="shared" si="3"/>
        <v>0</v>
      </c>
      <c r="L178" s="89">
        <f>IFERROR(ROUND(G.11!L178,2),0)</f>
        <v>0</v>
      </c>
      <c r="M178" s="89">
        <f>IFERROR(ROUND(G.11!M178,2),0)</f>
        <v>0</v>
      </c>
      <c r="N178" s="96" t="str">
        <f>IF(OR(ISTEXT(G.11!N178),ISNUMBER(G.11!N178))=TRUE,G.11!N178,"")</f>
        <v/>
      </c>
    </row>
    <row r="179" spans="1:14" ht="15.75" thickBot="1" x14ac:dyDescent="0.3">
      <c r="A179" s="96" t="str">
        <f>IF(OR(ISTEXT(G.11!A179),ISNUMBER(G.11!A179))=TRUE,G.11!A179,"")</f>
        <v/>
      </c>
      <c r="B179" s="96" t="str">
        <f>IF(OR(ISTEXT(G.11!B179),ISNUMBER(G.11!B179))=TRUE,G.11!B179,"")</f>
        <v/>
      </c>
      <c r="C179" s="96" t="str">
        <f>IF(OR(ISTEXT(G.11!C179),ISNUMBER(G.11!C179))=TRUE,G.11!C179,"")</f>
        <v/>
      </c>
      <c r="D179" s="89">
        <f>IFERROR(ROUND(G.11!D179,2),0)</f>
        <v>0</v>
      </c>
      <c r="E179" s="96" t="str">
        <f>IF(OR(ISTEXT(G.11!E179),ISNUMBER(G.11!E179))=TRUE,G.11!E179,"")</f>
        <v/>
      </c>
      <c r="F179" s="89">
        <f>IFERROR(ROUND(G.11!F179,2),0)</f>
        <v>0</v>
      </c>
      <c r="G179" s="89">
        <f>IFERROR(ROUND(G.11!G179,2),0)</f>
        <v>0</v>
      </c>
      <c r="H179" s="89">
        <f>IFERROR(ROUND(G.11!H179,2),0)</f>
        <v>0</v>
      </c>
      <c r="I179" s="89">
        <f>IFERROR(ROUND(G.11!I179,2),0)</f>
        <v>0</v>
      </c>
      <c r="J179" s="89">
        <f>IFERROR(ROUND(G.11!J179,2),0)</f>
        <v>0</v>
      </c>
      <c r="K179" s="91">
        <f t="shared" si="3"/>
        <v>0</v>
      </c>
      <c r="L179" s="89">
        <f>IFERROR(ROUND(G.11!L179,2),0)</f>
        <v>0</v>
      </c>
      <c r="M179" s="89">
        <f>IFERROR(ROUND(G.11!M179,2),0)</f>
        <v>0</v>
      </c>
      <c r="N179" s="96" t="str">
        <f>IF(OR(ISTEXT(G.11!N179),ISNUMBER(G.11!N179))=TRUE,G.11!N179,"")</f>
        <v/>
      </c>
    </row>
    <row r="180" spans="1:14" ht="15.75" thickBot="1" x14ac:dyDescent="0.3">
      <c r="A180" s="96" t="str">
        <f>IF(OR(ISTEXT(G.11!A180),ISNUMBER(G.11!A180))=TRUE,G.11!A180,"")</f>
        <v/>
      </c>
      <c r="B180" s="96" t="str">
        <f>IF(OR(ISTEXT(G.11!B180),ISNUMBER(G.11!B180))=TRUE,G.11!B180,"")</f>
        <v/>
      </c>
      <c r="C180" s="96" t="str">
        <f>IF(OR(ISTEXT(G.11!C180),ISNUMBER(G.11!C180))=TRUE,G.11!C180,"")</f>
        <v/>
      </c>
      <c r="D180" s="89">
        <f>IFERROR(ROUND(G.11!D180,2),0)</f>
        <v>0</v>
      </c>
      <c r="E180" s="96" t="str">
        <f>IF(OR(ISTEXT(G.11!E180),ISNUMBER(G.11!E180))=TRUE,G.11!E180,"")</f>
        <v/>
      </c>
      <c r="F180" s="89">
        <f>IFERROR(ROUND(G.11!F180,2),0)</f>
        <v>0</v>
      </c>
      <c r="G180" s="89">
        <f>IFERROR(ROUND(G.11!G180,2),0)</f>
        <v>0</v>
      </c>
      <c r="H180" s="89">
        <f>IFERROR(ROUND(G.11!H180,2),0)</f>
        <v>0</v>
      </c>
      <c r="I180" s="89">
        <f>IFERROR(ROUND(G.11!I180,2),0)</f>
        <v>0</v>
      </c>
      <c r="J180" s="89">
        <f>IFERROR(ROUND(G.11!J180,2),0)</f>
        <v>0</v>
      </c>
      <c r="K180" s="91">
        <f t="shared" si="3"/>
        <v>0</v>
      </c>
      <c r="L180" s="89">
        <f>IFERROR(ROUND(G.11!L180,2),0)</f>
        <v>0</v>
      </c>
      <c r="M180" s="89">
        <f>IFERROR(ROUND(G.11!M180,2),0)</f>
        <v>0</v>
      </c>
      <c r="N180" s="96" t="str">
        <f>IF(OR(ISTEXT(G.11!N180),ISNUMBER(G.11!N180))=TRUE,G.11!N180,"")</f>
        <v/>
      </c>
    </row>
    <row r="181" spans="1:14" ht="15.75" thickBot="1" x14ac:dyDescent="0.3">
      <c r="A181" s="96" t="str">
        <f>IF(OR(ISTEXT(G.11!A181),ISNUMBER(G.11!A181))=TRUE,G.11!A181,"")</f>
        <v/>
      </c>
      <c r="B181" s="96" t="str">
        <f>IF(OR(ISTEXT(G.11!B181),ISNUMBER(G.11!B181))=TRUE,G.11!B181,"")</f>
        <v/>
      </c>
      <c r="C181" s="96" t="str">
        <f>IF(OR(ISTEXT(G.11!C181),ISNUMBER(G.11!C181))=TRUE,G.11!C181,"")</f>
        <v/>
      </c>
      <c r="D181" s="89">
        <f>IFERROR(ROUND(G.11!D181,2),0)</f>
        <v>0</v>
      </c>
      <c r="E181" s="96" t="str">
        <f>IF(OR(ISTEXT(G.11!E181),ISNUMBER(G.11!E181))=TRUE,G.11!E181,"")</f>
        <v/>
      </c>
      <c r="F181" s="89">
        <f>IFERROR(ROUND(G.11!F181,2),0)</f>
        <v>0</v>
      </c>
      <c r="G181" s="89">
        <f>IFERROR(ROUND(G.11!G181,2),0)</f>
        <v>0</v>
      </c>
      <c r="H181" s="89">
        <f>IFERROR(ROUND(G.11!H181,2),0)</f>
        <v>0</v>
      </c>
      <c r="I181" s="89">
        <f>IFERROR(ROUND(G.11!I181,2),0)</f>
        <v>0</v>
      </c>
      <c r="J181" s="89">
        <f>IFERROR(ROUND(G.11!J181,2),0)</f>
        <v>0</v>
      </c>
      <c r="K181" s="91">
        <f t="shared" si="3"/>
        <v>0</v>
      </c>
      <c r="L181" s="89">
        <f>IFERROR(ROUND(G.11!L181,2),0)</f>
        <v>0</v>
      </c>
      <c r="M181" s="89">
        <f>IFERROR(ROUND(G.11!M181,2),0)</f>
        <v>0</v>
      </c>
      <c r="N181" s="96" t="str">
        <f>IF(OR(ISTEXT(G.11!N181),ISNUMBER(G.11!N181))=TRUE,G.11!N181,"")</f>
        <v/>
      </c>
    </row>
    <row r="182" spans="1:14" ht="15.75" thickBot="1" x14ac:dyDescent="0.3">
      <c r="A182" s="96" t="str">
        <f>IF(OR(ISTEXT(G.11!A182),ISNUMBER(G.11!A182))=TRUE,G.11!A182,"")</f>
        <v/>
      </c>
      <c r="B182" s="96" t="str">
        <f>IF(OR(ISTEXT(G.11!B182),ISNUMBER(G.11!B182))=TRUE,G.11!B182,"")</f>
        <v/>
      </c>
      <c r="C182" s="96" t="str">
        <f>IF(OR(ISTEXT(G.11!C182),ISNUMBER(G.11!C182))=TRUE,G.11!C182,"")</f>
        <v/>
      </c>
      <c r="D182" s="89">
        <f>IFERROR(ROUND(G.11!D182,2),0)</f>
        <v>0</v>
      </c>
      <c r="E182" s="96" t="str">
        <f>IF(OR(ISTEXT(G.11!E182),ISNUMBER(G.11!E182))=TRUE,G.11!E182,"")</f>
        <v/>
      </c>
      <c r="F182" s="89">
        <f>IFERROR(ROUND(G.11!F182,2),0)</f>
        <v>0</v>
      </c>
      <c r="G182" s="89">
        <f>IFERROR(ROUND(G.11!G182,2),0)</f>
        <v>0</v>
      </c>
      <c r="H182" s="89">
        <f>IFERROR(ROUND(G.11!H182,2),0)</f>
        <v>0</v>
      </c>
      <c r="I182" s="89">
        <f>IFERROR(ROUND(G.11!I182,2),0)</f>
        <v>0</v>
      </c>
      <c r="J182" s="89">
        <f>IFERROR(ROUND(G.11!J182,2),0)</f>
        <v>0</v>
      </c>
      <c r="K182" s="91">
        <f t="shared" si="3"/>
        <v>0</v>
      </c>
      <c r="L182" s="89">
        <f>IFERROR(ROUND(G.11!L182,2),0)</f>
        <v>0</v>
      </c>
      <c r="M182" s="89">
        <f>IFERROR(ROUND(G.11!M182,2),0)</f>
        <v>0</v>
      </c>
      <c r="N182" s="96" t="str">
        <f>IF(OR(ISTEXT(G.11!N182),ISNUMBER(G.11!N182))=TRUE,G.11!N182,"")</f>
        <v/>
      </c>
    </row>
    <row r="183" spans="1:14" ht="15.75" thickBot="1" x14ac:dyDescent="0.3">
      <c r="A183" s="96" t="str">
        <f>IF(OR(ISTEXT(G.11!A183),ISNUMBER(G.11!A183))=TRUE,G.11!A183,"")</f>
        <v/>
      </c>
      <c r="B183" s="96" t="str">
        <f>IF(OR(ISTEXT(G.11!B183),ISNUMBER(G.11!B183))=TRUE,G.11!B183,"")</f>
        <v/>
      </c>
      <c r="C183" s="96" t="str">
        <f>IF(OR(ISTEXT(G.11!C183),ISNUMBER(G.11!C183))=TRUE,G.11!C183,"")</f>
        <v/>
      </c>
      <c r="D183" s="89">
        <f>IFERROR(ROUND(G.11!D183,2),0)</f>
        <v>0</v>
      </c>
      <c r="E183" s="96" t="str">
        <f>IF(OR(ISTEXT(G.11!E183),ISNUMBER(G.11!E183))=TRUE,G.11!E183,"")</f>
        <v/>
      </c>
      <c r="F183" s="89">
        <f>IFERROR(ROUND(G.11!F183,2),0)</f>
        <v>0</v>
      </c>
      <c r="G183" s="89">
        <f>IFERROR(ROUND(G.11!G183,2),0)</f>
        <v>0</v>
      </c>
      <c r="H183" s="89">
        <f>IFERROR(ROUND(G.11!H183,2),0)</f>
        <v>0</v>
      </c>
      <c r="I183" s="89">
        <f>IFERROR(ROUND(G.11!I183,2),0)</f>
        <v>0</v>
      </c>
      <c r="J183" s="89">
        <f>IFERROR(ROUND(G.11!J183,2),0)</f>
        <v>0</v>
      </c>
      <c r="K183" s="91">
        <f t="shared" si="3"/>
        <v>0</v>
      </c>
      <c r="L183" s="89">
        <f>IFERROR(ROUND(G.11!L183,2),0)</f>
        <v>0</v>
      </c>
      <c r="M183" s="89">
        <f>IFERROR(ROUND(G.11!M183,2),0)</f>
        <v>0</v>
      </c>
      <c r="N183" s="96" t="str">
        <f>IF(OR(ISTEXT(G.11!N183),ISNUMBER(G.11!N183))=TRUE,G.11!N183,"")</f>
        <v/>
      </c>
    </row>
    <row r="184" spans="1:14" ht="15.75" thickBot="1" x14ac:dyDescent="0.3">
      <c r="A184" s="96" t="str">
        <f>IF(OR(ISTEXT(G.11!A184),ISNUMBER(G.11!A184))=TRUE,G.11!A184,"")</f>
        <v/>
      </c>
      <c r="B184" s="96" t="str">
        <f>IF(OR(ISTEXT(G.11!B184),ISNUMBER(G.11!B184))=TRUE,G.11!B184,"")</f>
        <v/>
      </c>
      <c r="C184" s="96" t="str">
        <f>IF(OR(ISTEXT(G.11!C184),ISNUMBER(G.11!C184))=TRUE,G.11!C184,"")</f>
        <v/>
      </c>
      <c r="D184" s="89">
        <f>IFERROR(ROUND(G.11!D184,2),0)</f>
        <v>0</v>
      </c>
      <c r="E184" s="96" t="str">
        <f>IF(OR(ISTEXT(G.11!E184),ISNUMBER(G.11!E184))=TRUE,G.11!E184,"")</f>
        <v/>
      </c>
      <c r="F184" s="89">
        <f>IFERROR(ROUND(G.11!F184,2),0)</f>
        <v>0</v>
      </c>
      <c r="G184" s="89">
        <f>IFERROR(ROUND(G.11!G184,2),0)</f>
        <v>0</v>
      </c>
      <c r="H184" s="89">
        <f>IFERROR(ROUND(G.11!H184,2),0)</f>
        <v>0</v>
      </c>
      <c r="I184" s="89">
        <f>IFERROR(ROUND(G.11!I184,2),0)</f>
        <v>0</v>
      </c>
      <c r="J184" s="89">
        <f>IFERROR(ROUND(G.11!J184,2),0)</f>
        <v>0</v>
      </c>
      <c r="K184" s="91">
        <f t="shared" si="3"/>
        <v>0</v>
      </c>
      <c r="L184" s="89">
        <f>IFERROR(ROUND(G.11!L184,2),0)</f>
        <v>0</v>
      </c>
      <c r="M184" s="89">
        <f>IFERROR(ROUND(G.11!M184,2),0)</f>
        <v>0</v>
      </c>
      <c r="N184" s="96" t="str">
        <f>IF(OR(ISTEXT(G.11!N184),ISNUMBER(G.11!N184))=TRUE,G.11!N184,"")</f>
        <v/>
      </c>
    </row>
    <row r="185" spans="1:14" ht="15.75" thickBot="1" x14ac:dyDescent="0.3">
      <c r="A185" s="96" t="str">
        <f>IF(OR(ISTEXT(G.11!A185),ISNUMBER(G.11!A185))=TRUE,G.11!A185,"")</f>
        <v/>
      </c>
      <c r="B185" s="96" t="str">
        <f>IF(OR(ISTEXT(G.11!B185),ISNUMBER(G.11!B185))=TRUE,G.11!B185,"")</f>
        <v/>
      </c>
      <c r="C185" s="96" t="str">
        <f>IF(OR(ISTEXT(G.11!C185),ISNUMBER(G.11!C185))=TRUE,G.11!C185,"")</f>
        <v/>
      </c>
      <c r="D185" s="89">
        <f>IFERROR(ROUND(G.11!D185,2),0)</f>
        <v>0</v>
      </c>
      <c r="E185" s="96" t="str">
        <f>IF(OR(ISTEXT(G.11!E185),ISNUMBER(G.11!E185))=TRUE,G.11!E185,"")</f>
        <v/>
      </c>
      <c r="F185" s="89">
        <f>IFERROR(ROUND(G.11!F185,2),0)</f>
        <v>0</v>
      </c>
      <c r="G185" s="89">
        <f>IFERROR(ROUND(G.11!G185,2),0)</f>
        <v>0</v>
      </c>
      <c r="H185" s="89">
        <f>IFERROR(ROUND(G.11!H185,2),0)</f>
        <v>0</v>
      </c>
      <c r="I185" s="89">
        <f>IFERROR(ROUND(G.11!I185,2),0)</f>
        <v>0</v>
      </c>
      <c r="J185" s="89">
        <f>IFERROR(ROUND(G.11!J185,2),0)</f>
        <v>0</v>
      </c>
      <c r="K185" s="91">
        <f t="shared" si="3"/>
        <v>0</v>
      </c>
      <c r="L185" s="89">
        <f>IFERROR(ROUND(G.11!L185,2),0)</f>
        <v>0</v>
      </c>
      <c r="M185" s="89">
        <f>IFERROR(ROUND(G.11!M185,2),0)</f>
        <v>0</v>
      </c>
      <c r="N185" s="96" t="str">
        <f>IF(OR(ISTEXT(G.11!N185),ISNUMBER(G.11!N185))=TRUE,G.11!N185,"")</f>
        <v/>
      </c>
    </row>
    <row r="186" spans="1:14" ht="15.75" thickBot="1" x14ac:dyDescent="0.3">
      <c r="A186" s="96" t="str">
        <f>IF(OR(ISTEXT(G.11!A186),ISNUMBER(G.11!A186))=TRUE,G.11!A186,"")</f>
        <v/>
      </c>
      <c r="B186" s="96" t="str">
        <f>IF(OR(ISTEXT(G.11!B186),ISNUMBER(G.11!B186))=TRUE,G.11!B186,"")</f>
        <v/>
      </c>
      <c r="C186" s="96" t="str">
        <f>IF(OR(ISTEXT(G.11!C186),ISNUMBER(G.11!C186))=TRUE,G.11!C186,"")</f>
        <v/>
      </c>
      <c r="D186" s="89">
        <f>IFERROR(ROUND(G.11!D186,2),0)</f>
        <v>0</v>
      </c>
      <c r="E186" s="96" t="str">
        <f>IF(OR(ISTEXT(G.11!E186),ISNUMBER(G.11!E186))=TRUE,G.11!E186,"")</f>
        <v/>
      </c>
      <c r="F186" s="89">
        <f>IFERROR(ROUND(G.11!F186,2),0)</f>
        <v>0</v>
      </c>
      <c r="G186" s="89">
        <f>IFERROR(ROUND(G.11!G186,2),0)</f>
        <v>0</v>
      </c>
      <c r="H186" s="89">
        <f>IFERROR(ROUND(G.11!H186,2),0)</f>
        <v>0</v>
      </c>
      <c r="I186" s="89">
        <f>IFERROR(ROUND(G.11!I186,2),0)</f>
        <v>0</v>
      </c>
      <c r="J186" s="89">
        <f>IFERROR(ROUND(G.11!J186,2),0)</f>
        <v>0</v>
      </c>
      <c r="K186" s="91">
        <f t="shared" si="3"/>
        <v>0</v>
      </c>
      <c r="L186" s="89">
        <f>IFERROR(ROUND(G.11!L186,2),0)</f>
        <v>0</v>
      </c>
      <c r="M186" s="89">
        <f>IFERROR(ROUND(G.11!M186,2),0)</f>
        <v>0</v>
      </c>
      <c r="N186" s="96" t="str">
        <f>IF(OR(ISTEXT(G.11!N186),ISNUMBER(G.11!N186))=TRUE,G.11!N186,"")</f>
        <v/>
      </c>
    </row>
    <row r="187" spans="1:14" ht="15.75" thickBot="1" x14ac:dyDescent="0.3">
      <c r="A187" s="96" t="str">
        <f>IF(OR(ISTEXT(G.11!A187),ISNUMBER(G.11!A187))=TRUE,G.11!A187,"")</f>
        <v/>
      </c>
      <c r="B187" s="96" t="str">
        <f>IF(OR(ISTEXT(G.11!B187),ISNUMBER(G.11!B187))=TRUE,G.11!B187,"")</f>
        <v/>
      </c>
      <c r="C187" s="96" t="str">
        <f>IF(OR(ISTEXT(G.11!C187),ISNUMBER(G.11!C187))=TRUE,G.11!C187,"")</f>
        <v/>
      </c>
      <c r="D187" s="89">
        <f>IFERROR(ROUND(G.11!D187,2),0)</f>
        <v>0</v>
      </c>
      <c r="E187" s="96" t="str">
        <f>IF(OR(ISTEXT(G.11!E187),ISNUMBER(G.11!E187))=TRUE,G.11!E187,"")</f>
        <v/>
      </c>
      <c r="F187" s="89">
        <f>IFERROR(ROUND(G.11!F187,2),0)</f>
        <v>0</v>
      </c>
      <c r="G187" s="89">
        <f>IFERROR(ROUND(G.11!G187,2),0)</f>
        <v>0</v>
      </c>
      <c r="H187" s="89">
        <f>IFERROR(ROUND(G.11!H187,2),0)</f>
        <v>0</v>
      </c>
      <c r="I187" s="89">
        <f>IFERROR(ROUND(G.11!I187,2),0)</f>
        <v>0</v>
      </c>
      <c r="J187" s="89">
        <f>IFERROR(ROUND(G.11!J187,2),0)</f>
        <v>0</v>
      </c>
      <c r="K187" s="91">
        <f t="shared" si="3"/>
        <v>0</v>
      </c>
      <c r="L187" s="89">
        <f>IFERROR(ROUND(G.11!L187,2),0)</f>
        <v>0</v>
      </c>
      <c r="M187" s="89">
        <f>IFERROR(ROUND(G.11!M187,2),0)</f>
        <v>0</v>
      </c>
      <c r="N187" s="96" t="str">
        <f>IF(OR(ISTEXT(G.11!N187),ISNUMBER(G.11!N187))=TRUE,G.11!N187,"")</f>
        <v/>
      </c>
    </row>
    <row r="188" spans="1:14" ht="15.75" thickBot="1" x14ac:dyDescent="0.3">
      <c r="A188" s="96" t="str">
        <f>IF(OR(ISTEXT(G.11!A188),ISNUMBER(G.11!A188))=TRUE,G.11!A188,"")</f>
        <v/>
      </c>
      <c r="B188" s="96" t="str">
        <f>IF(OR(ISTEXT(G.11!B188),ISNUMBER(G.11!B188))=TRUE,G.11!B188,"")</f>
        <v/>
      </c>
      <c r="C188" s="96" t="str">
        <f>IF(OR(ISTEXT(G.11!C188),ISNUMBER(G.11!C188))=TRUE,G.11!C188,"")</f>
        <v/>
      </c>
      <c r="D188" s="89">
        <f>IFERROR(ROUND(G.11!D188,2),0)</f>
        <v>0</v>
      </c>
      <c r="E188" s="96" t="str">
        <f>IF(OR(ISTEXT(G.11!E188),ISNUMBER(G.11!E188))=TRUE,G.11!E188,"")</f>
        <v/>
      </c>
      <c r="F188" s="89">
        <f>IFERROR(ROUND(G.11!F188,2),0)</f>
        <v>0</v>
      </c>
      <c r="G188" s="89">
        <f>IFERROR(ROUND(G.11!G188,2),0)</f>
        <v>0</v>
      </c>
      <c r="H188" s="89">
        <f>IFERROR(ROUND(G.11!H188,2),0)</f>
        <v>0</v>
      </c>
      <c r="I188" s="89">
        <f>IFERROR(ROUND(G.11!I188,2),0)</f>
        <v>0</v>
      </c>
      <c r="J188" s="89">
        <f>IFERROR(ROUND(G.11!J188,2),0)</f>
        <v>0</v>
      </c>
      <c r="K188" s="91">
        <f t="shared" si="3"/>
        <v>0</v>
      </c>
      <c r="L188" s="89">
        <f>IFERROR(ROUND(G.11!L188,2),0)</f>
        <v>0</v>
      </c>
      <c r="M188" s="89">
        <f>IFERROR(ROUND(G.11!M188,2),0)</f>
        <v>0</v>
      </c>
      <c r="N188" s="96" t="str">
        <f>IF(OR(ISTEXT(G.11!N188),ISNUMBER(G.11!N188))=TRUE,G.11!N188,"")</f>
        <v/>
      </c>
    </row>
    <row r="189" spans="1:14" ht="15.75" thickBot="1" x14ac:dyDescent="0.3">
      <c r="A189" s="96" t="str">
        <f>IF(OR(ISTEXT(G.11!A189),ISNUMBER(G.11!A189))=TRUE,G.11!A189,"")</f>
        <v/>
      </c>
      <c r="B189" s="96" t="str">
        <f>IF(OR(ISTEXT(G.11!B189),ISNUMBER(G.11!B189))=TRUE,G.11!B189,"")</f>
        <v/>
      </c>
      <c r="C189" s="96" t="str">
        <f>IF(OR(ISTEXT(G.11!C189),ISNUMBER(G.11!C189))=TRUE,G.11!C189,"")</f>
        <v/>
      </c>
      <c r="D189" s="89">
        <f>IFERROR(ROUND(G.11!D189,2),0)</f>
        <v>0</v>
      </c>
      <c r="E189" s="96" t="str">
        <f>IF(OR(ISTEXT(G.11!E189),ISNUMBER(G.11!E189))=TRUE,G.11!E189,"")</f>
        <v/>
      </c>
      <c r="F189" s="89">
        <f>IFERROR(ROUND(G.11!F189,2),0)</f>
        <v>0</v>
      </c>
      <c r="G189" s="89">
        <f>IFERROR(ROUND(G.11!G189,2),0)</f>
        <v>0</v>
      </c>
      <c r="H189" s="89">
        <f>IFERROR(ROUND(G.11!H189,2),0)</f>
        <v>0</v>
      </c>
      <c r="I189" s="89">
        <f>IFERROR(ROUND(G.11!I189,2),0)</f>
        <v>0</v>
      </c>
      <c r="J189" s="89">
        <f>IFERROR(ROUND(G.11!J189,2),0)</f>
        <v>0</v>
      </c>
      <c r="K189" s="91">
        <f t="shared" si="3"/>
        <v>0</v>
      </c>
      <c r="L189" s="89">
        <f>IFERROR(ROUND(G.11!L189,2),0)</f>
        <v>0</v>
      </c>
      <c r="M189" s="89">
        <f>IFERROR(ROUND(G.11!M189,2),0)</f>
        <v>0</v>
      </c>
      <c r="N189" s="96" t="str">
        <f>IF(OR(ISTEXT(G.11!N189),ISNUMBER(G.11!N189))=TRUE,G.11!N189,"")</f>
        <v/>
      </c>
    </row>
    <row r="190" spans="1:14" ht="15.75" thickBot="1" x14ac:dyDescent="0.3">
      <c r="A190" s="96" t="str">
        <f>IF(OR(ISTEXT(G.11!A190),ISNUMBER(G.11!A190))=TRUE,G.11!A190,"")</f>
        <v/>
      </c>
      <c r="B190" s="96" t="str">
        <f>IF(OR(ISTEXT(G.11!B190),ISNUMBER(G.11!B190))=TRUE,G.11!B190,"")</f>
        <v/>
      </c>
      <c r="C190" s="96" t="str">
        <f>IF(OR(ISTEXT(G.11!C190),ISNUMBER(G.11!C190))=TRUE,G.11!C190,"")</f>
        <v/>
      </c>
      <c r="D190" s="89">
        <f>IFERROR(ROUND(G.11!D190,2),0)</f>
        <v>0</v>
      </c>
      <c r="E190" s="96" t="str">
        <f>IF(OR(ISTEXT(G.11!E190),ISNUMBER(G.11!E190))=TRUE,G.11!E190,"")</f>
        <v/>
      </c>
      <c r="F190" s="89">
        <f>IFERROR(ROUND(G.11!F190,2),0)</f>
        <v>0</v>
      </c>
      <c r="G190" s="89">
        <f>IFERROR(ROUND(G.11!G190,2),0)</f>
        <v>0</v>
      </c>
      <c r="H190" s="89">
        <f>IFERROR(ROUND(G.11!H190,2),0)</f>
        <v>0</v>
      </c>
      <c r="I190" s="89">
        <f>IFERROR(ROUND(G.11!I190,2),0)</f>
        <v>0</v>
      </c>
      <c r="J190" s="89">
        <f>IFERROR(ROUND(G.11!J190,2),0)</f>
        <v>0</v>
      </c>
      <c r="K190" s="91">
        <f t="shared" si="3"/>
        <v>0</v>
      </c>
      <c r="L190" s="89">
        <f>IFERROR(ROUND(G.11!L190,2),0)</f>
        <v>0</v>
      </c>
      <c r="M190" s="89">
        <f>IFERROR(ROUND(G.11!M190,2),0)</f>
        <v>0</v>
      </c>
      <c r="N190" s="96" t="str">
        <f>IF(OR(ISTEXT(G.11!N190),ISNUMBER(G.11!N190))=TRUE,G.11!N190,"")</f>
        <v/>
      </c>
    </row>
    <row r="191" spans="1:14" ht="15.75" thickBot="1" x14ac:dyDescent="0.3">
      <c r="A191" s="96" t="str">
        <f>IF(OR(ISTEXT(G.11!A191),ISNUMBER(G.11!A191))=TRUE,G.11!A191,"")</f>
        <v/>
      </c>
      <c r="B191" s="96" t="str">
        <f>IF(OR(ISTEXT(G.11!B191),ISNUMBER(G.11!B191))=TRUE,G.11!B191,"")</f>
        <v/>
      </c>
      <c r="C191" s="96" t="str">
        <f>IF(OR(ISTEXT(G.11!C191),ISNUMBER(G.11!C191))=TRUE,G.11!C191,"")</f>
        <v/>
      </c>
      <c r="D191" s="89">
        <f>IFERROR(ROUND(G.11!D191,2),0)</f>
        <v>0</v>
      </c>
      <c r="E191" s="96" t="str">
        <f>IF(OR(ISTEXT(G.11!E191),ISNUMBER(G.11!E191))=TRUE,G.11!E191,"")</f>
        <v/>
      </c>
      <c r="F191" s="89">
        <f>IFERROR(ROUND(G.11!F191,2),0)</f>
        <v>0</v>
      </c>
      <c r="G191" s="89">
        <f>IFERROR(ROUND(G.11!G191,2),0)</f>
        <v>0</v>
      </c>
      <c r="H191" s="89">
        <f>IFERROR(ROUND(G.11!H191,2),0)</f>
        <v>0</v>
      </c>
      <c r="I191" s="89">
        <f>IFERROR(ROUND(G.11!I191,2),0)</f>
        <v>0</v>
      </c>
      <c r="J191" s="89">
        <f>IFERROR(ROUND(G.11!J191,2),0)</f>
        <v>0</v>
      </c>
      <c r="K191" s="91">
        <f t="shared" si="3"/>
        <v>0</v>
      </c>
      <c r="L191" s="89">
        <f>IFERROR(ROUND(G.11!L191,2),0)</f>
        <v>0</v>
      </c>
      <c r="M191" s="89">
        <f>IFERROR(ROUND(G.11!M191,2),0)</f>
        <v>0</v>
      </c>
      <c r="N191" s="96" t="str">
        <f>IF(OR(ISTEXT(G.11!N191),ISNUMBER(G.11!N191))=TRUE,G.11!N191,"")</f>
        <v/>
      </c>
    </row>
    <row r="192" spans="1:14" ht="15.75" thickBot="1" x14ac:dyDescent="0.3">
      <c r="A192" s="96" t="str">
        <f>IF(OR(ISTEXT(G.11!A192),ISNUMBER(G.11!A192))=TRUE,G.11!A192,"")</f>
        <v/>
      </c>
      <c r="B192" s="96" t="str">
        <f>IF(OR(ISTEXT(G.11!B192),ISNUMBER(G.11!B192))=TRUE,G.11!B192,"")</f>
        <v/>
      </c>
      <c r="C192" s="96" t="str">
        <f>IF(OR(ISTEXT(G.11!C192),ISNUMBER(G.11!C192))=TRUE,G.11!C192,"")</f>
        <v/>
      </c>
      <c r="D192" s="89">
        <f>IFERROR(ROUND(G.11!D192,2),0)</f>
        <v>0</v>
      </c>
      <c r="E192" s="96" t="str">
        <f>IF(OR(ISTEXT(G.11!E192),ISNUMBER(G.11!E192))=TRUE,G.11!E192,"")</f>
        <v/>
      </c>
      <c r="F192" s="89">
        <f>IFERROR(ROUND(G.11!F192,2),0)</f>
        <v>0</v>
      </c>
      <c r="G192" s="89">
        <f>IFERROR(ROUND(G.11!G192,2),0)</f>
        <v>0</v>
      </c>
      <c r="H192" s="89">
        <f>IFERROR(ROUND(G.11!H192,2),0)</f>
        <v>0</v>
      </c>
      <c r="I192" s="89">
        <f>IFERROR(ROUND(G.11!I192,2),0)</f>
        <v>0</v>
      </c>
      <c r="J192" s="89">
        <f>IFERROR(ROUND(G.11!J192,2),0)</f>
        <v>0</v>
      </c>
      <c r="K192" s="91">
        <f t="shared" si="3"/>
        <v>0</v>
      </c>
      <c r="L192" s="89">
        <f>IFERROR(ROUND(G.11!L192,2),0)</f>
        <v>0</v>
      </c>
      <c r="M192" s="89">
        <f>IFERROR(ROUND(G.11!M192,2),0)</f>
        <v>0</v>
      </c>
      <c r="N192" s="96" t="str">
        <f>IF(OR(ISTEXT(G.11!N192),ISNUMBER(G.11!N192))=TRUE,G.11!N192,"")</f>
        <v/>
      </c>
    </row>
    <row r="193" spans="1:14" ht="15.75" thickBot="1" x14ac:dyDescent="0.3">
      <c r="A193" s="96" t="str">
        <f>IF(OR(ISTEXT(G.11!A193),ISNUMBER(G.11!A193))=TRUE,G.11!A193,"")</f>
        <v/>
      </c>
      <c r="B193" s="96" t="str">
        <f>IF(OR(ISTEXT(G.11!B193),ISNUMBER(G.11!B193))=TRUE,G.11!B193,"")</f>
        <v/>
      </c>
      <c r="C193" s="96" t="str">
        <f>IF(OR(ISTEXT(G.11!C193),ISNUMBER(G.11!C193))=TRUE,G.11!C193,"")</f>
        <v/>
      </c>
      <c r="D193" s="89">
        <f>IFERROR(ROUND(G.11!D193,2),0)</f>
        <v>0</v>
      </c>
      <c r="E193" s="96" t="str">
        <f>IF(OR(ISTEXT(G.11!E193),ISNUMBER(G.11!E193))=TRUE,G.11!E193,"")</f>
        <v/>
      </c>
      <c r="F193" s="89">
        <f>IFERROR(ROUND(G.11!F193,2),0)</f>
        <v>0</v>
      </c>
      <c r="G193" s="89">
        <f>IFERROR(ROUND(G.11!G193,2),0)</f>
        <v>0</v>
      </c>
      <c r="H193" s="89">
        <f>IFERROR(ROUND(G.11!H193,2),0)</f>
        <v>0</v>
      </c>
      <c r="I193" s="89">
        <f>IFERROR(ROUND(G.11!I193,2),0)</f>
        <v>0</v>
      </c>
      <c r="J193" s="89">
        <f>IFERROR(ROUND(G.11!J193,2),0)</f>
        <v>0</v>
      </c>
      <c r="K193" s="91">
        <f t="shared" si="3"/>
        <v>0</v>
      </c>
      <c r="L193" s="89">
        <f>IFERROR(ROUND(G.11!L193,2),0)</f>
        <v>0</v>
      </c>
      <c r="M193" s="89">
        <f>IFERROR(ROUND(G.11!M193,2),0)</f>
        <v>0</v>
      </c>
      <c r="N193" s="96" t="str">
        <f>IF(OR(ISTEXT(G.11!N193),ISNUMBER(G.11!N193))=TRUE,G.11!N193,"")</f>
        <v/>
      </c>
    </row>
    <row r="194" spans="1:14" ht="15.75" thickBot="1" x14ac:dyDescent="0.3">
      <c r="A194" s="96" t="str">
        <f>IF(OR(ISTEXT(G.11!A194),ISNUMBER(G.11!A194))=TRUE,G.11!A194,"")</f>
        <v/>
      </c>
      <c r="B194" s="96" t="str">
        <f>IF(OR(ISTEXT(G.11!B194),ISNUMBER(G.11!B194))=TRUE,G.11!B194,"")</f>
        <v/>
      </c>
      <c r="C194" s="96" t="str">
        <f>IF(OR(ISTEXT(G.11!C194),ISNUMBER(G.11!C194))=TRUE,G.11!C194,"")</f>
        <v/>
      </c>
      <c r="D194" s="89">
        <f>IFERROR(ROUND(G.11!D194,2),0)</f>
        <v>0</v>
      </c>
      <c r="E194" s="96" t="str">
        <f>IF(OR(ISTEXT(G.11!E194),ISNUMBER(G.11!E194))=TRUE,G.11!E194,"")</f>
        <v/>
      </c>
      <c r="F194" s="89">
        <f>IFERROR(ROUND(G.11!F194,2),0)</f>
        <v>0</v>
      </c>
      <c r="G194" s="89">
        <f>IFERROR(ROUND(G.11!G194,2),0)</f>
        <v>0</v>
      </c>
      <c r="H194" s="89">
        <f>IFERROR(ROUND(G.11!H194,2),0)</f>
        <v>0</v>
      </c>
      <c r="I194" s="89">
        <f>IFERROR(ROUND(G.11!I194,2),0)</f>
        <v>0</v>
      </c>
      <c r="J194" s="89">
        <f>IFERROR(ROUND(G.11!J194,2),0)</f>
        <v>0</v>
      </c>
      <c r="K194" s="91">
        <f t="shared" si="3"/>
        <v>0</v>
      </c>
      <c r="L194" s="89">
        <f>IFERROR(ROUND(G.11!L194,2),0)</f>
        <v>0</v>
      </c>
      <c r="M194" s="89">
        <f>IFERROR(ROUND(G.11!M194,2),0)</f>
        <v>0</v>
      </c>
      <c r="N194" s="96" t="str">
        <f>IF(OR(ISTEXT(G.11!N194),ISNUMBER(G.11!N194))=TRUE,G.11!N194,"")</f>
        <v/>
      </c>
    </row>
    <row r="195" spans="1:14" ht="15.75" thickBot="1" x14ac:dyDescent="0.3">
      <c r="A195" s="96" t="str">
        <f>IF(OR(ISTEXT(G.11!A195),ISNUMBER(G.11!A195))=TRUE,G.11!A195,"")</f>
        <v/>
      </c>
      <c r="B195" s="96" t="str">
        <f>IF(OR(ISTEXT(G.11!B195),ISNUMBER(G.11!B195))=TRUE,G.11!B195,"")</f>
        <v/>
      </c>
      <c r="C195" s="96" t="str">
        <f>IF(OR(ISTEXT(G.11!C195),ISNUMBER(G.11!C195))=TRUE,G.11!C195,"")</f>
        <v/>
      </c>
      <c r="D195" s="89">
        <f>IFERROR(ROUND(G.11!D195,2),0)</f>
        <v>0</v>
      </c>
      <c r="E195" s="96" t="str">
        <f>IF(OR(ISTEXT(G.11!E195),ISNUMBER(G.11!E195))=TRUE,G.11!E195,"")</f>
        <v/>
      </c>
      <c r="F195" s="89">
        <f>IFERROR(ROUND(G.11!F195,2),0)</f>
        <v>0</v>
      </c>
      <c r="G195" s="89">
        <f>IFERROR(ROUND(G.11!G195,2),0)</f>
        <v>0</v>
      </c>
      <c r="H195" s="89">
        <f>IFERROR(ROUND(G.11!H195,2),0)</f>
        <v>0</v>
      </c>
      <c r="I195" s="89">
        <f>IFERROR(ROUND(G.11!I195,2),0)</f>
        <v>0</v>
      </c>
      <c r="J195" s="89">
        <f>IFERROR(ROUND(G.11!J195,2),0)</f>
        <v>0</v>
      </c>
      <c r="K195" s="91">
        <f t="shared" si="3"/>
        <v>0</v>
      </c>
      <c r="L195" s="89">
        <f>IFERROR(ROUND(G.11!L195,2),0)</f>
        <v>0</v>
      </c>
      <c r="M195" s="89">
        <f>IFERROR(ROUND(G.11!M195,2),0)</f>
        <v>0</v>
      </c>
      <c r="N195" s="96" t="str">
        <f>IF(OR(ISTEXT(G.11!N195),ISNUMBER(G.11!N195))=TRUE,G.11!N195,"")</f>
        <v/>
      </c>
    </row>
    <row r="196" spans="1:14" ht="15.75" thickBot="1" x14ac:dyDescent="0.3">
      <c r="A196" s="96" t="str">
        <f>IF(OR(ISTEXT(G.11!A196),ISNUMBER(G.11!A196))=TRUE,G.11!A196,"")</f>
        <v/>
      </c>
      <c r="B196" s="96" t="str">
        <f>IF(OR(ISTEXT(G.11!B196),ISNUMBER(G.11!B196))=TRUE,G.11!B196,"")</f>
        <v/>
      </c>
      <c r="C196" s="96" t="str">
        <f>IF(OR(ISTEXT(G.11!C196),ISNUMBER(G.11!C196))=TRUE,G.11!C196,"")</f>
        <v/>
      </c>
      <c r="D196" s="89">
        <f>IFERROR(ROUND(G.11!D196,2),0)</f>
        <v>0</v>
      </c>
      <c r="E196" s="96" t="str">
        <f>IF(OR(ISTEXT(G.11!E196),ISNUMBER(G.11!E196))=TRUE,G.11!E196,"")</f>
        <v/>
      </c>
      <c r="F196" s="89">
        <f>IFERROR(ROUND(G.11!F196,2),0)</f>
        <v>0</v>
      </c>
      <c r="G196" s="89">
        <f>IFERROR(ROUND(G.11!G196,2),0)</f>
        <v>0</v>
      </c>
      <c r="H196" s="89">
        <f>IFERROR(ROUND(G.11!H196,2),0)</f>
        <v>0</v>
      </c>
      <c r="I196" s="89">
        <f>IFERROR(ROUND(G.11!I196,2),0)</f>
        <v>0</v>
      </c>
      <c r="J196" s="89">
        <f>IFERROR(ROUND(G.11!J196,2),0)</f>
        <v>0</v>
      </c>
      <c r="K196" s="91">
        <f t="shared" si="3"/>
        <v>0</v>
      </c>
      <c r="L196" s="89">
        <f>IFERROR(ROUND(G.11!L196,2),0)</f>
        <v>0</v>
      </c>
      <c r="M196" s="89">
        <f>IFERROR(ROUND(G.11!M196,2),0)</f>
        <v>0</v>
      </c>
      <c r="N196" s="96" t="str">
        <f>IF(OR(ISTEXT(G.11!N196),ISNUMBER(G.11!N196))=TRUE,G.11!N196,"")</f>
        <v/>
      </c>
    </row>
    <row r="197" spans="1:14" ht="15.75" thickBot="1" x14ac:dyDescent="0.3">
      <c r="A197" s="96" t="str">
        <f>IF(OR(ISTEXT(G.11!A197),ISNUMBER(G.11!A197))=TRUE,G.11!A197,"")</f>
        <v/>
      </c>
      <c r="B197" s="96" t="str">
        <f>IF(OR(ISTEXT(G.11!B197),ISNUMBER(G.11!B197))=TRUE,G.11!B197,"")</f>
        <v/>
      </c>
      <c r="C197" s="96" t="str">
        <f>IF(OR(ISTEXT(G.11!C197),ISNUMBER(G.11!C197))=TRUE,G.11!C197,"")</f>
        <v/>
      </c>
      <c r="D197" s="89">
        <f>IFERROR(ROUND(G.11!D197,2),0)</f>
        <v>0</v>
      </c>
      <c r="E197" s="96" t="str">
        <f>IF(OR(ISTEXT(G.11!E197),ISNUMBER(G.11!E197))=TRUE,G.11!E197,"")</f>
        <v/>
      </c>
      <c r="F197" s="89">
        <f>IFERROR(ROUND(G.11!F197,2),0)</f>
        <v>0</v>
      </c>
      <c r="G197" s="89">
        <f>IFERROR(ROUND(G.11!G197,2),0)</f>
        <v>0</v>
      </c>
      <c r="H197" s="89">
        <f>IFERROR(ROUND(G.11!H197,2),0)</f>
        <v>0</v>
      </c>
      <c r="I197" s="89">
        <f>IFERROR(ROUND(G.11!I197,2),0)</f>
        <v>0</v>
      </c>
      <c r="J197" s="89">
        <f>IFERROR(ROUND(G.11!J197,2),0)</f>
        <v>0</v>
      </c>
      <c r="K197" s="91">
        <f t="shared" si="3"/>
        <v>0</v>
      </c>
      <c r="L197" s="89">
        <f>IFERROR(ROUND(G.11!L197,2),0)</f>
        <v>0</v>
      </c>
      <c r="M197" s="89">
        <f>IFERROR(ROUND(G.11!M197,2),0)</f>
        <v>0</v>
      </c>
      <c r="N197" s="96" t="str">
        <f>IF(OR(ISTEXT(G.11!N197),ISNUMBER(G.11!N197))=TRUE,G.11!N197,"")</f>
        <v/>
      </c>
    </row>
    <row r="198" spans="1:14" ht="15.75" thickBot="1" x14ac:dyDescent="0.3">
      <c r="A198" s="96" t="str">
        <f>IF(OR(ISTEXT(G.11!A198),ISNUMBER(G.11!A198))=TRUE,G.11!A198,"")</f>
        <v/>
      </c>
      <c r="B198" s="96" t="str">
        <f>IF(OR(ISTEXT(G.11!B198),ISNUMBER(G.11!B198))=TRUE,G.11!B198,"")</f>
        <v/>
      </c>
      <c r="C198" s="96" t="str">
        <f>IF(OR(ISTEXT(G.11!C198),ISNUMBER(G.11!C198))=TRUE,G.11!C198,"")</f>
        <v/>
      </c>
      <c r="D198" s="89">
        <f>IFERROR(ROUND(G.11!D198,2),0)</f>
        <v>0</v>
      </c>
      <c r="E198" s="96" t="str">
        <f>IF(OR(ISTEXT(G.11!E198),ISNUMBER(G.11!E198))=TRUE,G.11!E198,"")</f>
        <v/>
      </c>
      <c r="F198" s="89">
        <f>IFERROR(ROUND(G.11!F198,2),0)</f>
        <v>0</v>
      </c>
      <c r="G198" s="89">
        <f>IFERROR(ROUND(G.11!G198,2),0)</f>
        <v>0</v>
      </c>
      <c r="H198" s="89">
        <f>IFERROR(ROUND(G.11!H198,2),0)</f>
        <v>0</v>
      </c>
      <c r="I198" s="89">
        <f>IFERROR(ROUND(G.11!I198,2),0)</f>
        <v>0</v>
      </c>
      <c r="J198" s="89">
        <f>IFERROR(ROUND(G.11!J198,2),0)</f>
        <v>0</v>
      </c>
      <c r="K198" s="91">
        <f t="shared" si="3"/>
        <v>0</v>
      </c>
      <c r="L198" s="89">
        <f>IFERROR(ROUND(G.11!L198,2),0)</f>
        <v>0</v>
      </c>
      <c r="M198" s="89">
        <f>IFERROR(ROUND(G.11!M198,2),0)</f>
        <v>0</v>
      </c>
      <c r="N198" s="96" t="str">
        <f>IF(OR(ISTEXT(G.11!N198),ISNUMBER(G.11!N198))=TRUE,G.11!N198,"")</f>
        <v/>
      </c>
    </row>
    <row r="199" spans="1:14" ht="15.75" thickBot="1" x14ac:dyDescent="0.3">
      <c r="A199" s="96" t="str">
        <f>IF(OR(ISTEXT(G.11!A199),ISNUMBER(G.11!A199))=TRUE,G.11!A199,"")</f>
        <v/>
      </c>
      <c r="B199" s="96" t="str">
        <f>IF(OR(ISTEXT(G.11!B199),ISNUMBER(G.11!B199))=TRUE,G.11!B199,"")</f>
        <v/>
      </c>
      <c r="C199" s="96" t="str">
        <f>IF(OR(ISTEXT(G.11!C199),ISNUMBER(G.11!C199))=TRUE,G.11!C199,"")</f>
        <v/>
      </c>
      <c r="D199" s="89">
        <f>IFERROR(ROUND(G.11!D199,2),0)</f>
        <v>0</v>
      </c>
      <c r="E199" s="96" t="str">
        <f>IF(OR(ISTEXT(G.11!E199),ISNUMBER(G.11!E199))=TRUE,G.11!E199,"")</f>
        <v/>
      </c>
      <c r="F199" s="89">
        <f>IFERROR(ROUND(G.11!F199,2),0)</f>
        <v>0</v>
      </c>
      <c r="G199" s="89">
        <f>IFERROR(ROUND(G.11!G199,2),0)</f>
        <v>0</v>
      </c>
      <c r="H199" s="89">
        <f>IFERROR(ROUND(G.11!H199,2),0)</f>
        <v>0</v>
      </c>
      <c r="I199" s="89">
        <f>IFERROR(ROUND(G.11!I199,2),0)</f>
        <v>0</v>
      </c>
      <c r="J199" s="89">
        <f>IFERROR(ROUND(G.11!J199,2),0)</f>
        <v>0</v>
      </c>
      <c r="K199" s="91">
        <f t="shared" si="3"/>
        <v>0</v>
      </c>
      <c r="L199" s="89">
        <f>IFERROR(ROUND(G.11!L199,2),0)</f>
        <v>0</v>
      </c>
      <c r="M199" s="89">
        <f>IFERROR(ROUND(G.11!M199,2),0)</f>
        <v>0</v>
      </c>
      <c r="N199" s="96" t="str">
        <f>IF(OR(ISTEXT(G.11!N199),ISNUMBER(G.11!N199))=TRUE,G.11!N199,"")</f>
        <v/>
      </c>
    </row>
    <row r="200" spans="1:14" ht="15.75" thickBot="1" x14ac:dyDescent="0.3">
      <c r="A200" s="96" t="str">
        <f>IF(OR(ISTEXT(G.11!A200),ISNUMBER(G.11!A200))=TRUE,G.11!A200,"")</f>
        <v/>
      </c>
      <c r="B200" s="96" t="str">
        <f>IF(OR(ISTEXT(G.11!B200),ISNUMBER(G.11!B200))=TRUE,G.11!B200,"")</f>
        <v/>
      </c>
      <c r="C200" s="96" t="str">
        <f>IF(OR(ISTEXT(G.11!C200),ISNUMBER(G.11!C200))=TRUE,G.11!C200,"")</f>
        <v/>
      </c>
      <c r="D200" s="89">
        <f>IFERROR(ROUND(G.11!D200,2),0)</f>
        <v>0</v>
      </c>
      <c r="E200" s="96" t="str">
        <f>IF(OR(ISTEXT(G.11!E200),ISNUMBER(G.11!E200))=TRUE,G.11!E200,"")</f>
        <v/>
      </c>
      <c r="F200" s="89">
        <f>IFERROR(ROUND(G.11!F200,2),0)</f>
        <v>0</v>
      </c>
      <c r="G200" s="89">
        <f>IFERROR(ROUND(G.11!G200,2),0)</f>
        <v>0</v>
      </c>
      <c r="H200" s="89">
        <f>IFERROR(ROUND(G.11!H200,2),0)</f>
        <v>0</v>
      </c>
      <c r="I200" s="89">
        <f>IFERROR(ROUND(G.11!I200,2),0)</f>
        <v>0</v>
      </c>
      <c r="J200" s="89">
        <f>IFERROR(ROUND(G.11!J200,2),0)</f>
        <v>0</v>
      </c>
      <c r="K200" s="91">
        <f t="shared" si="3"/>
        <v>0</v>
      </c>
      <c r="L200" s="89">
        <f>IFERROR(ROUND(G.11!L200,2),0)</f>
        <v>0</v>
      </c>
      <c r="M200" s="89">
        <f>IFERROR(ROUND(G.11!M200,2),0)</f>
        <v>0</v>
      </c>
      <c r="N200" s="96" t="str">
        <f>IF(OR(ISTEXT(G.11!N200),ISNUMBER(G.11!N200))=TRUE,G.11!N200,"")</f>
        <v/>
      </c>
    </row>
    <row r="201" spans="1:14" ht="15.75" thickBot="1" x14ac:dyDescent="0.3">
      <c r="A201" s="96" t="str">
        <f>IF(OR(ISTEXT(G.11!A201),ISNUMBER(G.11!A201))=TRUE,G.11!A201,"")</f>
        <v/>
      </c>
      <c r="B201" s="96" t="str">
        <f>IF(OR(ISTEXT(G.11!B201),ISNUMBER(G.11!B201))=TRUE,G.11!B201,"")</f>
        <v/>
      </c>
      <c r="C201" s="96" t="str">
        <f>IF(OR(ISTEXT(G.11!C201),ISNUMBER(G.11!C201))=TRUE,G.11!C201,"")</f>
        <v/>
      </c>
      <c r="D201" s="89">
        <f>IFERROR(ROUND(G.11!D201,2),0)</f>
        <v>0</v>
      </c>
      <c r="E201" s="96" t="str">
        <f>IF(OR(ISTEXT(G.11!E201),ISNUMBER(G.11!E201))=TRUE,G.11!E201,"")</f>
        <v/>
      </c>
      <c r="F201" s="89">
        <f>IFERROR(ROUND(G.11!F201,2),0)</f>
        <v>0</v>
      </c>
      <c r="G201" s="89">
        <f>IFERROR(ROUND(G.11!G201,2),0)</f>
        <v>0</v>
      </c>
      <c r="H201" s="89">
        <f>IFERROR(ROUND(G.11!H201,2),0)</f>
        <v>0</v>
      </c>
      <c r="I201" s="89">
        <f>IFERROR(ROUND(G.11!I201,2),0)</f>
        <v>0</v>
      </c>
      <c r="J201" s="89">
        <f>IFERROR(ROUND(G.11!J201,2),0)</f>
        <v>0</v>
      </c>
      <c r="K201" s="91">
        <f t="shared" si="3"/>
        <v>0</v>
      </c>
      <c r="L201" s="89">
        <f>IFERROR(ROUND(G.11!L201,2),0)</f>
        <v>0</v>
      </c>
      <c r="M201" s="89">
        <f>IFERROR(ROUND(G.11!M201,2),0)</f>
        <v>0</v>
      </c>
      <c r="N201" s="96" t="str">
        <f>IF(OR(ISTEXT(G.11!N201),ISNUMBER(G.11!N201))=TRUE,G.11!N201,"")</f>
        <v/>
      </c>
    </row>
    <row r="202" spans="1:14" ht="15.75" thickBot="1" x14ac:dyDescent="0.3">
      <c r="A202" s="96" t="str">
        <f>IF(OR(ISTEXT(G.11!A202),ISNUMBER(G.11!A202))=TRUE,G.11!A202,"")</f>
        <v/>
      </c>
      <c r="B202" s="96" t="str">
        <f>IF(OR(ISTEXT(G.11!B202),ISNUMBER(G.11!B202))=TRUE,G.11!B202,"")</f>
        <v/>
      </c>
      <c r="C202" s="96" t="str">
        <f>IF(OR(ISTEXT(G.11!C202),ISNUMBER(G.11!C202))=TRUE,G.11!C202,"")</f>
        <v/>
      </c>
      <c r="D202" s="89">
        <f>IFERROR(ROUND(G.11!D202,2),0)</f>
        <v>0</v>
      </c>
      <c r="E202" s="96" t="str">
        <f>IF(OR(ISTEXT(G.11!E202),ISNUMBER(G.11!E202))=TRUE,G.11!E202,"")</f>
        <v/>
      </c>
      <c r="F202" s="89">
        <f>IFERROR(ROUND(G.11!F202,2),0)</f>
        <v>0</v>
      </c>
      <c r="G202" s="89">
        <f>IFERROR(ROUND(G.11!G202,2),0)</f>
        <v>0</v>
      </c>
      <c r="H202" s="89">
        <f>IFERROR(ROUND(G.11!H202,2),0)</f>
        <v>0</v>
      </c>
      <c r="I202" s="89">
        <f>IFERROR(ROUND(G.11!I202,2),0)</f>
        <v>0</v>
      </c>
      <c r="J202" s="89">
        <f>IFERROR(ROUND(G.11!J202,2),0)</f>
        <v>0</v>
      </c>
      <c r="K202" s="91">
        <f t="shared" si="3"/>
        <v>0</v>
      </c>
      <c r="L202" s="89">
        <f>IFERROR(ROUND(G.11!L202,2),0)</f>
        <v>0</v>
      </c>
      <c r="M202" s="89">
        <f>IFERROR(ROUND(G.11!M202,2),0)</f>
        <v>0</v>
      </c>
      <c r="N202" s="96" t="str">
        <f>IF(OR(ISTEXT(G.11!N202),ISNUMBER(G.11!N202))=TRUE,G.11!N202,"")</f>
        <v/>
      </c>
    </row>
    <row r="203" spans="1:14" ht="15.75" thickBot="1" x14ac:dyDescent="0.3">
      <c r="A203" s="96" t="str">
        <f>IF(OR(ISTEXT(G.11!A203),ISNUMBER(G.11!A203))=TRUE,G.11!A203,"")</f>
        <v/>
      </c>
      <c r="B203" s="96" t="str">
        <f>IF(OR(ISTEXT(G.11!B203),ISNUMBER(G.11!B203))=TRUE,G.11!B203,"")</f>
        <v/>
      </c>
      <c r="C203" s="96" t="str">
        <f>IF(OR(ISTEXT(G.11!C203),ISNUMBER(G.11!C203))=TRUE,G.11!C203,"")</f>
        <v/>
      </c>
      <c r="D203" s="89">
        <f>IFERROR(ROUND(G.11!D203,2),0)</f>
        <v>0</v>
      </c>
      <c r="E203" s="96" t="str">
        <f>IF(OR(ISTEXT(G.11!E203),ISNUMBER(G.11!E203))=TRUE,G.11!E203,"")</f>
        <v/>
      </c>
      <c r="F203" s="89">
        <f>IFERROR(ROUND(G.11!F203,2),0)</f>
        <v>0</v>
      </c>
      <c r="G203" s="89">
        <f>IFERROR(ROUND(G.11!G203,2),0)</f>
        <v>0</v>
      </c>
      <c r="H203" s="89">
        <f>IFERROR(ROUND(G.11!H203,2),0)</f>
        <v>0</v>
      </c>
      <c r="I203" s="89">
        <f>IFERROR(ROUND(G.11!I203,2),0)</f>
        <v>0</v>
      </c>
      <c r="J203" s="89">
        <f>IFERROR(ROUND(G.11!J203,2),0)</f>
        <v>0</v>
      </c>
      <c r="K203" s="91">
        <f t="shared" si="3"/>
        <v>0</v>
      </c>
      <c r="L203" s="89">
        <f>IFERROR(ROUND(G.11!L203,2),0)</f>
        <v>0</v>
      </c>
      <c r="M203" s="89">
        <f>IFERROR(ROUND(G.11!M203,2),0)</f>
        <v>0</v>
      </c>
      <c r="N203" s="96" t="str">
        <f>IF(OR(ISTEXT(G.11!N203),ISNUMBER(G.11!N203))=TRUE,G.11!N203,"")</f>
        <v/>
      </c>
    </row>
    <row r="204" spans="1:14" ht="15.75" thickBot="1" x14ac:dyDescent="0.3">
      <c r="A204" s="96" t="str">
        <f>IF(OR(ISTEXT(G.11!A204),ISNUMBER(G.11!A204))=TRUE,G.11!A204,"")</f>
        <v/>
      </c>
      <c r="B204" s="96" t="str">
        <f>IF(OR(ISTEXT(G.11!B204),ISNUMBER(G.11!B204))=TRUE,G.11!B204,"")</f>
        <v/>
      </c>
      <c r="C204" s="96" t="str">
        <f>IF(OR(ISTEXT(G.11!C204),ISNUMBER(G.11!C204))=TRUE,G.11!C204,"")</f>
        <v/>
      </c>
      <c r="D204" s="89">
        <f>IFERROR(ROUND(G.11!D204,2),0)</f>
        <v>0</v>
      </c>
      <c r="E204" s="96" t="str">
        <f>IF(OR(ISTEXT(G.11!E204),ISNUMBER(G.11!E204))=TRUE,G.11!E204,"")</f>
        <v/>
      </c>
      <c r="F204" s="89">
        <f>IFERROR(ROUND(G.11!F204,2),0)</f>
        <v>0</v>
      </c>
      <c r="G204" s="89">
        <f>IFERROR(ROUND(G.11!G204,2),0)</f>
        <v>0</v>
      </c>
      <c r="H204" s="89">
        <f>IFERROR(ROUND(G.11!H204,2),0)</f>
        <v>0</v>
      </c>
      <c r="I204" s="89">
        <f>IFERROR(ROUND(G.11!I204,2),0)</f>
        <v>0</v>
      </c>
      <c r="J204" s="89">
        <f>IFERROR(ROUND(G.11!J204,2),0)</f>
        <v>0</v>
      </c>
      <c r="K204" s="91">
        <f t="shared" si="3"/>
        <v>0</v>
      </c>
      <c r="L204" s="89">
        <f>IFERROR(ROUND(G.11!L204,2),0)</f>
        <v>0</v>
      </c>
      <c r="M204" s="89">
        <f>IFERROR(ROUND(G.11!M204,2),0)</f>
        <v>0</v>
      </c>
      <c r="N204" s="96" t="str">
        <f>IF(OR(ISTEXT(G.11!N204),ISNUMBER(G.11!N204))=TRUE,G.11!N204,"")</f>
        <v/>
      </c>
    </row>
    <row r="205" spans="1:14" ht="15.75" thickBot="1" x14ac:dyDescent="0.3">
      <c r="A205" s="96" t="str">
        <f>IF(OR(ISTEXT(G.11!A205),ISNUMBER(G.11!A205))=TRUE,G.11!A205,"")</f>
        <v/>
      </c>
      <c r="B205" s="96" t="str">
        <f>IF(OR(ISTEXT(G.11!B205),ISNUMBER(G.11!B205))=TRUE,G.11!B205,"")</f>
        <v/>
      </c>
      <c r="C205" s="96" t="str">
        <f>IF(OR(ISTEXT(G.11!C205),ISNUMBER(G.11!C205))=TRUE,G.11!C205,"")</f>
        <v/>
      </c>
      <c r="D205" s="89">
        <f>IFERROR(ROUND(G.11!D205,2),0)</f>
        <v>0</v>
      </c>
      <c r="E205" s="96" t="str">
        <f>IF(OR(ISTEXT(G.11!E205),ISNUMBER(G.11!E205))=TRUE,G.11!E205,"")</f>
        <v/>
      </c>
      <c r="F205" s="89">
        <f>IFERROR(ROUND(G.11!F205,2),0)</f>
        <v>0</v>
      </c>
      <c r="G205" s="89">
        <f>IFERROR(ROUND(G.11!G205,2),0)</f>
        <v>0</v>
      </c>
      <c r="H205" s="89">
        <f>IFERROR(ROUND(G.11!H205,2),0)</f>
        <v>0</v>
      </c>
      <c r="I205" s="89">
        <f>IFERROR(ROUND(G.11!I205,2),0)</f>
        <v>0</v>
      </c>
      <c r="J205" s="89">
        <f>IFERROR(ROUND(G.11!J205,2),0)</f>
        <v>0</v>
      </c>
      <c r="K205" s="91">
        <f t="shared" si="3"/>
        <v>0</v>
      </c>
      <c r="L205" s="89">
        <f>IFERROR(ROUND(G.11!L205,2),0)</f>
        <v>0</v>
      </c>
      <c r="M205" s="89">
        <f>IFERROR(ROUND(G.11!M205,2),0)</f>
        <v>0</v>
      </c>
      <c r="N205" s="96" t="str">
        <f>IF(OR(ISTEXT(G.11!N205),ISNUMBER(G.11!N205))=TRUE,G.11!N205,"")</f>
        <v/>
      </c>
    </row>
    <row r="206" spans="1:14" ht="15.75" thickBot="1" x14ac:dyDescent="0.3">
      <c r="A206" s="96" t="str">
        <f>IF(OR(ISTEXT(G.11!A206),ISNUMBER(G.11!A206))=TRUE,G.11!A206,"")</f>
        <v/>
      </c>
      <c r="B206" s="96" t="str">
        <f>IF(OR(ISTEXT(G.11!B206),ISNUMBER(G.11!B206))=TRUE,G.11!B206,"")</f>
        <v/>
      </c>
      <c r="C206" s="96" t="str">
        <f>IF(OR(ISTEXT(G.11!C206),ISNUMBER(G.11!C206))=TRUE,G.11!C206,"")</f>
        <v/>
      </c>
      <c r="D206" s="89">
        <f>IFERROR(ROUND(G.11!D206,2),0)</f>
        <v>0</v>
      </c>
      <c r="E206" s="96" t="str">
        <f>IF(OR(ISTEXT(G.11!E206),ISNUMBER(G.11!E206))=TRUE,G.11!E206,"")</f>
        <v/>
      </c>
      <c r="F206" s="89">
        <f>IFERROR(ROUND(G.11!F206,2),0)</f>
        <v>0</v>
      </c>
      <c r="G206" s="89">
        <f>IFERROR(ROUND(G.11!G206,2),0)</f>
        <v>0</v>
      </c>
      <c r="H206" s="89">
        <f>IFERROR(ROUND(G.11!H206,2),0)</f>
        <v>0</v>
      </c>
      <c r="I206" s="89">
        <f>IFERROR(ROUND(G.11!I206,2),0)</f>
        <v>0</v>
      </c>
      <c r="J206" s="89">
        <f>IFERROR(ROUND(G.11!J206,2),0)</f>
        <v>0</v>
      </c>
      <c r="K206" s="91">
        <f t="shared" si="3"/>
        <v>0</v>
      </c>
      <c r="L206" s="89">
        <f>IFERROR(ROUND(G.11!L206,2),0)</f>
        <v>0</v>
      </c>
      <c r="M206" s="89">
        <f>IFERROR(ROUND(G.11!M206,2),0)</f>
        <v>0</v>
      </c>
      <c r="N206" s="96" t="str">
        <f>IF(OR(ISTEXT(G.11!N206),ISNUMBER(G.11!N206))=TRUE,G.11!N206,"")</f>
        <v/>
      </c>
    </row>
    <row r="207" spans="1:14" ht="15.75" thickBot="1" x14ac:dyDescent="0.3">
      <c r="A207" s="96" t="str">
        <f>IF(OR(ISTEXT(G.11!A207),ISNUMBER(G.11!A207))=TRUE,G.11!A207,"")</f>
        <v/>
      </c>
      <c r="B207" s="96" t="str">
        <f>IF(OR(ISTEXT(G.11!B207),ISNUMBER(G.11!B207))=TRUE,G.11!B207,"")</f>
        <v/>
      </c>
      <c r="C207" s="96" t="str">
        <f>IF(OR(ISTEXT(G.11!C207),ISNUMBER(G.11!C207))=TRUE,G.11!C207,"")</f>
        <v/>
      </c>
      <c r="D207" s="89">
        <f>IFERROR(ROUND(G.11!D207,2),0)</f>
        <v>0</v>
      </c>
      <c r="E207" s="96" t="str">
        <f>IF(OR(ISTEXT(G.11!E207),ISNUMBER(G.11!E207))=TRUE,G.11!E207,"")</f>
        <v/>
      </c>
      <c r="F207" s="89">
        <f>IFERROR(ROUND(G.11!F207,2),0)</f>
        <v>0</v>
      </c>
      <c r="G207" s="89">
        <f>IFERROR(ROUND(G.11!G207,2),0)</f>
        <v>0</v>
      </c>
      <c r="H207" s="89">
        <f>IFERROR(ROUND(G.11!H207,2),0)</f>
        <v>0</v>
      </c>
      <c r="I207" s="89">
        <f>IFERROR(ROUND(G.11!I207,2),0)</f>
        <v>0</v>
      </c>
      <c r="J207" s="89">
        <f>IFERROR(ROUND(G.11!J207,2),0)</f>
        <v>0</v>
      </c>
      <c r="K207" s="91">
        <f t="shared" si="3"/>
        <v>0</v>
      </c>
      <c r="L207" s="89">
        <f>IFERROR(ROUND(G.11!L207,2),0)</f>
        <v>0</v>
      </c>
      <c r="M207" s="89">
        <f>IFERROR(ROUND(G.11!M207,2),0)</f>
        <v>0</v>
      </c>
      <c r="N207" s="96" t="str">
        <f>IF(OR(ISTEXT(G.11!N207),ISNUMBER(G.11!N207))=TRUE,G.11!N207,"")</f>
        <v/>
      </c>
    </row>
    <row r="208" spans="1:14" ht="15.75" thickBot="1" x14ac:dyDescent="0.3">
      <c r="A208" s="96" t="str">
        <f>IF(OR(ISTEXT(G.11!A208),ISNUMBER(G.11!A208))=TRUE,G.11!A208,"")</f>
        <v/>
      </c>
      <c r="B208" s="96" t="str">
        <f>IF(OR(ISTEXT(G.11!B208),ISNUMBER(G.11!B208))=TRUE,G.11!B208,"")</f>
        <v/>
      </c>
      <c r="C208" s="96" t="str">
        <f>IF(OR(ISTEXT(G.11!C208),ISNUMBER(G.11!C208))=TRUE,G.11!C208,"")</f>
        <v/>
      </c>
      <c r="D208" s="89">
        <f>IFERROR(ROUND(G.11!D208,2),0)</f>
        <v>0</v>
      </c>
      <c r="E208" s="96" t="str">
        <f>IF(OR(ISTEXT(G.11!E208),ISNUMBER(G.11!E208))=TRUE,G.11!E208,"")</f>
        <v/>
      </c>
      <c r="F208" s="89">
        <f>IFERROR(ROUND(G.11!F208,2),0)</f>
        <v>0</v>
      </c>
      <c r="G208" s="89">
        <f>IFERROR(ROUND(G.11!G208,2),0)</f>
        <v>0</v>
      </c>
      <c r="H208" s="89">
        <f>IFERROR(ROUND(G.11!H208,2),0)</f>
        <v>0</v>
      </c>
      <c r="I208" s="89">
        <f>IFERROR(ROUND(G.11!I208,2),0)</f>
        <v>0</v>
      </c>
      <c r="J208" s="89">
        <f>IFERROR(ROUND(G.11!J208,2),0)</f>
        <v>0</v>
      </c>
      <c r="K208" s="91">
        <f t="shared" si="3"/>
        <v>0</v>
      </c>
      <c r="L208" s="89">
        <f>IFERROR(ROUND(G.11!L208,2),0)</f>
        <v>0</v>
      </c>
      <c r="M208" s="89">
        <f>IFERROR(ROUND(G.11!M208,2),0)</f>
        <v>0</v>
      </c>
      <c r="N208" s="96" t="str">
        <f>IF(OR(ISTEXT(G.11!N208),ISNUMBER(G.11!N208))=TRUE,G.11!N208,"")</f>
        <v/>
      </c>
    </row>
    <row r="209" spans="1:14" ht="15.75" thickBot="1" x14ac:dyDescent="0.3">
      <c r="A209" s="96" t="str">
        <f>IF(OR(ISTEXT(G.11!A209),ISNUMBER(G.11!A209))=TRUE,G.11!A209,"")</f>
        <v/>
      </c>
      <c r="B209" s="96" t="str">
        <f>IF(OR(ISTEXT(G.11!B209),ISNUMBER(G.11!B209))=TRUE,G.11!B209,"")</f>
        <v/>
      </c>
      <c r="C209" s="96" t="str">
        <f>IF(OR(ISTEXT(G.11!C209),ISNUMBER(G.11!C209))=TRUE,G.11!C209,"")</f>
        <v/>
      </c>
      <c r="D209" s="89">
        <f>IFERROR(ROUND(G.11!D209,2),0)</f>
        <v>0</v>
      </c>
      <c r="E209" s="96" t="str">
        <f>IF(OR(ISTEXT(G.11!E209),ISNUMBER(G.11!E209))=TRUE,G.11!E209,"")</f>
        <v/>
      </c>
      <c r="F209" s="89">
        <f>IFERROR(ROUND(G.11!F209,2),0)</f>
        <v>0</v>
      </c>
      <c r="G209" s="89">
        <f>IFERROR(ROUND(G.11!G209,2),0)</f>
        <v>0</v>
      </c>
      <c r="H209" s="89">
        <f>IFERROR(ROUND(G.11!H209,2),0)</f>
        <v>0</v>
      </c>
      <c r="I209" s="89">
        <f>IFERROR(ROUND(G.11!I209,2),0)</f>
        <v>0</v>
      </c>
      <c r="J209" s="89">
        <f>IFERROR(ROUND(G.11!J209,2),0)</f>
        <v>0</v>
      </c>
      <c r="K209" s="91">
        <f t="shared" si="3"/>
        <v>0</v>
      </c>
      <c r="L209" s="89">
        <f>IFERROR(ROUND(G.11!L209,2),0)</f>
        <v>0</v>
      </c>
      <c r="M209" s="89">
        <f>IFERROR(ROUND(G.11!M209,2),0)</f>
        <v>0</v>
      </c>
      <c r="N209" s="96" t="str">
        <f>IF(OR(ISTEXT(G.11!N209),ISNUMBER(G.11!N209))=TRUE,G.11!N209,"")</f>
        <v/>
      </c>
    </row>
    <row r="210" spans="1:14" ht="15.75" thickBot="1" x14ac:dyDescent="0.3">
      <c r="A210" s="96" t="str">
        <f>IF(OR(ISTEXT(G.11!A210),ISNUMBER(G.11!A210))=TRUE,G.11!A210,"")</f>
        <v/>
      </c>
      <c r="B210" s="96" t="str">
        <f>IF(OR(ISTEXT(G.11!B210),ISNUMBER(G.11!B210))=TRUE,G.11!B210,"")</f>
        <v/>
      </c>
      <c r="C210" s="96" t="str">
        <f>IF(OR(ISTEXT(G.11!C210),ISNUMBER(G.11!C210))=TRUE,G.11!C210,"")</f>
        <v/>
      </c>
      <c r="D210" s="89">
        <f>IFERROR(ROUND(G.11!D210,2),0)</f>
        <v>0</v>
      </c>
      <c r="E210" s="96" t="str">
        <f>IF(OR(ISTEXT(G.11!E210),ISNUMBER(G.11!E210))=TRUE,G.11!E210,"")</f>
        <v/>
      </c>
      <c r="F210" s="89">
        <f>IFERROR(ROUND(G.11!F210,2),0)</f>
        <v>0</v>
      </c>
      <c r="G210" s="89">
        <f>IFERROR(ROUND(G.11!G210,2),0)</f>
        <v>0</v>
      </c>
      <c r="H210" s="89">
        <f>IFERROR(ROUND(G.11!H210,2),0)</f>
        <v>0</v>
      </c>
      <c r="I210" s="89">
        <f>IFERROR(ROUND(G.11!I210,2),0)</f>
        <v>0</v>
      </c>
      <c r="J210" s="89">
        <f>IFERROR(ROUND(G.11!J210,2),0)</f>
        <v>0</v>
      </c>
      <c r="K210" s="91">
        <f t="shared" si="3"/>
        <v>0</v>
      </c>
      <c r="L210" s="89">
        <f>IFERROR(ROUND(G.11!L210,2),0)</f>
        <v>0</v>
      </c>
      <c r="M210" s="89">
        <f>IFERROR(ROUND(G.11!M210,2),0)</f>
        <v>0</v>
      </c>
      <c r="N210" s="96" t="str">
        <f>IF(OR(ISTEXT(G.11!N210),ISNUMBER(G.11!N210))=TRUE,G.11!N210,"")</f>
        <v/>
      </c>
    </row>
    <row r="211" spans="1:14" ht="15.75" thickBot="1" x14ac:dyDescent="0.3">
      <c r="A211" s="96" t="str">
        <f>IF(OR(ISTEXT(G.11!A211),ISNUMBER(G.11!A211))=TRUE,G.11!A211,"")</f>
        <v/>
      </c>
      <c r="B211" s="96" t="str">
        <f>IF(OR(ISTEXT(G.11!B211),ISNUMBER(G.11!B211))=TRUE,G.11!B211,"")</f>
        <v/>
      </c>
      <c r="C211" s="96" t="str">
        <f>IF(OR(ISTEXT(G.11!C211),ISNUMBER(G.11!C211))=TRUE,G.11!C211,"")</f>
        <v/>
      </c>
      <c r="D211" s="89">
        <f>IFERROR(ROUND(G.11!D211,2),0)</f>
        <v>0</v>
      </c>
      <c r="E211" s="96" t="str">
        <f>IF(OR(ISTEXT(G.11!E211),ISNUMBER(G.11!E211))=TRUE,G.11!E211,"")</f>
        <v/>
      </c>
      <c r="F211" s="89">
        <f>IFERROR(ROUND(G.11!F211,2),0)</f>
        <v>0</v>
      </c>
      <c r="G211" s="89">
        <f>IFERROR(ROUND(G.11!G211,2),0)</f>
        <v>0</v>
      </c>
      <c r="H211" s="89">
        <f>IFERROR(ROUND(G.11!H211,2),0)</f>
        <v>0</v>
      </c>
      <c r="I211" s="89">
        <f>IFERROR(ROUND(G.11!I211,2),0)</f>
        <v>0</v>
      </c>
      <c r="J211" s="89">
        <f>IFERROR(ROUND(G.11!J211,2),0)</f>
        <v>0</v>
      </c>
      <c r="K211" s="91">
        <f t="shared" si="3"/>
        <v>0</v>
      </c>
      <c r="L211" s="89">
        <f>IFERROR(ROUND(G.11!L211,2),0)</f>
        <v>0</v>
      </c>
      <c r="M211" s="89">
        <f>IFERROR(ROUND(G.11!M211,2),0)</f>
        <v>0</v>
      </c>
      <c r="N211" s="96" t="str">
        <f>IF(OR(ISTEXT(G.11!N211),ISNUMBER(G.11!N211))=TRUE,G.11!N211,"")</f>
        <v/>
      </c>
    </row>
    <row r="212" spans="1:14" ht="15.75" thickBot="1" x14ac:dyDescent="0.3">
      <c r="A212" s="96" t="str">
        <f>IF(OR(ISTEXT(G.11!A212),ISNUMBER(G.11!A212))=TRUE,G.11!A212,"")</f>
        <v/>
      </c>
      <c r="B212" s="96" t="str">
        <f>IF(OR(ISTEXT(G.11!B212),ISNUMBER(G.11!B212))=TRUE,G.11!B212,"")</f>
        <v/>
      </c>
      <c r="C212" s="96" t="str">
        <f>IF(OR(ISTEXT(G.11!C212),ISNUMBER(G.11!C212))=TRUE,G.11!C212,"")</f>
        <v/>
      </c>
      <c r="D212" s="89">
        <f>IFERROR(ROUND(G.11!D212,2),0)</f>
        <v>0</v>
      </c>
      <c r="E212" s="96" t="str">
        <f>IF(OR(ISTEXT(G.11!E212),ISNUMBER(G.11!E212))=TRUE,G.11!E212,"")</f>
        <v/>
      </c>
      <c r="F212" s="89">
        <f>IFERROR(ROUND(G.11!F212,2),0)</f>
        <v>0</v>
      </c>
      <c r="G212" s="89">
        <f>IFERROR(ROUND(G.11!G212,2),0)</f>
        <v>0</v>
      </c>
      <c r="H212" s="89">
        <f>IFERROR(ROUND(G.11!H212,2),0)</f>
        <v>0</v>
      </c>
      <c r="I212" s="89">
        <f>IFERROR(ROUND(G.11!I212,2),0)</f>
        <v>0</v>
      </c>
      <c r="J212" s="89">
        <f>IFERROR(ROUND(G.11!J212,2),0)</f>
        <v>0</v>
      </c>
      <c r="K212" s="91">
        <f t="shared" si="3"/>
        <v>0</v>
      </c>
      <c r="L212" s="89">
        <f>IFERROR(ROUND(G.11!L212,2),0)</f>
        <v>0</v>
      </c>
      <c r="M212" s="89">
        <f>IFERROR(ROUND(G.11!M212,2),0)</f>
        <v>0</v>
      </c>
      <c r="N212" s="96" t="str">
        <f>IF(OR(ISTEXT(G.11!N212),ISNUMBER(G.11!N212))=TRUE,G.11!N212,"")</f>
        <v/>
      </c>
    </row>
    <row r="213" spans="1:14" ht="15.75" thickBot="1" x14ac:dyDescent="0.3">
      <c r="A213" s="96" t="str">
        <f>IF(OR(ISTEXT(G.11!A213),ISNUMBER(G.11!A213))=TRUE,G.11!A213,"")</f>
        <v/>
      </c>
      <c r="B213" s="96" t="str">
        <f>IF(OR(ISTEXT(G.11!B213),ISNUMBER(G.11!B213))=TRUE,G.11!B213,"")</f>
        <v/>
      </c>
      <c r="C213" s="96" t="str">
        <f>IF(OR(ISTEXT(G.11!C213),ISNUMBER(G.11!C213))=TRUE,G.11!C213,"")</f>
        <v/>
      </c>
      <c r="D213" s="89">
        <f>IFERROR(ROUND(G.11!D213,2),0)</f>
        <v>0</v>
      </c>
      <c r="E213" s="96" t="str">
        <f>IF(OR(ISTEXT(G.11!E213),ISNUMBER(G.11!E213))=TRUE,G.11!E213,"")</f>
        <v/>
      </c>
      <c r="F213" s="89">
        <f>IFERROR(ROUND(G.11!F213,2),0)</f>
        <v>0</v>
      </c>
      <c r="G213" s="89">
        <f>IFERROR(ROUND(G.11!G213,2),0)</f>
        <v>0</v>
      </c>
      <c r="H213" s="89">
        <f>IFERROR(ROUND(G.11!H213,2),0)</f>
        <v>0</v>
      </c>
      <c r="I213" s="89">
        <f>IFERROR(ROUND(G.11!I213,2),0)</f>
        <v>0</v>
      </c>
      <c r="J213" s="89">
        <f>IFERROR(ROUND(G.11!J213,2),0)</f>
        <v>0</v>
      </c>
      <c r="K213" s="91">
        <f t="shared" si="3"/>
        <v>0</v>
      </c>
      <c r="L213" s="89">
        <f>IFERROR(ROUND(G.11!L213,2),0)</f>
        <v>0</v>
      </c>
      <c r="M213" s="89">
        <f>IFERROR(ROUND(G.11!M213,2),0)</f>
        <v>0</v>
      </c>
      <c r="N213" s="96" t="str">
        <f>IF(OR(ISTEXT(G.11!N213),ISNUMBER(G.11!N213))=TRUE,G.11!N213,"")</f>
        <v/>
      </c>
    </row>
    <row r="214" spans="1:14" ht="15.75" thickBot="1" x14ac:dyDescent="0.3">
      <c r="A214" s="96" t="str">
        <f>IF(OR(ISTEXT(G.11!A214),ISNUMBER(G.11!A214))=TRUE,G.11!A214,"")</f>
        <v/>
      </c>
      <c r="B214" s="96" t="str">
        <f>IF(OR(ISTEXT(G.11!B214),ISNUMBER(G.11!B214))=TRUE,G.11!B214,"")</f>
        <v/>
      </c>
      <c r="C214" s="96" t="str">
        <f>IF(OR(ISTEXT(G.11!C214),ISNUMBER(G.11!C214))=TRUE,G.11!C214,"")</f>
        <v/>
      </c>
      <c r="D214" s="89">
        <f>IFERROR(ROUND(G.11!D214,2),0)</f>
        <v>0</v>
      </c>
      <c r="E214" s="96" t="str">
        <f>IF(OR(ISTEXT(G.11!E214),ISNUMBER(G.11!E214))=TRUE,G.11!E214,"")</f>
        <v/>
      </c>
      <c r="F214" s="89">
        <f>IFERROR(ROUND(G.11!F214,2),0)</f>
        <v>0</v>
      </c>
      <c r="G214" s="89">
        <f>IFERROR(ROUND(G.11!G214,2),0)</f>
        <v>0</v>
      </c>
      <c r="H214" s="89">
        <f>IFERROR(ROUND(G.11!H214,2),0)</f>
        <v>0</v>
      </c>
      <c r="I214" s="89">
        <f>IFERROR(ROUND(G.11!I214,2),0)</f>
        <v>0</v>
      </c>
      <c r="J214" s="89">
        <f>IFERROR(ROUND(G.11!J214,2),0)</f>
        <v>0</v>
      </c>
      <c r="K214" s="91">
        <f t="shared" si="3"/>
        <v>0</v>
      </c>
      <c r="L214" s="89">
        <f>IFERROR(ROUND(G.11!L214,2),0)</f>
        <v>0</v>
      </c>
      <c r="M214" s="89">
        <f>IFERROR(ROUND(G.11!M214,2),0)</f>
        <v>0</v>
      </c>
      <c r="N214" s="96" t="str">
        <f>IF(OR(ISTEXT(G.11!N214),ISNUMBER(G.11!N214))=TRUE,G.11!N214,"")</f>
        <v/>
      </c>
    </row>
    <row r="215" spans="1:14" ht="15.75" thickBot="1" x14ac:dyDescent="0.3">
      <c r="A215" s="96" t="str">
        <f>IF(OR(ISTEXT(G.11!A215),ISNUMBER(G.11!A215))=TRUE,G.11!A215,"")</f>
        <v/>
      </c>
      <c r="B215" s="96" t="str">
        <f>IF(OR(ISTEXT(G.11!B215),ISNUMBER(G.11!B215))=TRUE,G.11!B215,"")</f>
        <v/>
      </c>
      <c r="C215" s="96" t="str">
        <f>IF(OR(ISTEXT(G.11!C215),ISNUMBER(G.11!C215))=TRUE,G.11!C215,"")</f>
        <v/>
      </c>
      <c r="D215" s="89">
        <f>IFERROR(ROUND(G.11!D215,2),0)</f>
        <v>0</v>
      </c>
      <c r="E215" s="96" t="str">
        <f>IF(OR(ISTEXT(G.11!E215),ISNUMBER(G.11!E215))=TRUE,G.11!E215,"")</f>
        <v/>
      </c>
      <c r="F215" s="89">
        <f>IFERROR(ROUND(G.11!F215,2),0)</f>
        <v>0</v>
      </c>
      <c r="G215" s="89">
        <f>IFERROR(ROUND(G.11!G215,2),0)</f>
        <v>0</v>
      </c>
      <c r="H215" s="89">
        <f>IFERROR(ROUND(G.11!H215,2),0)</f>
        <v>0</v>
      </c>
      <c r="I215" s="89">
        <f>IFERROR(ROUND(G.11!I215,2),0)</f>
        <v>0</v>
      </c>
      <c r="J215" s="89">
        <f>IFERROR(ROUND(G.11!J215,2),0)</f>
        <v>0</v>
      </c>
      <c r="K215" s="91">
        <f t="shared" si="3"/>
        <v>0</v>
      </c>
      <c r="L215" s="89">
        <f>IFERROR(ROUND(G.11!L215,2),0)</f>
        <v>0</v>
      </c>
      <c r="M215" s="89">
        <f>IFERROR(ROUND(G.11!M215,2),0)</f>
        <v>0</v>
      </c>
      <c r="N215" s="96" t="str">
        <f>IF(OR(ISTEXT(G.11!N215),ISNUMBER(G.11!N215))=TRUE,G.11!N215,"")</f>
        <v/>
      </c>
    </row>
    <row r="216" spans="1:14" ht="15.75" thickBot="1" x14ac:dyDescent="0.3">
      <c r="A216" s="96" t="str">
        <f>IF(OR(ISTEXT(G.11!A216),ISNUMBER(G.11!A216))=TRUE,G.11!A216,"")</f>
        <v/>
      </c>
      <c r="B216" s="96" t="str">
        <f>IF(OR(ISTEXT(G.11!B216),ISNUMBER(G.11!B216))=TRUE,G.11!B216,"")</f>
        <v/>
      </c>
      <c r="C216" s="96" t="str">
        <f>IF(OR(ISTEXT(G.11!C216),ISNUMBER(G.11!C216))=TRUE,G.11!C216,"")</f>
        <v/>
      </c>
      <c r="D216" s="89">
        <f>IFERROR(ROUND(G.11!D216,2),0)</f>
        <v>0</v>
      </c>
      <c r="E216" s="96" t="str">
        <f>IF(OR(ISTEXT(G.11!E216),ISNUMBER(G.11!E216))=TRUE,G.11!E216,"")</f>
        <v/>
      </c>
      <c r="F216" s="89">
        <f>IFERROR(ROUND(G.11!F216,2),0)</f>
        <v>0</v>
      </c>
      <c r="G216" s="89">
        <f>IFERROR(ROUND(G.11!G216,2),0)</f>
        <v>0</v>
      </c>
      <c r="H216" s="89">
        <f>IFERROR(ROUND(G.11!H216,2),0)</f>
        <v>0</v>
      </c>
      <c r="I216" s="89">
        <f>IFERROR(ROUND(G.11!I216,2),0)</f>
        <v>0</v>
      </c>
      <c r="J216" s="89">
        <f>IFERROR(ROUND(G.11!J216,2),0)</f>
        <v>0</v>
      </c>
      <c r="K216" s="91">
        <f t="shared" si="3"/>
        <v>0</v>
      </c>
      <c r="L216" s="89">
        <f>IFERROR(ROUND(G.11!L216,2),0)</f>
        <v>0</v>
      </c>
      <c r="M216" s="89">
        <f>IFERROR(ROUND(G.11!M216,2),0)</f>
        <v>0</v>
      </c>
      <c r="N216" s="96" t="str">
        <f>IF(OR(ISTEXT(G.11!N216),ISNUMBER(G.11!N216))=TRUE,G.11!N216,"")</f>
        <v/>
      </c>
    </row>
    <row r="217" spans="1:14" ht="15.75" thickBot="1" x14ac:dyDescent="0.3">
      <c r="A217" s="96" t="str">
        <f>IF(OR(ISTEXT(G.11!A217),ISNUMBER(G.11!A217))=TRUE,G.11!A217,"")</f>
        <v/>
      </c>
      <c r="B217" s="96" t="str">
        <f>IF(OR(ISTEXT(G.11!B217),ISNUMBER(G.11!B217))=TRUE,G.11!B217,"")</f>
        <v/>
      </c>
      <c r="C217" s="96" t="str">
        <f>IF(OR(ISTEXT(G.11!C217),ISNUMBER(G.11!C217))=TRUE,G.11!C217,"")</f>
        <v/>
      </c>
      <c r="D217" s="89">
        <f>IFERROR(ROUND(G.11!D217,2),0)</f>
        <v>0</v>
      </c>
      <c r="E217" s="96" t="str">
        <f>IF(OR(ISTEXT(G.11!E217),ISNUMBER(G.11!E217))=TRUE,G.11!E217,"")</f>
        <v/>
      </c>
      <c r="F217" s="89">
        <f>IFERROR(ROUND(G.11!F217,2),0)</f>
        <v>0</v>
      </c>
      <c r="G217" s="89">
        <f>IFERROR(ROUND(G.11!G217,2),0)</f>
        <v>0</v>
      </c>
      <c r="H217" s="89">
        <f>IFERROR(ROUND(G.11!H217,2),0)</f>
        <v>0</v>
      </c>
      <c r="I217" s="89">
        <f>IFERROR(ROUND(G.11!I217,2),0)</f>
        <v>0</v>
      </c>
      <c r="J217" s="89">
        <f>IFERROR(ROUND(G.11!J217,2),0)</f>
        <v>0</v>
      </c>
      <c r="K217" s="91">
        <f t="shared" si="3"/>
        <v>0</v>
      </c>
      <c r="L217" s="89">
        <f>IFERROR(ROUND(G.11!L217,2),0)</f>
        <v>0</v>
      </c>
      <c r="M217" s="89">
        <f>IFERROR(ROUND(G.11!M217,2),0)</f>
        <v>0</v>
      </c>
      <c r="N217" s="96" t="str">
        <f>IF(OR(ISTEXT(G.11!N217),ISNUMBER(G.11!N217))=TRUE,G.11!N217,"")</f>
        <v/>
      </c>
    </row>
    <row r="218" spans="1:14" ht="15.75" thickBot="1" x14ac:dyDescent="0.3">
      <c r="A218" s="96" t="str">
        <f>IF(OR(ISTEXT(G.11!A218),ISNUMBER(G.11!A218))=TRUE,G.11!A218,"")</f>
        <v/>
      </c>
      <c r="B218" s="96" t="str">
        <f>IF(OR(ISTEXT(G.11!B218),ISNUMBER(G.11!B218))=TRUE,G.11!B218,"")</f>
        <v/>
      </c>
      <c r="C218" s="96" t="str">
        <f>IF(OR(ISTEXT(G.11!C218),ISNUMBER(G.11!C218))=TRUE,G.11!C218,"")</f>
        <v/>
      </c>
      <c r="D218" s="89">
        <f>IFERROR(ROUND(G.11!D218,2),0)</f>
        <v>0</v>
      </c>
      <c r="E218" s="96" t="str">
        <f>IF(OR(ISTEXT(G.11!E218),ISNUMBER(G.11!E218))=TRUE,G.11!E218,"")</f>
        <v/>
      </c>
      <c r="F218" s="89">
        <f>IFERROR(ROUND(G.11!F218,2),0)</f>
        <v>0</v>
      </c>
      <c r="G218" s="89">
        <f>IFERROR(ROUND(G.11!G218,2),0)</f>
        <v>0</v>
      </c>
      <c r="H218" s="89">
        <f>IFERROR(ROUND(G.11!H218,2),0)</f>
        <v>0</v>
      </c>
      <c r="I218" s="89">
        <f>IFERROR(ROUND(G.11!I218,2),0)</f>
        <v>0</v>
      </c>
      <c r="J218" s="89">
        <f>IFERROR(ROUND(G.11!J218,2),0)</f>
        <v>0</v>
      </c>
      <c r="K218" s="91">
        <f t="shared" si="3"/>
        <v>0</v>
      </c>
      <c r="L218" s="89">
        <f>IFERROR(ROUND(G.11!L218,2),0)</f>
        <v>0</v>
      </c>
      <c r="M218" s="89">
        <f>IFERROR(ROUND(G.11!M218,2),0)</f>
        <v>0</v>
      </c>
      <c r="N218" s="96" t="str">
        <f>IF(OR(ISTEXT(G.11!N218),ISNUMBER(G.11!N218))=TRUE,G.11!N218,"")</f>
        <v/>
      </c>
    </row>
    <row r="219" spans="1:14" ht="15.75" thickBot="1" x14ac:dyDescent="0.3">
      <c r="A219" s="96" t="str">
        <f>IF(OR(ISTEXT(G.11!A219),ISNUMBER(G.11!A219))=TRUE,G.11!A219,"")</f>
        <v/>
      </c>
      <c r="B219" s="96" t="str">
        <f>IF(OR(ISTEXT(G.11!B219),ISNUMBER(G.11!B219))=TRUE,G.11!B219,"")</f>
        <v/>
      </c>
      <c r="C219" s="96" t="str">
        <f>IF(OR(ISTEXT(G.11!C219),ISNUMBER(G.11!C219))=TRUE,G.11!C219,"")</f>
        <v/>
      </c>
      <c r="D219" s="89">
        <f>IFERROR(ROUND(G.11!D219,2),0)</f>
        <v>0</v>
      </c>
      <c r="E219" s="96" t="str">
        <f>IF(OR(ISTEXT(G.11!E219),ISNUMBER(G.11!E219))=TRUE,G.11!E219,"")</f>
        <v/>
      </c>
      <c r="F219" s="89">
        <f>IFERROR(ROUND(G.11!F219,2),0)</f>
        <v>0</v>
      </c>
      <c r="G219" s="89">
        <f>IFERROR(ROUND(G.11!G219,2),0)</f>
        <v>0</v>
      </c>
      <c r="H219" s="89">
        <f>IFERROR(ROUND(G.11!H219,2),0)</f>
        <v>0</v>
      </c>
      <c r="I219" s="89">
        <f>IFERROR(ROUND(G.11!I219,2),0)</f>
        <v>0</v>
      </c>
      <c r="J219" s="89">
        <f>IFERROR(ROUND(G.11!J219,2),0)</f>
        <v>0</v>
      </c>
      <c r="K219" s="91">
        <f t="shared" si="3"/>
        <v>0</v>
      </c>
      <c r="L219" s="89">
        <f>IFERROR(ROUND(G.11!L219,2),0)</f>
        <v>0</v>
      </c>
      <c r="M219" s="89">
        <f>IFERROR(ROUND(G.11!M219,2),0)</f>
        <v>0</v>
      </c>
      <c r="N219" s="96" t="str">
        <f>IF(OR(ISTEXT(G.11!N219),ISNUMBER(G.11!N219))=TRUE,G.11!N219,"")</f>
        <v/>
      </c>
    </row>
    <row r="220" spans="1:14" ht="15.75" thickBot="1" x14ac:dyDescent="0.3">
      <c r="A220" s="96" t="str">
        <f>IF(OR(ISTEXT(G.11!A220),ISNUMBER(G.11!A220))=TRUE,G.11!A220,"")</f>
        <v/>
      </c>
      <c r="B220" s="96" t="str">
        <f>IF(OR(ISTEXT(G.11!B220),ISNUMBER(G.11!B220))=TRUE,G.11!B220,"")</f>
        <v/>
      </c>
      <c r="C220" s="96" t="str">
        <f>IF(OR(ISTEXT(G.11!C220),ISNUMBER(G.11!C220))=TRUE,G.11!C220,"")</f>
        <v/>
      </c>
      <c r="D220" s="89">
        <f>IFERROR(ROUND(G.11!D220,2),0)</f>
        <v>0</v>
      </c>
      <c r="E220" s="96" t="str">
        <f>IF(OR(ISTEXT(G.11!E220),ISNUMBER(G.11!E220))=TRUE,G.11!E220,"")</f>
        <v/>
      </c>
      <c r="F220" s="89">
        <f>IFERROR(ROUND(G.11!F220,2),0)</f>
        <v>0</v>
      </c>
      <c r="G220" s="89">
        <f>IFERROR(ROUND(G.11!G220,2),0)</f>
        <v>0</v>
      </c>
      <c r="H220" s="89">
        <f>IFERROR(ROUND(G.11!H220,2),0)</f>
        <v>0</v>
      </c>
      <c r="I220" s="89">
        <f>IFERROR(ROUND(G.11!I220,2),0)</f>
        <v>0</v>
      </c>
      <c r="J220" s="89">
        <f>IFERROR(ROUND(G.11!J220,2),0)</f>
        <v>0</v>
      </c>
      <c r="K220" s="91">
        <f t="shared" si="3"/>
        <v>0</v>
      </c>
      <c r="L220" s="89">
        <f>IFERROR(ROUND(G.11!L220,2),0)</f>
        <v>0</v>
      </c>
      <c r="M220" s="89">
        <f>IFERROR(ROUND(G.11!M220,2),0)</f>
        <v>0</v>
      </c>
      <c r="N220" s="96" t="str">
        <f>IF(OR(ISTEXT(G.11!N220),ISNUMBER(G.11!N220))=TRUE,G.11!N220,"")</f>
        <v/>
      </c>
    </row>
    <row r="221" spans="1:14" ht="15.75" thickBot="1" x14ac:dyDescent="0.3">
      <c r="A221" s="96" t="str">
        <f>IF(OR(ISTEXT(G.11!A221),ISNUMBER(G.11!A221))=TRUE,G.11!A221,"")</f>
        <v/>
      </c>
      <c r="B221" s="96" t="str">
        <f>IF(OR(ISTEXT(G.11!B221),ISNUMBER(G.11!B221))=TRUE,G.11!B221,"")</f>
        <v/>
      </c>
      <c r="C221" s="96" t="str">
        <f>IF(OR(ISTEXT(G.11!C221),ISNUMBER(G.11!C221))=TRUE,G.11!C221,"")</f>
        <v/>
      </c>
      <c r="D221" s="89">
        <f>IFERROR(ROUND(G.11!D221,2),0)</f>
        <v>0</v>
      </c>
      <c r="E221" s="96" t="str">
        <f>IF(OR(ISTEXT(G.11!E221),ISNUMBER(G.11!E221))=TRUE,G.11!E221,"")</f>
        <v/>
      </c>
      <c r="F221" s="89">
        <f>IFERROR(ROUND(G.11!F221,2),0)</f>
        <v>0</v>
      </c>
      <c r="G221" s="89">
        <f>IFERROR(ROUND(G.11!G221,2),0)</f>
        <v>0</v>
      </c>
      <c r="H221" s="89">
        <f>IFERROR(ROUND(G.11!H221,2),0)</f>
        <v>0</v>
      </c>
      <c r="I221" s="89">
        <f>IFERROR(ROUND(G.11!I221,2),0)</f>
        <v>0</v>
      </c>
      <c r="J221" s="89">
        <f>IFERROR(ROUND(G.11!J221,2),0)</f>
        <v>0</v>
      </c>
      <c r="K221" s="91">
        <f t="shared" si="3"/>
        <v>0</v>
      </c>
      <c r="L221" s="89">
        <f>IFERROR(ROUND(G.11!L221,2),0)</f>
        <v>0</v>
      </c>
      <c r="M221" s="89">
        <f>IFERROR(ROUND(G.11!M221,2),0)</f>
        <v>0</v>
      </c>
      <c r="N221" s="96" t="str">
        <f>IF(OR(ISTEXT(G.11!N221),ISNUMBER(G.11!N221))=TRUE,G.11!N221,"")</f>
        <v/>
      </c>
    </row>
    <row r="222" spans="1:14" ht="15.75" thickBot="1" x14ac:dyDescent="0.3">
      <c r="A222" s="96" t="str">
        <f>IF(OR(ISTEXT(G.11!A222),ISNUMBER(G.11!A222))=TRUE,G.11!A222,"")</f>
        <v/>
      </c>
      <c r="B222" s="96" t="str">
        <f>IF(OR(ISTEXT(G.11!B222),ISNUMBER(G.11!B222))=TRUE,G.11!B222,"")</f>
        <v/>
      </c>
      <c r="C222" s="96" t="str">
        <f>IF(OR(ISTEXT(G.11!C222),ISNUMBER(G.11!C222))=TRUE,G.11!C222,"")</f>
        <v/>
      </c>
      <c r="D222" s="89">
        <f>IFERROR(ROUND(G.11!D222,2),0)</f>
        <v>0</v>
      </c>
      <c r="E222" s="96" t="str">
        <f>IF(OR(ISTEXT(G.11!E222),ISNUMBER(G.11!E222))=TRUE,G.11!E222,"")</f>
        <v/>
      </c>
      <c r="F222" s="89">
        <f>IFERROR(ROUND(G.11!F222,2),0)</f>
        <v>0</v>
      </c>
      <c r="G222" s="89">
        <f>IFERROR(ROUND(G.11!G222,2),0)</f>
        <v>0</v>
      </c>
      <c r="H222" s="89">
        <f>IFERROR(ROUND(G.11!H222,2),0)</f>
        <v>0</v>
      </c>
      <c r="I222" s="89">
        <f>IFERROR(ROUND(G.11!I222,2),0)</f>
        <v>0</v>
      </c>
      <c r="J222" s="89">
        <f>IFERROR(ROUND(G.11!J222,2),0)</f>
        <v>0</v>
      </c>
      <c r="K222" s="91">
        <f t="shared" si="3"/>
        <v>0</v>
      </c>
      <c r="L222" s="89">
        <f>IFERROR(ROUND(G.11!L222,2),0)</f>
        <v>0</v>
      </c>
      <c r="M222" s="89">
        <f>IFERROR(ROUND(G.11!M222,2),0)</f>
        <v>0</v>
      </c>
      <c r="N222" s="96" t="str">
        <f>IF(OR(ISTEXT(G.11!N222),ISNUMBER(G.11!N222))=TRUE,G.11!N222,"")</f>
        <v/>
      </c>
    </row>
    <row r="223" spans="1:14" ht="15.75" thickBot="1" x14ac:dyDescent="0.3">
      <c r="A223" s="96" t="str">
        <f>IF(OR(ISTEXT(G.11!A223),ISNUMBER(G.11!A223))=TRUE,G.11!A223,"")</f>
        <v/>
      </c>
      <c r="B223" s="96" t="str">
        <f>IF(OR(ISTEXT(G.11!B223),ISNUMBER(G.11!B223))=TRUE,G.11!B223,"")</f>
        <v/>
      </c>
      <c r="C223" s="96" t="str">
        <f>IF(OR(ISTEXT(G.11!C223),ISNUMBER(G.11!C223))=TRUE,G.11!C223,"")</f>
        <v/>
      </c>
      <c r="D223" s="89">
        <f>IFERROR(ROUND(G.11!D223,2),0)</f>
        <v>0</v>
      </c>
      <c r="E223" s="96" t="str">
        <f>IF(OR(ISTEXT(G.11!E223),ISNUMBER(G.11!E223))=TRUE,G.11!E223,"")</f>
        <v/>
      </c>
      <c r="F223" s="89">
        <f>IFERROR(ROUND(G.11!F223,2),0)</f>
        <v>0</v>
      </c>
      <c r="G223" s="89">
        <f>IFERROR(ROUND(G.11!G223,2),0)</f>
        <v>0</v>
      </c>
      <c r="H223" s="89">
        <f>IFERROR(ROUND(G.11!H223,2),0)</f>
        <v>0</v>
      </c>
      <c r="I223" s="89">
        <f>IFERROR(ROUND(G.11!I223,2),0)</f>
        <v>0</v>
      </c>
      <c r="J223" s="89">
        <f>IFERROR(ROUND(G.11!J223,2),0)</f>
        <v>0</v>
      </c>
      <c r="K223" s="91">
        <f t="shared" si="3"/>
        <v>0</v>
      </c>
      <c r="L223" s="89">
        <f>IFERROR(ROUND(G.11!L223,2),0)</f>
        <v>0</v>
      </c>
      <c r="M223" s="89">
        <f>IFERROR(ROUND(G.11!M223,2),0)</f>
        <v>0</v>
      </c>
      <c r="N223" s="96" t="str">
        <f>IF(OR(ISTEXT(G.11!N223),ISNUMBER(G.11!N223))=TRUE,G.11!N223,"")</f>
        <v/>
      </c>
    </row>
    <row r="224" spans="1:14" ht="15.75" thickBot="1" x14ac:dyDescent="0.3">
      <c r="A224" s="96" t="str">
        <f>IF(OR(ISTEXT(G.11!A224),ISNUMBER(G.11!A224))=TRUE,G.11!A224,"")</f>
        <v/>
      </c>
      <c r="B224" s="96" t="str">
        <f>IF(OR(ISTEXT(G.11!B224),ISNUMBER(G.11!B224))=TRUE,G.11!B224,"")</f>
        <v/>
      </c>
      <c r="C224" s="96" t="str">
        <f>IF(OR(ISTEXT(G.11!C224),ISNUMBER(G.11!C224))=TRUE,G.11!C224,"")</f>
        <v/>
      </c>
      <c r="D224" s="89">
        <f>IFERROR(ROUND(G.11!D224,2),0)</f>
        <v>0</v>
      </c>
      <c r="E224" s="96" t="str">
        <f>IF(OR(ISTEXT(G.11!E224),ISNUMBER(G.11!E224))=TRUE,G.11!E224,"")</f>
        <v/>
      </c>
      <c r="F224" s="89">
        <f>IFERROR(ROUND(G.11!F224,2),0)</f>
        <v>0</v>
      </c>
      <c r="G224" s="89">
        <f>IFERROR(ROUND(G.11!G224,2),0)</f>
        <v>0</v>
      </c>
      <c r="H224" s="89">
        <f>IFERROR(ROUND(G.11!H224,2),0)</f>
        <v>0</v>
      </c>
      <c r="I224" s="89">
        <f>IFERROR(ROUND(G.11!I224,2),0)</f>
        <v>0</v>
      </c>
      <c r="J224" s="89">
        <f>IFERROR(ROUND(G.11!J224,2),0)</f>
        <v>0</v>
      </c>
      <c r="K224" s="91">
        <f t="shared" si="3"/>
        <v>0</v>
      </c>
      <c r="L224" s="89">
        <f>IFERROR(ROUND(G.11!L224,2),0)</f>
        <v>0</v>
      </c>
      <c r="M224" s="89">
        <f>IFERROR(ROUND(G.11!M224,2),0)</f>
        <v>0</v>
      </c>
      <c r="N224" s="96" t="str">
        <f>IF(OR(ISTEXT(G.11!N224),ISNUMBER(G.11!N224))=TRUE,G.11!N224,"")</f>
        <v/>
      </c>
    </row>
    <row r="225" spans="1:14" ht="15.75" thickBot="1" x14ac:dyDescent="0.3">
      <c r="A225" s="96" t="str">
        <f>IF(OR(ISTEXT(G.11!A225),ISNUMBER(G.11!A225))=TRUE,G.11!A225,"")</f>
        <v/>
      </c>
      <c r="B225" s="96" t="str">
        <f>IF(OR(ISTEXT(G.11!B225),ISNUMBER(G.11!B225))=TRUE,G.11!B225,"")</f>
        <v/>
      </c>
      <c r="C225" s="96" t="str">
        <f>IF(OR(ISTEXT(G.11!C225),ISNUMBER(G.11!C225))=TRUE,G.11!C225,"")</f>
        <v/>
      </c>
      <c r="D225" s="89">
        <f>IFERROR(ROUND(G.11!D225,2),0)</f>
        <v>0</v>
      </c>
      <c r="E225" s="96" t="str">
        <f>IF(OR(ISTEXT(G.11!E225),ISNUMBER(G.11!E225))=TRUE,G.11!E225,"")</f>
        <v/>
      </c>
      <c r="F225" s="89">
        <f>IFERROR(ROUND(G.11!F225,2),0)</f>
        <v>0</v>
      </c>
      <c r="G225" s="89">
        <f>IFERROR(ROUND(G.11!G225,2),0)</f>
        <v>0</v>
      </c>
      <c r="H225" s="89">
        <f>IFERROR(ROUND(G.11!H225,2),0)</f>
        <v>0</v>
      </c>
      <c r="I225" s="89">
        <f>IFERROR(ROUND(G.11!I225,2),0)</f>
        <v>0</v>
      </c>
      <c r="J225" s="89">
        <f>IFERROR(ROUND(G.11!J225,2),0)</f>
        <v>0</v>
      </c>
      <c r="K225" s="91">
        <f t="shared" si="3"/>
        <v>0</v>
      </c>
      <c r="L225" s="89">
        <f>IFERROR(ROUND(G.11!L225,2),0)</f>
        <v>0</v>
      </c>
      <c r="M225" s="89">
        <f>IFERROR(ROUND(G.11!M225,2),0)</f>
        <v>0</v>
      </c>
      <c r="N225" s="96" t="str">
        <f>IF(OR(ISTEXT(G.11!N225),ISNUMBER(G.11!N225))=TRUE,G.11!N225,"")</f>
        <v/>
      </c>
    </row>
    <row r="226" spans="1:14" ht="15.75" thickBot="1" x14ac:dyDescent="0.3">
      <c r="A226" s="96" t="str">
        <f>IF(OR(ISTEXT(G.11!A226),ISNUMBER(G.11!A226))=TRUE,G.11!A226,"")</f>
        <v/>
      </c>
      <c r="B226" s="96" t="str">
        <f>IF(OR(ISTEXT(G.11!B226),ISNUMBER(G.11!B226))=TRUE,G.11!B226,"")</f>
        <v/>
      </c>
      <c r="C226" s="96" t="str">
        <f>IF(OR(ISTEXT(G.11!C226),ISNUMBER(G.11!C226))=TRUE,G.11!C226,"")</f>
        <v/>
      </c>
      <c r="D226" s="89">
        <f>IFERROR(ROUND(G.11!D226,2),0)</f>
        <v>0</v>
      </c>
      <c r="E226" s="96" t="str">
        <f>IF(OR(ISTEXT(G.11!E226),ISNUMBER(G.11!E226))=TRUE,G.11!E226,"")</f>
        <v/>
      </c>
      <c r="F226" s="89">
        <f>IFERROR(ROUND(G.11!F226,2),0)</f>
        <v>0</v>
      </c>
      <c r="G226" s="89">
        <f>IFERROR(ROUND(G.11!G226,2),0)</f>
        <v>0</v>
      </c>
      <c r="H226" s="89">
        <f>IFERROR(ROUND(G.11!H226,2),0)</f>
        <v>0</v>
      </c>
      <c r="I226" s="89">
        <f>IFERROR(ROUND(G.11!I226,2),0)</f>
        <v>0</v>
      </c>
      <c r="J226" s="89">
        <f>IFERROR(ROUND(G.11!J226,2),0)</f>
        <v>0</v>
      </c>
      <c r="K226" s="91">
        <f t="shared" si="3"/>
        <v>0</v>
      </c>
      <c r="L226" s="89">
        <f>IFERROR(ROUND(G.11!L226,2),0)</f>
        <v>0</v>
      </c>
      <c r="M226" s="89">
        <f>IFERROR(ROUND(G.11!M226,2),0)</f>
        <v>0</v>
      </c>
      <c r="N226" s="96" t="str">
        <f>IF(OR(ISTEXT(G.11!N226),ISNUMBER(G.11!N226))=TRUE,G.11!N226,"")</f>
        <v/>
      </c>
    </row>
    <row r="227" spans="1:14" ht="15.75" thickBot="1" x14ac:dyDescent="0.3">
      <c r="A227" s="96" t="str">
        <f>IF(OR(ISTEXT(G.11!A227),ISNUMBER(G.11!A227))=TRUE,G.11!A227,"")</f>
        <v/>
      </c>
      <c r="B227" s="96" t="str">
        <f>IF(OR(ISTEXT(G.11!B227),ISNUMBER(G.11!B227))=TRUE,G.11!B227,"")</f>
        <v/>
      </c>
      <c r="C227" s="96" t="str">
        <f>IF(OR(ISTEXT(G.11!C227),ISNUMBER(G.11!C227))=TRUE,G.11!C227,"")</f>
        <v/>
      </c>
      <c r="D227" s="89">
        <f>IFERROR(ROUND(G.11!D227,2),0)</f>
        <v>0</v>
      </c>
      <c r="E227" s="96" t="str">
        <f>IF(OR(ISTEXT(G.11!E227),ISNUMBER(G.11!E227))=TRUE,G.11!E227,"")</f>
        <v/>
      </c>
      <c r="F227" s="89">
        <f>IFERROR(ROUND(G.11!F227,2),0)</f>
        <v>0</v>
      </c>
      <c r="G227" s="89">
        <f>IFERROR(ROUND(G.11!G227,2),0)</f>
        <v>0</v>
      </c>
      <c r="H227" s="89">
        <f>IFERROR(ROUND(G.11!H227,2),0)</f>
        <v>0</v>
      </c>
      <c r="I227" s="89">
        <f>IFERROR(ROUND(G.11!I227,2),0)</f>
        <v>0</v>
      </c>
      <c r="J227" s="89">
        <f>IFERROR(ROUND(G.11!J227,2),0)</f>
        <v>0</v>
      </c>
      <c r="K227" s="91">
        <f t="shared" ref="K227:K290" si="4">ROUND(SUM(F227,G227,H227,(-I227),(-J227)),2)</f>
        <v>0</v>
      </c>
      <c r="L227" s="89">
        <f>IFERROR(ROUND(G.11!L227,2),0)</f>
        <v>0</v>
      </c>
      <c r="M227" s="89">
        <f>IFERROR(ROUND(G.11!M227,2),0)</f>
        <v>0</v>
      </c>
      <c r="N227" s="96" t="str">
        <f>IF(OR(ISTEXT(G.11!N227),ISNUMBER(G.11!N227))=TRUE,G.11!N227,"")</f>
        <v/>
      </c>
    </row>
    <row r="228" spans="1:14" ht="15.75" thickBot="1" x14ac:dyDescent="0.3">
      <c r="A228" s="96" t="str">
        <f>IF(OR(ISTEXT(G.11!A228),ISNUMBER(G.11!A228))=TRUE,G.11!A228,"")</f>
        <v/>
      </c>
      <c r="B228" s="96" t="str">
        <f>IF(OR(ISTEXT(G.11!B228),ISNUMBER(G.11!B228))=TRUE,G.11!B228,"")</f>
        <v/>
      </c>
      <c r="C228" s="96" t="str">
        <f>IF(OR(ISTEXT(G.11!C228),ISNUMBER(G.11!C228))=TRUE,G.11!C228,"")</f>
        <v/>
      </c>
      <c r="D228" s="89">
        <f>IFERROR(ROUND(G.11!D228,2),0)</f>
        <v>0</v>
      </c>
      <c r="E228" s="96" t="str">
        <f>IF(OR(ISTEXT(G.11!E228),ISNUMBER(G.11!E228))=TRUE,G.11!E228,"")</f>
        <v/>
      </c>
      <c r="F228" s="89">
        <f>IFERROR(ROUND(G.11!F228,2),0)</f>
        <v>0</v>
      </c>
      <c r="G228" s="89">
        <f>IFERROR(ROUND(G.11!G228,2),0)</f>
        <v>0</v>
      </c>
      <c r="H228" s="89">
        <f>IFERROR(ROUND(G.11!H228,2),0)</f>
        <v>0</v>
      </c>
      <c r="I228" s="89">
        <f>IFERROR(ROUND(G.11!I228,2),0)</f>
        <v>0</v>
      </c>
      <c r="J228" s="89">
        <f>IFERROR(ROUND(G.11!J228,2),0)</f>
        <v>0</v>
      </c>
      <c r="K228" s="91">
        <f t="shared" si="4"/>
        <v>0</v>
      </c>
      <c r="L228" s="89">
        <f>IFERROR(ROUND(G.11!L228,2),0)</f>
        <v>0</v>
      </c>
      <c r="M228" s="89">
        <f>IFERROR(ROUND(G.11!M228,2),0)</f>
        <v>0</v>
      </c>
      <c r="N228" s="96" t="str">
        <f>IF(OR(ISTEXT(G.11!N228),ISNUMBER(G.11!N228))=TRUE,G.11!N228,"")</f>
        <v/>
      </c>
    </row>
    <row r="229" spans="1:14" ht="15.75" thickBot="1" x14ac:dyDescent="0.3">
      <c r="A229" s="96" t="str">
        <f>IF(OR(ISTEXT(G.11!A229),ISNUMBER(G.11!A229))=TRUE,G.11!A229,"")</f>
        <v/>
      </c>
      <c r="B229" s="96" t="str">
        <f>IF(OR(ISTEXT(G.11!B229),ISNUMBER(G.11!B229))=TRUE,G.11!B229,"")</f>
        <v/>
      </c>
      <c r="C229" s="96" t="str">
        <f>IF(OR(ISTEXT(G.11!C229),ISNUMBER(G.11!C229))=TRUE,G.11!C229,"")</f>
        <v/>
      </c>
      <c r="D229" s="89">
        <f>IFERROR(ROUND(G.11!D229,2),0)</f>
        <v>0</v>
      </c>
      <c r="E229" s="96" t="str">
        <f>IF(OR(ISTEXT(G.11!E229),ISNUMBER(G.11!E229))=TRUE,G.11!E229,"")</f>
        <v/>
      </c>
      <c r="F229" s="89">
        <f>IFERROR(ROUND(G.11!F229,2),0)</f>
        <v>0</v>
      </c>
      <c r="G229" s="89">
        <f>IFERROR(ROUND(G.11!G229,2),0)</f>
        <v>0</v>
      </c>
      <c r="H229" s="89">
        <f>IFERROR(ROUND(G.11!H229,2),0)</f>
        <v>0</v>
      </c>
      <c r="I229" s="89">
        <f>IFERROR(ROUND(G.11!I229,2),0)</f>
        <v>0</v>
      </c>
      <c r="J229" s="89">
        <f>IFERROR(ROUND(G.11!J229,2),0)</f>
        <v>0</v>
      </c>
      <c r="K229" s="91">
        <f t="shared" si="4"/>
        <v>0</v>
      </c>
      <c r="L229" s="89">
        <f>IFERROR(ROUND(G.11!L229,2),0)</f>
        <v>0</v>
      </c>
      <c r="M229" s="89">
        <f>IFERROR(ROUND(G.11!M229,2),0)</f>
        <v>0</v>
      </c>
      <c r="N229" s="96" t="str">
        <f>IF(OR(ISTEXT(G.11!N229),ISNUMBER(G.11!N229))=TRUE,G.11!N229,"")</f>
        <v/>
      </c>
    </row>
    <row r="230" spans="1:14" ht="15.75" thickBot="1" x14ac:dyDescent="0.3">
      <c r="A230" s="96" t="str">
        <f>IF(OR(ISTEXT(G.11!A230),ISNUMBER(G.11!A230))=TRUE,G.11!A230,"")</f>
        <v/>
      </c>
      <c r="B230" s="96" t="str">
        <f>IF(OR(ISTEXT(G.11!B230),ISNUMBER(G.11!B230))=TRUE,G.11!B230,"")</f>
        <v/>
      </c>
      <c r="C230" s="96" t="str">
        <f>IF(OR(ISTEXT(G.11!C230),ISNUMBER(G.11!C230))=TRUE,G.11!C230,"")</f>
        <v/>
      </c>
      <c r="D230" s="89">
        <f>IFERROR(ROUND(G.11!D230,2),0)</f>
        <v>0</v>
      </c>
      <c r="E230" s="96" t="str">
        <f>IF(OR(ISTEXT(G.11!E230),ISNUMBER(G.11!E230))=TRUE,G.11!E230,"")</f>
        <v/>
      </c>
      <c r="F230" s="89">
        <f>IFERROR(ROUND(G.11!F230,2),0)</f>
        <v>0</v>
      </c>
      <c r="G230" s="89">
        <f>IFERROR(ROUND(G.11!G230,2),0)</f>
        <v>0</v>
      </c>
      <c r="H230" s="89">
        <f>IFERROR(ROUND(G.11!H230,2),0)</f>
        <v>0</v>
      </c>
      <c r="I230" s="89">
        <f>IFERROR(ROUND(G.11!I230,2),0)</f>
        <v>0</v>
      </c>
      <c r="J230" s="89">
        <f>IFERROR(ROUND(G.11!J230,2),0)</f>
        <v>0</v>
      </c>
      <c r="K230" s="91">
        <f t="shared" si="4"/>
        <v>0</v>
      </c>
      <c r="L230" s="89">
        <f>IFERROR(ROUND(G.11!L230,2),0)</f>
        <v>0</v>
      </c>
      <c r="M230" s="89">
        <f>IFERROR(ROUND(G.11!M230,2),0)</f>
        <v>0</v>
      </c>
      <c r="N230" s="96" t="str">
        <f>IF(OR(ISTEXT(G.11!N230),ISNUMBER(G.11!N230))=TRUE,G.11!N230,"")</f>
        <v/>
      </c>
    </row>
    <row r="231" spans="1:14" ht="15.75" thickBot="1" x14ac:dyDescent="0.3">
      <c r="A231" s="96" t="str">
        <f>IF(OR(ISTEXT(G.11!A231),ISNUMBER(G.11!A231))=TRUE,G.11!A231,"")</f>
        <v/>
      </c>
      <c r="B231" s="96" t="str">
        <f>IF(OR(ISTEXT(G.11!B231),ISNUMBER(G.11!B231))=TRUE,G.11!B231,"")</f>
        <v/>
      </c>
      <c r="C231" s="96" t="str">
        <f>IF(OR(ISTEXT(G.11!C231),ISNUMBER(G.11!C231))=TRUE,G.11!C231,"")</f>
        <v/>
      </c>
      <c r="D231" s="89">
        <f>IFERROR(ROUND(G.11!D231,2),0)</f>
        <v>0</v>
      </c>
      <c r="E231" s="96" t="str">
        <f>IF(OR(ISTEXT(G.11!E231),ISNUMBER(G.11!E231))=TRUE,G.11!E231,"")</f>
        <v/>
      </c>
      <c r="F231" s="89">
        <f>IFERROR(ROUND(G.11!F231,2),0)</f>
        <v>0</v>
      </c>
      <c r="G231" s="89">
        <f>IFERROR(ROUND(G.11!G231,2),0)</f>
        <v>0</v>
      </c>
      <c r="H231" s="89">
        <f>IFERROR(ROUND(G.11!H231,2),0)</f>
        <v>0</v>
      </c>
      <c r="I231" s="89">
        <f>IFERROR(ROUND(G.11!I231,2),0)</f>
        <v>0</v>
      </c>
      <c r="J231" s="89">
        <f>IFERROR(ROUND(G.11!J231,2),0)</f>
        <v>0</v>
      </c>
      <c r="K231" s="91">
        <f t="shared" si="4"/>
        <v>0</v>
      </c>
      <c r="L231" s="89">
        <f>IFERROR(ROUND(G.11!L231,2),0)</f>
        <v>0</v>
      </c>
      <c r="M231" s="89">
        <f>IFERROR(ROUND(G.11!M231,2),0)</f>
        <v>0</v>
      </c>
      <c r="N231" s="96" t="str">
        <f>IF(OR(ISTEXT(G.11!N231),ISNUMBER(G.11!N231))=TRUE,G.11!N231,"")</f>
        <v/>
      </c>
    </row>
    <row r="232" spans="1:14" ht="15.75" thickBot="1" x14ac:dyDescent="0.3">
      <c r="A232" s="96" t="str">
        <f>IF(OR(ISTEXT(G.11!A232),ISNUMBER(G.11!A232))=TRUE,G.11!A232,"")</f>
        <v/>
      </c>
      <c r="B232" s="96" t="str">
        <f>IF(OR(ISTEXT(G.11!B232),ISNUMBER(G.11!B232))=TRUE,G.11!B232,"")</f>
        <v/>
      </c>
      <c r="C232" s="96" t="str">
        <f>IF(OR(ISTEXT(G.11!C232),ISNUMBER(G.11!C232))=TRUE,G.11!C232,"")</f>
        <v/>
      </c>
      <c r="D232" s="89">
        <f>IFERROR(ROUND(G.11!D232,2),0)</f>
        <v>0</v>
      </c>
      <c r="E232" s="96" t="str">
        <f>IF(OR(ISTEXT(G.11!E232),ISNUMBER(G.11!E232))=TRUE,G.11!E232,"")</f>
        <v/>
      </c>
      <c r="F232" s="89">
        <f>IFERROR(ROUND(G.11!F232,2),0)</f>
        <v>0</v>
      </c>
      <c r="G232" s="89">
        <f>IFERROR(ROUND(G.11!G232,2),0)</f>
        <v>0</v>
      </c>
      <c r="H232" s="89">
        <f>IFERROR(ROUND(G.11!H232,2),0)</f>
        <v>0</v>
      </c>
      <c r="I232" s="89">
        <f>IFERROR(ROUND(G.11!I232,2),0)</f>
        <v>0</v>
      </c>
      <c r="J232" s="89">
        <f>IFERROR(ROUND(G.11!J232,2),0)</f>
        <v>0</v>
      </c>
      <c r="K232" s="91">
        <f t="shared" si="4"/>
        <v>0</v>
      </c>
      <c r="L232" s="89">
        <f>IFERROR(ROUND(G.11!L232,2),0)</f>
        <v>0</v>
      </c>
      <c r="M232" s="89">
        <f>IFERROR(ROUND(G.11!M232,2),0)</f>
        <v>0</v>
      </c>
      <c r="N232" s="96" t="str">
        <f>IF(OR(ISTEXT(G.11!N232),ISNUMBER(G.11!N232))=TRUE,G.11!N232,"")</f>
        <v/>
      </c>
    </row>
    <row r="233" spans="1:14" ht="15.75" thickBot="1" x14ac:dyDescent="0.3">
      <c r="A233" s="96" t="str">
        <f>IF(OR(ISTEXT(G.11!A233),ISNUMBER(G.11!A233))=TRUE,G.11!A233,"")</f>
        <v/>
      </c>
      <c r="B233" s="96" t="str">
        <f>IF(OR(ISTEXT(G.11!B233),ISNUMBER(G.11!B233))=TRUE,G.11!B233,"")</f>
        <v/>
      </c>
      <c r="C233" s="96" t="str">
        <f>IF(OR(ISTEXT(G.11!C233),ISNUMBER(G.11!C233))=TRUE,G.11!C233,"")</f>
        <v/>
      </c>
      <c r="D233" s="89">
        <f>IFERROR(ROUND(G.11!D233,2),0)</f>
        <v>0</v>
      </c>
      <c r="E233" s="96" t="str">
        <f>IF(OR(ISTEXT(G.11!E233),ISNUMBER(G.11!E233))=TRUE,G.11!E233,"")</f>
        <v/>
      </c>
      <c r="F233" s="89">
        <f>IFERROR(ROUND(G.11!F233,2),0)</f>
        <v>0</v>
      </c>
      <c r="G233" s="89">
        <f>IFERROR(ROUND(G.11!G233,2),0)</f>
        <v>0</v>
      </c>
      <c r="H233" s="89">
        <f>IFERROR(ROUND(G.11!H233,2),0)</f>
        <v>0</v>
      </c>
      <c r="I233" s="89">
        <f>IFERROR(ROUND(G.11!I233,2),0)</f>
        <v>0</v>
      </c>
      <c r="J233" s="89">
        <f>IFERROR(ROUND(G.11!J233,2),0)</f>
        <v>0</v>
      </c>
      <c r="K233" s="91">
        <f t="shared" si="4"/>
        <v>0</v>
      </c>
      <c r="L233" s="89">
        <f>IFERROR(ROUND(G.11!L233,2),0)</f>
        <v>0</v>
      </c>
      <c r="M233" s="89">
        <f>IFERROR(ROUND(G.11!M233,2),0)</f>
        <v>0</v>
      </c>
      <c r="N233" s="96" t="str">
        <f>IF(OR(ISTEXT(G.11!N233),ISNUMBER(G.11!N233))=TRUE,G.11!N233,"")</f>
        <v/>
      </c>
    </row>
    <row r="234" spans="1:14" ht="15.75" thickBot="1" x14ac:dyDescent="0.3">
      <c r="A234" s="96" t="str">
        <f>IF(OR(ISTEXT(G.11!A234),ISNUMBER(G.11!A234))=TRUE,G.11!A234,"")</f>
        <v/>
      </c>
      <c r="B234" s="96" t="str">
        <f>IF(OR(ISTEXT(G.11!B234),ISNUMBER(G.11!B234))=TRUE,G.11!B234,"")</f>
        <v/>
      </c>
      <c r="C234" s="96" t="str">
        <f>IF(OR(ISTEXT(G.11!C234),ISNUMBER(G.11!C234))=TRUE,G.11!C234,"")</f>
        <v/>
      </c>
      <c r="D234" s="89">
        <f>IFERROR(ROUND(G.11!D234,2),0)</f>
        <v>0</v>
      </c>
      <c r="E234" s="96" t="str">
        <f>IF(OR(ISTEXT(G.11!E234),ISNUMBER(G.11!E234))=TRUE,G.11!E234,"")</f>
        <v/>
      </c>
      <c r="F234" s="89">
        <f>IFERROR(ROUND(G.11!F234,2),0)</f>
        <v>0</v>
      </c>
      <c r="G234" s="89">
        <f>IFERROR(ROUND(G.11!G234,2),0)</f>
        <v>0</v>
      </c>
      <c r="H234" s="89">
        <f>IFERROR(ROUND(G.11!H234,2),0)</f>
        <v>0</v>
      </c>
      <c r="I234" s="89">
        <f>IFERROR(ROUND(G.11!I234,2),0)</f>
        <v>0</v>
      </c>
      <c r="J234" s="89">
        <f>IFERROR(ROUND(G.11!J234,2),0)</f>
        <v>0</v>
      </c>
      <c r="K234" s="91">
        <f t="shared" si="4"/>
        <v>0</v>
      </c>
      <c r="L234" s="89">
        <f>IFERROR(ROUND(G.11!L234,2),0)</f>
        <v>0</v>
      </c>
      <c r="M234" s="89">
        <f>IFERROR(ROUND(G.11!M234,2),0)</f>
        <v>0</v>
      </c>
      <c r="N234" s="96" t="str">
        <f>IF(OR(ISTEXT(G.11!N234),ISNUMBER(G.11!N234))=TRUE,G.11!N234,"")</f>
        <v/>
      </c>
    </row>
    <row r="235" spans="1:14" ht="15.75" thickBot="1" x14ac:dyDescent="0.3">
      <c r="A235" s="96" t="str">
        <f>IF(OR(ISTEXT(G.11!A235),ISNUMBER(G.11!A235))=TRUE,G.11!A235,"")</f>
        <v/>
      </c>
      <c r="B235" s="96" t="str">
        <f>IF(OR(ISTEXT(G.11!B235),ISNUMBER(G.11!B235))=TRUE,G.11!B235,"")</f>
        <v/>
      </c>
      <c r="C235" s="96" t="str">
        <f>IF(OR(ISTEXT(G.11!C235),ISNUMBER(G.11!C235))=TRUE,G.11!C235,"")</f>
        <v/>
      </c>
      <c r="D235" s="89">
        <f>IFERROR(ROUND(G.11!D235,2),0)</f>
        <v>0</v>
      </c>
      <c r="E235" s="96" t="str">
        <f>IF(OR(ISTEXT(G.11!E235),ISNUMBER(G.11!E235))=TRUE,G.11!E235,"")</f>
        <v/>
      </c>
      <c r="F235" s="89">
        <f>IFERROR(ROUND(G.11!F235,2),0)</f>
        <v>0</v>
      </c>
      <c r="G235" s="89">
        <f>IFERROR(ROUND(G.11!G235,2),0)</f>
        <v>0</v>
      </c>
      <c r="H235" s="89">
        <f>IFERROR(ROUND(G.11!H235,2),0)</f>
        <v>0</v>
      </c>
      <c r="I235" s="89">
        <f>IFERROR(ROUND(G.11!I235,2),0)</f>
        <v>0</v>
      </c>
      <c r="J235" s="89">
        <f>IFERROR(ROUND(G.11!J235,2),0)</f>
        <v>0</v>
      </c>
      <c r="K235" s="91">
        <f t="shared" si="4"/>
        <v>0</v>
      </c>
      <c r="L235" s="89">
        <f>IFERROR(ROUND(G.11!L235,2),0)</f>
        <v>0</v>
      </c>
      <c r="M235" s="89">
        <f>IFERROR(ROUND(G.11!M235,2),0)</f>
        <v>0</v>
      </c>
      <c r="N235" s="96" t="str">
        <f>IF(OR(ISTEXT(G.11!N235),ISNUMBER(G.11!N235))=TRUE,G.11!N235,"")</f>
        <v/>
      </c>
    </row>
    <row r="236" spans="1:14" ht="15.75" thickBot="1" x14ac:dyDescent="0.3">
      <c r="A236" s="96" t="str">
        <f>IF(OR(ISTEXT(G.11!A236),ISNUMBER(G.11!A236))=TRUE,G.11!A236,"")</f>
        <v/>
      </c>
      <c r="B236" s="96" t="str">
        <f>IF(OR(ISTEXT(G.11!B236),ISNUMBER(G.11!B236))=TRUE,G.11!B236,"")</f>
        <v/>
      </c>
      <c r="C236" s="96" t="str">
        <f>IF(OR(ISTEXT(G.11!C236),ISNUMBER(G.11!C236))=TRUE,G.11!C236,"")</f>
        <v/>
      </c>
      <c r="D236" s="89">
        <f>IFERROR(ROUND(G.11!D236,2),0)</f>
        <v>0</v>
      </c>
      <c r="E236" s="96" t="str">
        <f>IF(OR(ISTEXT(G.11!E236),ISNUMBER(G.11!E236))=TRUE,G.11!E236,"")</f>
        <v/>
      </c>
      <c r="F236" s="89">
        <f>IFERROR(ROUND(G.11!F236,2),0)</f>
        <v>0</v>
      </c>
      <c r="G236" s="89">
        <f>IFERROR(ROUND(G.11!G236,2),0)</f>
        <v>0</v>
      </c>
      <c r="H236" s="89">
        <f>IFERROR(ROUND(G.11!H236,2),0)</f>
        <v>0</v>
      </c>
      <c r="I236" s="89">
        <f>IFERROR(ROUND(G.11!I236,2),0)</f>
        <v>0</v>
      </c>
      <c r="J236" s="89">
        <f>IFERROR(ROUND(G.11!J236,2),0)</f>
        <v>0</v>
      </c>
      <c r="K236" s="91">
        <f t="shared" si="4"/>
        <v>0</v>
      </c>
      <c r="L236" s="89">
        <f>IFERROR(ROUND(G.11!L236,2),0)</f>
        <v>0</v>
      </c>
      <c r="M236" s="89">
        <f>IFERROR(ROUND(G.11!M236,2),0)</f>
        <v>0</v>
      </c>
      <c r="N236" s="96" t="str">
        <f>IF(OR(ISTEXT(G.11!N236),ISNUMBER(G.11!N236))=TRUE,G.11!N236,"")</f>
        <v/>
      </c>
    </row>
    <row r="237" spans="1:14" ht="15.75" thickBot="1" x14ac:dyDescent="0.3">
      <c r="A237" s="96" t="str">
        <f>IF(OR(ISTEXT(G.11!A237),ISNUMBER(G.11!A237))=TRUE,G.11!A237,"")</f>
        <v/>
      </c>
      <c r="B237" s="96" t="str">
        <f>IF(OR(ISTEXT(G.11!B237),ISNUMBER(G.11!B237))=TRUE,G.11!B237,"")</f>
        <v/>
      </c>
      <c r="C237" s="96" t="str">
        <f>IF(OR(ISTEXT(G.11!C237),ISNUMBER(G.11!C237))=TRUE,G.11!C237,"")</f>
        <v/>
      </c>
      <c r="D237" s="89">
        <f>IFERROR(ROUND(G.11!D237,2),0)</f>
        <v>0</v>
      </c>
      <c r="E237" s="96" t="str">
        <f>IF(OR(ISTEXT(G.11!E237),ISNUMBER(G.11!E237))=TRUE,G.11!E237,"")</f>
        <v/>
      </c>
      <c r="F237" s="89">
        <f>IFERROR(ROUND(G.11!F237,2),0)</f>
        <v>0</v>
      </c>
      <c r="G237" s="89">
        <f>IFERROR(ROUND(G.11!G237,2),0)</f>
        <v>0</v>
      </c>
      <c r="H237" s="89">
        <f>IFERROR(ROUND(G.11!H237,2),0)</f>
        <v>0</v>
      </c>
      <c r="I237" s="89">
        <f>IFERROR(ROUND(G.11!I237,2),0)</f>
        <v>0</v>
      </c>
      <c r="J237" s="89">
        <f>IFERROR(ROUND(G.11!J237,2),0)</f>
        <v>0</v>
      </c>
      <c r="K237" s="91">
        <f t="shared" si="4"/>
        <v>0</v>
      </c>
      <c r="L237" s="89">
        <f>IFERROR(ROUND(G.11!L237,2),0)</f>
        <v>0</v>
      </c>
      <c r="M237" s="89">
        <f>IFERROR(ROUND(G.11!M237,2),0)</f>
        <v>0</v>
      </c>
      <c r="N237" s="96" t="str">
        <f>IF(OR(ISTEXT(G.11!N237),ISNUMBER(G.11!N237))=TRUE,G.11!N237,"")</f>
        <v/>
      </c>
    </row>
    <row r="238" spans="1:14" ht="15.75" thickBot="1" x14ac:dyDescent="0.3">
      <c r="A238" s="96" t="str">
        <f>IF(OR(ISTEXT(G.11!A238),ISNUMBER(G.11!A238))=TRUE,G.11!A238,"")</f>
        <v/>
      </c>
      <c r="B238" s="96" t="str">
        <f>IF(OR(ISTEXT(G.11!B238),ISNUMBER(G.11!B238))=TRUE,G.11!B238,"")</f>
        <v/>
      </c>
      <c r="C238" s="96" t="str">
        <f>IF(OR(ISTEXT(G.11!C238),ISNUMBER(G.11!C238))=TRUE,G.11!C238,"")</f>
        <v/>
      </c>
      <c r="D238" s="89">
        <f>IFERROR(ROUND(G.11!D238,2),0)</f>
        <v>0</v>
      </c>
      <c r="E238" s="96" t="str">
        <f>IF(OR(ISTEXT(G.11!E238),ISNUMBER(G.11!E238))=TRUE,G.11!E238,"")</f>
        <v/>
      </c>
      <c r="F238" s="89">
        <f>IFERROR(ROUND(G.11!F238,2),0)</f>
        <v>0</v>
      </c>
      <c r="G238" s="89">
        <f>IFERROR(ROUND(G.11!G238,2),0)</f>
        <v>0</v>
      </c>
      <c r="H238" s="89">
        <f>IFERROR(ROUND(G.11!H238,2),0)</f>
        <v>0</v>
      </c>
      <c r="I238" s="89">
        <f>IFERROR(ROUND(G.11!I238,2),0)</f>
        <v>0</v>
      </c>
      <c r="J238" s="89">
        <f>IFERROR(ROUND(G.11!J238,2),0)</f>
        <v>0</v>
      </c>
      <c r="K238" s="91">
        <f t="shared" si="4"/>
        <v>0</v>
      </c>
      <c r="L238" s="89">
        <f>IFERROR(ROUND(G.11!L238,2),0)</f>
        <v>0</v>
      </c>
      <c r="M238" s="89">
        <f>IFERROR(ROUND(G.11!M238,2),0)</f>
        <v>0</v>
      </c>
      <c r="N238" s="96" t="str">
        <f>IF(OR(ISTEXT(G.11!N238),ISNUMBER(G.11!N238))=TRUE,G.11!N238,"")</f>
        <v/>
      </c>
    </row>
    <row r="239" spans="1:14" ht="15.75" thickBot="1" x14ac:dyDescent="0.3">
      <c r="A239" s="96" t="str">
        <f>IF(OR(ISTEXT(G.11!A239),ISNUMBER(G.11!A239))=TRUE,G.11!A239,"")</f>
        <v/>
      </c>
      <c r="B239" s="96" t="str">
        <f>IF(OR(ISTEXT(G.11!B239),ISNUMBER(G.11!B239))=TRUE,G.11!B239,"")</f>
        <v/>
      </c>
      <c r="C239" s="96" t="str">
        <f>IF(OR(ISTEXT(G.11!C239),ISNUMBER(G.11!C239))=TRUE,G.11!C239,"")</f>
        <v/>
      </c>
      <c r="D239" s="89">
        <f>IFERROR(ROUND(G.11!D239,2),0)</f>
        <v>0</v>
      </c>
      <c r="E239" s="96" t="str">
        <f>IF(OR(ISTEXT(G.11!E239),ISNUMBER(G.11!E239))=TRUE,G.11!E239,"")</f>
        <v/>
      </c>
      <c r="F239" s="89">
        <f>IFERROR(ROUND(G.11!F239,2),0)</f>
        <v>0</v>
      </c>
      <c r="G239" s="89">
        <f>IFERROR(ROUND(G.11!G239,2),0)</f>
        <v>0</v>
      </c>
      <c r="H239" s="89">
        <f>IFERROR(ROUND(G.11!H239,2),0)</f>
        <v>0</v>
      </c>
      <c r="I239" s="89">
        <f>IFERROR(ROUND(G.11!I239,2),0)</f>
        <v>0</v>
      </c>
      <c r="J239" s="89">
        <f>IFERROR(ROUND(G.11!J239,2),0)</f>
        <v>0</v>
      </c>
      <c r="K239" s="91">
        <f t="shared" si="4"/>
        <v>0</v>
      </c>
      <c r="L239" s="89">
        <f>IFERROR(ROUND(G.11!L239,2),0)</f>
        <v>0</v>
      </c>
      <c r="M239" s="89">
        <f>IFERROR(ROUND(G.11!M239,2),0)</f>
        <v>0</v>
      </c>
      <c r="N239" s="96" t="str">
        <f>IF(OR(ISTEXT(G.11!N239),ISNUMBER(G.11!N239))=TRUE,G.11!N239,"")</f>
        <v/>
      </c>
    </row>
    <row r="240" spans="1:14" ht="15.75" thickBot="1" x14ac:dyDescent="0.3">
      <c r="A240" s="96" t="str">
        <f>IF(OR(ISTEXT(G.11!A240),ISNUMBER(G.11!A240))=TRUE,G.11!A240,"")</f>
        <v/>
      </c>
      <c r="B240" s="96" t="str">
        <f>IF(OR(ISTEXT(G.11!B240),ISNUMBER(G.11!B240))=TRUE,G.11!B240,"")</f>
        <v/>
      </c>
      <c r="C240" s="96" t="str">
        <f>IF(OR(ISTEXT(G.11!C240),ISNUMBER(G.11!C240))=TRUE,G.11!C240,"")</f>
        <v/>
      </c>
      <c r="D240" s="89">
        <f>IFERROR(ROUND(G.11!D240,2),0)</f>
        <v>0</v>
      </c>
      <c r="E240" s="96" t="str">
        <f>IF(OR(ISTEXT(G.11!E240),ISNUMBER(G.11!E240))=TRUE,G.11!E240,"")</f>
        <v/>
      </c>
      <c r="F240" s="89">
        <f>IFERROR(ROUND(G.11!F240,2),0)</f>
        <v>0</v>
      </c>
      <c r="G240" s="89">
        <f>IFERROR(ROUND(G.11!G240,2),0)</f>
        <v>0</v>
      </c>
      <c r="H240" s="89">
        <f>IFERROR(ROUND(G.11!H240,2),0)</f>
        <v>0</v>
      </c>
      <c r="I240" s="89">
        <f>IFERROR(ROUND(G.11!I240,2),0)</f>
        <v>0</v>
      </c>
      <c r="J240" s="89">
        <f>IFERROR(ROUND(G.11!J240,2),0)</f>
        <v>0</v>
      </c>
      <c r="K240" s="91">
        <f t="shared" si="4"/>
        <v>0</v>
      </c>
      <c r="L240" s="89">
        <f>IFERROR(ROUND(G.11!L240,2),0)</f>
        <v>0</v>
      </c>
      <c r="M240" s="89">
        <f>IFERROR(ROUND(G.11!M240,2),0)</f>
        <v>0</v>
      </c>
      <c r="N240" s="96" t="str">
        <f>IF(OR(ISTEXT(G.11!N240),ISNUMBER(G.11!N240))=TRUE,G.11!N240,"")</f>
        <v/>
      </c>
    </row>
    <row r="241" spans="1:14" ht="15.75" thickBot="1" x14ac:dyDescent="0.3">
      <c r="A241" s="96" t="str">
        <f>IF(OR(ISTEXT(G.11!A241),ISNUMBER(G.11!A241))=TRUE,G.11!A241,"")</f>
        <v/>
      </c>
      <c r="B241" s="96" t="str">
        <f>IF(OR(ISTEXT(G.11!B241),ISNUMBER(G.11!B241))=TRUE,G.11!B241,"")</f>
        <v/>
      </c>
      <c r="C241" s="96" t="str">
        <f>IF(OR(ISTEXT(G.11!C241),ISNUMBER(G.11!C241))=TRUE,G.11!C241,"")</f>
        <v/>
      </c>
      <c r="D241" s="89">
        <f>IFERROR(ROUND(G.11!D241,2),0)</f>
        <v>0</v>
      </c>
      <c r="E241" s="96" t="str">
        <f>IF(OR(ISTEXT(G.11!E241),ISNUMBER(G.11!E241))=TRUE,G.11!E241,"")</f>
        <v/>
      </c>
      <c r="F241" s="89">
        <f>IFERROR(ROUND(G.11!F241,2),0)</f>
        <v>0</v>
      </c>
      <c r="G241" s="89">
        <f>IFERROR(ROUND(G.11!G241,2),0)</f>
        <v>0</v>
      </c>
      <c r="H241" s="89">
        <f>IFERROR(ROUND(G.11!H241,2),0)</f>
        <v>0</v>
      </c>
      <c r="I241" s="89">
        <f>IFERROR(ROUND(G.11!I241,2),0)</f>
        <v>0</v>
      </c>
      <c r="J241" s="89">
        <f>IFERROR(ROUND(G.11!J241,2),0)</f>
        <v>0</v>
      </c>
      <c r="K241" s="91">
        <f t="shared" si="4"/>
        <v>0</v>
      </c>
      <c r="L241" s="89">
        <f>IFERROR(ROUND(G.11!L241,2),0)</f>
        <v>0</v>
      </c>
      <c r="M241" s="89">
        <f>IFERROR(ROUND(G.11!M241,2),0)</f>
        <v>0</v>
      </c>
      <c r="N241" s="96" t="str">
        <f>IF(OR(ISTEXT(G.11!N241),ISNUMBER(G.11!N241))=TRUE,G.11!N241,"")</f>
        <v/>
      </c>
    </row>
    <row r="242" spans="1:14" ht="15.75" thickBot="1" x14ac:dyDescent="0.3">
      <c r="A242" s="96" t="str">
        <f>IF(OR(ISTEXT(G.11!A242),ISNUMBER(G.11!A242))=TRUE,G.11!A242,"")</f>
        <v/>
      </c>
      <c r="B242" s="96" t="str">
        <f>IF(OR(ISTEXT(G.11!B242),ISNUMBER(G.11!B242))=TRUE,G.11!B242,"")</f>
        <v/>
      </c>
      <c r="C242" s="96" t="str">
        <f>IF(OR(ISTEXT(G.11!C242),ISNUMBER(G.11!C242))=TRUE,G.11!C242,"")</f>
        <v/>
      </c>
      <c r="D242" s="89">
        <f>IFERROR(ROUND(G.11!D242,2),0)</f>
        <v>0</v>
      </c>
      <c r="E242" s="96" t="str">
        <f>IF(OR(ISTEXT(G.11!E242),ISNUMBER(G.11!E242))=TRUE,G.11!E242,"")</f>
        <v/>
      </c>
      <c r="F242" s="89">
        <f>IFERROR(ROUND(G.11!F242,2),0)</f>
        <v>0</v>
      </c>
      <c r="G242" s="89">
        <f>IFERROR(ROUND(G.11!G242,2),0)</f>
        <v>0</v>
      </c>
      <c r="H242" s="89">
        <f>IFERROR(ROUND(G.11!H242,2),0)</f>
        <v>0</v>
      </c>
      <c r="I242" s="89">
        <f>IFERROR(ROUND(G.11!I242,2),0)</f>
        <v>0</v>
      </c>
      <c r="J242" s="89">
        <f>IFERROR(ROUND(G.11!J242,2),0)</f>
        <v>0</v>
      </c>
      <c r="K242" s="91">
        <f t="shared" si="4"/>
        <v>0</v>
      </c>
      <c r="L242" s="89">
        <f>IFERROR(ROUND(G.11!L242,2),0)</f>
        <v>0</v>
      </c>
      <c r="M242" s="89">
        <f>IFERROR(ROUND(G.11!M242,2),0)</f>
        <v>0</v>
      </c>
      <c r="N242" s="96" t="str">
        <f>IF(OR(ISTEXT(G.11!N242),ISNUMBER(G.11!N242))=TRUE,G.11!N242,"")</f>
        <v/>
      </c>
    </row>
    <row r="243" spans="1:14" ht="15.75" thickBot="1" x14ac:dyDescent="0.3">
      <c r="A243" s="96" t="str">
        <f>IF(OR(ISTEXT(G.11!A243),ISNUMBER(G.11!A243))=TRUE,G.11!A243,"")</f>
        <v/>
      </c>
      <c r="B243" s="96" t="str">
        <f>IF(OR(ISTEXT(G.11!B243),ISNUMBER(G.11!B243))=TRUE,G.11!B243,"")</f>
        <v/>
      </c>
      <c r="C243" s="96" t="str">
        <f>IF(OR(ISTEXT(G.11!C243),ISNUMBER(G.11!C243))=TRUE,G.11!C243,"")</f>
        <v/>
      </c>
      <c r="D243" s="89">
        <f>IFERROR(ROUND(G.11!D243,2),0)</f>
        <v>0</v>
      </c>
      <c r="E243" s="96" t="str">
        <f>IF(OR(ISTEXT(G.11!E243),ISNUMBER(G.11!E243))=TRUE,G.11!E243,"")</f>
        <v/>
      </c>
      <c r="F243" s="89">
        <f>IFERROR(ROUND(G.11!F243,2),0)</f>
        <v>0</v>
      </c>
      <c r="G243" s="89">
        <f>IFERROR(ROUND(G.11!G243,2),0)</f>
        <v>0</v>
      </c>
      <c r="H243" s="89">
        <f>IFERROR(ROUND(G.11!H243,2),0)</f>
        <v>0</v>
      </c>
      <c r="I243" s="89">
        <f>IFERROR(ROUND(G.11!I243,2),0)</f>
        <v>0</v>
      </c>
      <c r="J243" s="89">
        <f>IFERROR(ROUND(G.11!J243,2),0)</f>
        <v>0</v>
      </c>
      <c r="K243" s="91">
        <f t="shared" si="4"/>
        <v>0</v>
      </c>
      <c r="L243" s="89">
        <f>IFERROR(ROUND(G.11!L243,2),0)</f>
        <v>0</v>
      </c>
      <c r="M243" s="89">
        <f>IFERROR(ROUND(G.11!M243,2),0)</f>
        <v>0</v>
      </c>
      <c r="N243" s="96" t="str">
        <f>IF(OR(ISTEXT(G.11!N243),ISNUMBER(G.11!N243))=TRUE,G.11!N243,"")</f>
        <v/>
      </c>
    </row>
    <row r="244" spans="1:14" ht="15.75" thickBot="1" x14ac:dyDescent="0.3">
      <c r="A244" s="96" t="str">
        <f>IF(OR(ISTEXT(G.11!A244),ISNUMBER(G.11!A244))=TRUE,G.11!A244,"")</f>
        <v/>
      </c>
      <c r="B244" s="96" t="str">
        <f>IF(OR(ISTEXT(G.11!B244),ISNUMBER(G.11!B244))=TRUE,G.11!B244,"")</f>
        <v/>
      </c>
      <c r="C244" s="96" t="str">
        <f>IF(OR(ISTEXT(G.11!C244),ISNUMBER(G.11!C244))=TRUE,G.11!C244,"")</f>
        <v/>
      </c>
      <c r="D244" s="89">
        <f>IFERROR(ROUND(G.11!D244,2),0)</f>
        <v>0</v>
      </c>
      <c r="E244" s="96" t="str">
        <f>IF(OR(ISTEXT(G.11!E244),ISNUMBER(G.11!E244))=TRUE,G.11!E244,"")</f>
        <v/>
      </c>
      <c r="F244" s="89">
        <f>IFERROR(ROUND(G.11!F244,2),0)</f>
        <v>0</v>
      </c>
      <c r="G244" s="89">
        <f>IFERROR(ROUND(G.11!G244,2),0)</f>
        <v>0</v>
      </c>
      <c r="H244" s="89">
        <f>IFERROR(ROUND(G.11!H244,2),0)</f>
        <v>0</v>
      </c>
      <c r="I244" s="89">
        <f>IFERROR(ROUND(G.11!I244,2),0)</f>
        <v>0</v>
      </c>
      <c r="J244" s="89">
        <f>IFERROR(ROUND(G.11!J244,2),0)</f>
        <v>0</v>
      </c>
      <c r="K244" s="91">
        <f t="shared" si="4"/>
        <v>0</v>
      </c>
      <c r="L244" s="89">
        <f>IFERROR(ROUND(G.11!L244,2),0)</f>
        <v>0</v>
      </c>
      <c r="M244" s="89">
        <f>IFERROR(ROUND(G.11!M244,2),0)</f>
        <v>0</v>
      </c>
      <c r="N244" s="96" t="str">
        <f>IF(OR(ISTEXT(G.11!N244),ISNUMBER(G.11!N244))=TRUE,G.11!N244,"")</f>
        <v/>
      </c>
    </row>
    <row r="245" spans="1:14" ht="15.75" thickBot="1" x14ac:dyDescent="0.3">
      <c r="A245" s="96" t="str">
        <f>IF(OR(ISTEXT(G.11!A245),ISNUMBER(G.11!A245))=TRUE,G.11!A245,"")</f>
        <v/>
      </c>
      <c r="B245" s="96" t="str">
        <f>IF(OR(ISTEXT(G.11!B245),ISNUMBER(G.11!B245))=TRUE,G.11!B245,"")</f>
        <v/>
      </c>
      <c r="C245" s="96" t="str">
        <f>IF(OR(ISTEXT(G.11!C245),ISNUMBER(G.11!C245))=TRUE,G.11!C245,"")</f>
        <v/>
      </c>
      <c r="D245" s="89">
        <f>IFERROR(ROUND(G.11!D245,2),0)</f>
        <v>0</v>
      </c>
      <c r="E245" s="96" t="str">
        <f>IF(OR(ISTEXT(G.11!E245),ISNUMBER(G.11!E245))=TRUE,G.11!E245,"")</f>
        <v/>
      </c>
      <c r="F245" s="89">
        <f>IFERROR(ROUND(G.11!F245,2),0)</f>
        <v>0</v>
      </c>
      <c r="G245" s="89">
        <f>IFERROR(ROUND(G.11!G245,2),0)</f>
        <v>0</v>
      </c>
      <c r="H245" s="89">
        <f>IFERROR(ROUND(G.11!H245,2),0)</f>
        <v>0</v>
      </c>
      <c r="I245" s="89">
        <f>IFERROR(ROUND(G.11!I245,2),0)</f>
        <v>0</v>
      </c>
      <c r="J245" s="89">
        <f>IFERROR(ROUND(G.11!J245,2),0)</f>
        <v>0</v>
      </c>
      <c r="K245" s="91">
        <f t="shared" si="4"/>
        <v>0</v>
      </c>
      <c r="L245" s="89">
        <f>IFERROR(ROUND(G.11!L245,2),0)</f>
        <v>0</v>
      </c>
      <c r="M245" s="89">
        <f>IFERROR(ROUND(G.11!M245,2),0)</f>
        <v>0</v>
      </c>
      <c r="N245" s="96" t="str">
        <f>IF(OR(ISTEXT(G.11!N245),ISNUMBER(G.11!N245))=TRUE,G.11!N245,"")</f>
        <v/>
      </c>
    </row>
    <row r="246" spans="1:14" ht="15.75" thickBot="1" x14ac:dyDescent="0.3">
      <c r="A246" s="96" t="str">
        <f>IF(OR(ISTEXT(G.11!A246),ISNUMBER(G.11!A246))=TRUE,G.11!A246,"")</f>
        <v/>
      </c>
      <c r="B246" s="96" t="str">
        <f>IF(OR(ISTEXT(G.11!B246),ISNUMBER(G.11!B246))=TRUE,G.11!B246,"")</f>
        <v/>
      </c>
      <c r="C246" s="96" t="str">
        <f>IF(OR(ISTEXT(G.11!C246),ISNUMBER(G.11!C246))=TRUE,G.11!C246,"")</f>
        <v/>
      </c>
      <c r="D246" s="89">
        <f>IFERROR(ROUND(G.11!D246,2),0)</f>
        <v>0</v>
      </c>
      <c r="E246" s="96" t="str">
        <f>IF(OR(ISTEXT(G.11!E246),ISNUMBER(G.11!E246))=TRUE,G.11!E246,"")</f>
        <v/>
      </c>
      <c r="F246" s="89">
        <f>IFERROR(ROUND(G.11!F246,2),0)</f>
        <v>0</v>
      </c>
      <c r="G246" s="89">
        <f>IFERROR(ROUND(G.11!G246,2),0)</f>
        <v>0</v>
      </c>
      <c r="H246" s="89">
        <f>IFERROR(ROUND(G.11!H246,2),0)</f>
        <v>0</v>
      </c>
      <c r="I246" s="89">
        <f>IFERROR(ROUND(G.11!I246,2),0)</f>
        <v>0</v>
      </c>
      <c r="J246" s="89">
        <f>IFERROR(ROUND(G.11!J246,2),0)</f>
        <v>0</v>
      </c>
      <c r="K246" s="91">
        <f t="shared" si="4"/>
        <v>0</v>
      </c>
      <c r="L246" s="89">
        <f>IFERROR(ROUND(G.11!L246,2),0)</f>
        <v>0</v>
      </c>
      <c r="M246" s="89">
        <f>IFERROR(ROUND(G.11!M246,2),0)</f>
        <v>0</v>
      </c>
      <c r="N246" s="96" t="str">
        <f>IF(OR(ISTEXT(G.11!N246),ISNUMBER(G.11!N246))=TRUE,G.11!N246,"")</f>
        <v/>
      </c>
    </row>
    <row r="247" spans="1:14" ht="15.75" thickBot="1" x14ac:dyDescent="0.3">
      <c r="A247" s="96" t="str">
        <f>IF(OR(ISTEXT(G.11!A247),ISNUMBER(G.11!A247))=TRUE,G.11!A247,"")</f>
        <v/>
      </c>
      <c r="B247" s="96" t="str">
        <f>IF(OR(ISTEXT(G.11!B247),ISNUMBER(G.11!B247))=TRUE,G.11!B247,"")</f>
        <v/>
      </c>
      <c r="C247" s="96" t="str">
        <f>IF(OR(ISTEXT(G.11!C247),ISNUMBER(G.11!C247))=TRUE,G.11!C247,"")</f>
        <v/>
      </c>
      <c r="D247" s="89">
        <f>IFERROR(ROUND(G.11!D247,2),0)</f>
        <v>0</v>
      </c>
      <c r="E247" s="96" t="str">
        <f>IF(OR(ISTEXT(G.11!E247),ISNUMBER(G.11!E247))=TRUE,G.11!E247,"")</f>
        <v/>
      </c>
      <c r="F247" s="89">
        <f>IFERROR(ROUND(G.11!F247,2),0)</f>
        <v>0</v>
      </c>
      <c r="G247" s="89">
        <f>IFERROR(ROUND(G.11!G247,2),0)</f>
        <v>0</v>
      </c>
      <c r="H247" s="89">
        <f>IFERROR(ROUND(G.11!H247,2),0)</f>
        <v>0</v>
      </c>
      <c r="I247" s="89">
        <f>IFERROR(ROUND(G.11!I247,2),0)</f>
        <v>0</v>
      </c>
      <c r="J247" s="89">
        <f>IFERROR(ROUND(G.11!J247,2),0)</f>
        <v>0</v>
      </c>
      <c r="K247" s="91">
        <f t="shared" si="4"/>
        <v>0</v>
      </c>
      <c r="L247" s="89">
        <f>IFERROR(ROUND(G.11!L247,2),0)</f>
        <v>0</v>
      </c>
      <c r="M247" s="89">
        <f>IFERROR(ROUND(G.11!M247,2),0)</f>
        <v>0</v>
      </c>
      <c r="N247" s="96" t="str">
        <f>IF(OR(ISTEXT(G.11!N247),ISNUMBER(G.11!N247))=TRUE,G.11!N247,"")</f>
        <v/>
      </c>
    </row>
    <row r="248" spans="1:14" ht="15.75" thickBot="1" x14ac:dyDescent="0.3">
      <c r="A248" s="96" t="str">
        <f>IF(OR(ISTEXT(G.11!A248),ISNUMBER(G.11!A248))=TRUE,G.11!A248,"")</f>
        <v/>
      </c>
      <c r="B248" s="96" t="str">
        <f>IF(OR(ISTEXT(G.11!B248),ISNUMBER(G.11!B248))=TRUE,G.11!B248,"")</f>
        <v/>
      </c>
      <c r="C248" s="96" t="str">
        <f>IF(OR(ISTEXT(G.11!C248),ISNUMBER(G.11!C248))=TRUE,G.11!C248,"")</f>
        <v/>
      </c>
      <c r="D248" s="89">
        <f>IFERROR(ROUND(G.11!D248,2),0)</f>
        <v>0</v>
      </c>
      <c r="E248" s="96" t="str">
        <f>IF(OR(ISTEXT(G.11!E248),ISNUMBER(G.11!E248))=TRUE,G.11!E248,"")</f>
        <v/>
      </c>
      <c r="F248" s="89">
        <f>IFERROR(ROUND(G.11!F248,2),0)</f>
        <v>0</v>
      </c>
      <c r="G248" s="89">
        <f>IFERROR(ROUND(G.11!G248,2),0)</f>
        <v>0</v>
      </c>
      <c r="H248" s="89">
        <f>IFERROR(ROUND(G.11!H248,2),0)</f>
        <v>0</v>
      </c>
      <c r="I248" s="89">
        <f>IFERROR(ROUND(G.11!I248,2),0)</f>
        <v>0</v>
      </c>
      <c r="J248" s="89">
        <f>IFERROR(ROUND(G.11!J248,2),0)</f>
        <v>0</v>
      </c>
      <c r="K248" s="91">
        <f t="shared" si="4"/>
        <v>0</v>
      </c>
      <c r="L248" s="89">
        <f>IFERROR(ROUND(G.11!L248,2),0)</f>
        <v>0</v>
      </c>
      <c r="M248" s="89">
        <f>IFERROR(ROUND(G.11!M248,2),0)</f>
        <v>0</v>
      </c>
      <c r="N248" s="96" t="str">
        <f>IF(OR(ISTEXT(G.11!N248),ISNUMBER(G.11!N248))=TRUE,G.11!N248,"")</f>
        <v/>
      </c>
    </row>
    <row r="249" spans="1:14" ht="15.75" thickBot="1" x14ac:dyDescent="0.3">
      <c r="A249" s="96" t="str">
        <f>IF(OR(ISTEXT(G.11!A249),ISNUMBER(G.11!A249))=TRUE,G.11!A249,"")</f>
        <v/>
      </c>
      <c r="B249" s="96" t="str">
        <f>IF(OR(ISTEXT(G.11!B249),ISNUMBER(G.11!B249))=TRUE,G.11!B249,"")</f>
        <v/>
      </c>
      <c r="C249" s="96" t="str">
        <f>IF(OR(ISTEXT(G.11!C249),ISNUMBER(G.11!C249))=TRUE,G.11!C249,"")</f>
        <v/>
      </c>
      <c r="D249" s="89">
        <f>IFERROR(ROUND(G.11!D249,2),0)</f>
        <v>0</v>
      </c>
      <c r="E249" s="96" t="str">
        <f>IF(OR(ISTEXT(G.11!E249),ISNUMBER(G.11!E249))=TRUE,G.11!E249,"")</f>
        <v/>
      </c>
      <c r="F249" s="89">
        <f>IFERROR(ROUND(G.11!F249,2),0)</f>
        <v>0</v>
      </c>
      <c r="G249" s="89">
        <f>IFERROR(ROUND(G.11!G249,2),0)</f>
        <v>0</v>
      </c>
      <c r="H249" s="89">
        <f>IFERROR(ROUND(G.11!H249,2),0)</f>
        <v>0</v>
      </c>
      <c r="I249" s="89">
        <f>IFERROR(ROUND(G.11!I249,2),0)</f>
        <v>0</v>
      </c>
      <c r="J249" s="89">
        <f>IFERROR(ROUND(G.11!J249,2),0)</f>
        <v>0</v>
      </c>
      <c r="K249" s="91">
        <f t="shared" si="4"/>
        <v>0</v>
      </c>
      <c r="L249" s="89">
        <f>IFERROR(ROUND(G.11!L249,2),0)</f>
        <v>0</v>
      </c>
      <c r="M249" s="89">
        <f>IFERROR(ROUND(G.11!M249,2),0)</f>
        <v>0</v>
      </c>
      <c r="N249" s="96" t="str">
        <f>IF(OR(ISTEXT(G.11!N249),ISNUMBER(G.11!N249))=TRUE,G.11!N249,"")</f>
        <v/>
      </c>
    </row>
    <row r="250" spans="1:14" ht="15.75" thickBot="1" x14ac:dyDescent="0.3">
      <c r="A250" s="96" t="str">
        <f>IF(OR(ISTEXT(G.11!A250),ISNUMBER(G.11!A250))=TRUE,G.11!A250,"")</f>
        <v/>
      </c>
      <c r="B250" s="96" t="str">
        <f>IF(OR(ISTEXT(G.11!B250),ISNUMBER(G.11!B250))=TRUE,G.11!B250,"")</f>
        <v/>
      </c>
      <c r="C250" s="96" t="str">
        <f>IF(OR(ISTEXT(G.11!C250),ISNUMBER(G.11!C250))=TRUE,G.11!C250,"")</f>
        <v/>
      </c>
      <c r="D250" s="89">
        <f>IFERROR(ROUND(G.11!D250,2),0)</f>
        <v>0</v>
      </c>
      <c r="E250" s="96" t="str">
        <f>IF(OR(ISTEXT(G.11!E250),ISNUMBER(G.11!E250))=TRUE,G.11!E250,"")</f>
        <v/>
      </c>
      <c r="F250" s="89">
        <f>IFERROR(ROUND(G.11!F250,2),0)</f>
        <v>0</v>
      </c>
      <c r="G250" s="89">
        <f>IFERROR(ROUND(G.11!G250,2),0)</f>
        <v>0</v>
      </c>
      <c r="H250" s="89">
        <f>IFERROR(ROUND(G.11!H250,2),0)</f>
        <v>0</v>
      </c>
      <c r="I250" s="89">
        <f>IFERROR(ROUND(G.11!I250,2),0)</f>
        <v>0</v>
      </c>
      <c r="J250" s="89">
        <f>IFERROR(ROUND(G.11!J250,2),0)</f>
        <v>0</v>
      </c>
      <c r="K250" s="91">
        <f t="shared" si="4"/>
        <v>0</v>
      </c>
      <c r="L250" s="89">
        <f>IFERROR(ROUND(G.11!L250,2),0)</f>
        <v>0</v>
      </c>
      <c r="M250" s="89">
        <f>IFERROR(ROUND(G.11!M250,2),0)</f>
        <v>0</v>
      </c>
      <c r="N250" s="96" t="str">
        <f>IF(OR(ISTEXT(G.11!N250),ISNUMBER(G.11!N250))=TRUE,G.11!N250,"")</f>
        <v/>
      </c>
    </row>
    <row r="251" spans="1:14" ht="15.75" thickBot="1" x14ac:dyDescent="0.3">
      <c r="A251" s="96" t="str">
        <f>IF(OR(ISTEXT(G.11!A251),ISNUMBER(G.11!A251))=TRUE,G.11!A251,"")</f>
        <v/>
      </c>
      <c r="B251" s="96" t="str">
        <f>IF(OR(ISTEXT(G.11!B251),ISNUMBER(G.11!B251))=TRUE,G.11!B251,"")</f>
        <v/>
      </c>
      <c r="C251" s="96" t="str">
        <f>IF(OR(ISTEXT(G.11!C251),ISNUMBER(G.11!C251))=TRUE,G.11!C251,"")</f>
        <v/>
      </c>
      <c r="D251" s="89">
        <f>IFERROR(ROUND(G.11!D251,2),0)</f>
        <v>0</v>
      </c>
      <c r="E251" s="96" t="str">
        <f>IF(OR(ISTEXT(G.11!E251),ISNUMBER(G.11!E251))=TRUE,G.11!E251,"")</f>
        <v/>
      </c>
      <c r="F251" s="89">
        <f>IFERROR(ROUND(G.11!F251,2),0)</f>
        <v>0</v>
      </c>
      <c r="G251" s="89">
        <f>IFERROR(ROUND(G.11!G251,2),0)</f>
        <v>0</v>
      </c>
      <c r="H251" s="89">
        <f>IFERROR(ROUND(G.11!H251,2),0)</f>
        <v>0</v>
      </c>
      <c r="I251" s="89">
        <f>IFERROR(ROUND(G.11!I251,2),0)</f>
        <v>0</v>
      </c>
      <c r="J251" s="89">
        <f>IFERROR(ROUND(G.11!J251,2),0)</f>
        <v>0</v>
      </c>
      <c r="K251" s="91">
        <f t="shared" si="4"/>
        <v>0</v>
      </c>
      <c r="L251" s="89">
        <f>IFERROR(ROUND(G.11!L251,2),0)</f>
        <v>0</v>
      </c>
      <c r="M251" s="89">
        <f>IFERROR(ROUND(G.11!M251,2),0)</f>
        <v>0</v>
      </c>
      <c r="N251" s="96" t="str">
        <f>IF(OR(ISTEXT(G.11!N251),ISNUMBER(G.11!N251))=TRUE,G.11!N251,"")</f>
        <v/>
      </c>
    </row>
    <row r="252" spans="1:14" ht="15.75" thickBot="1" x14ac:dyDescent="0.3">
      <c r="A252" s="96" t="str">
        <f>IF(OR(ISTEXT(G.11!A252),ISNUMBER(G.11!A252))=TRUE,G.11!A252,"")</f>
        <v/>
      </c>
      <c r="B252" s="96" t="str">
        <f>IF(OR(ISTEXT(G.11!B252),ISNUMBER(G.11!B252))=TRUE,G.11!B252,"")</f>
        <v/>
      </c>
      <c r="C252" s="96" t="str">
        <f>IF(OR(ISTEXT(G.11!C252),ISNUMBER(G.11!C252))=TRUE,G.11!C252,"")</f>
        <v/>
      </c>
      <c r="D252" s="89">
        <f>IFERROR(ROUND(G.11!D252,2),0)</f>
        <v>0</v>
      </c>
      <c r="E252" s="96" t="str">
        <f>IF(OR(ISTEXT(G.11!E252),ISNUMBER(G.11!E252))=TRUE,G.11!E252,"")</f>
        <v/>
      </c>
      <c r="F252" s="89">
        <f>IFERROR(ROUND(G.11!F252,2),0)</f>
        <v>0</v>
      </c>
      <c r="G252" s="89">
        <f>IFERROR(ROUND(G.11!G252,2),0)</f>
        <v>0</v>
      </c>
      <c r="H252" s="89">
        <f>IFERROR(ROUND(G.11!H252,2),0)</f>
        <v>0</v>
      </c>
      <c r="I252" s="89">
        <f>IFERROR(ROUND(G.11!I252,2),0)</f>
        <v>0</v>
      </c>
      <c r="J252" s="89">
        <f>IFERROR(ROUND(G.11!J252,2),0)</f>
        <v>0</v>
      </c>
      <c r="K252" s="91">
        <f t="shared" si="4"/>
        <v>0</v>
      </c>
      <c r="L252" s="89">
        <f>IFERROR(ROUND(G.11!L252,2),0)</f>
        <v>0</v>
      </c>
      <c r="M252" s="89">
        <f>IFERROR(ROUND(G.11!M252,2),0)</f>
        <v>0</v>
      </c>
      <c r="N252" s="96" t="str">
        <f>IF(OR(ISTEXT(G.11!N252),ISNUMBER(G.11!N252))=TRUE,G.11!N252,"")</f>
        <v/>
      </c>
    </row>
    <row r="253" spans="1:14" ht="15.75" thickBot="1" x14ac:dyDescent="0.3">
      <c r="A253" s="96" t="str">
        <f>IF(OR(ISTEXT(G.11!A253),ISNUMBER(G.11!A253))=TRUE,G.11!A253,"")</f>
        <v/>
      </c>
      <c r="B253" s="96" t="str">
        <f>IF(OR(ISTEXT(G.11!B253),ISNUMBER(G.11!B253))=TRUE,G.11!B253,"")</f>
        <v/>
      </c>
      <c r="C253" s="96" t="str">
        <f>IF(OR(ISTEXT(G.11!C253),ISNUMBER(G.11!C253))=TRUE,G.11!C253,"")</f>
        <v/>
      </c>
      <c r="D253" s="89">
        <f>IFERROR(ROUND(G.11!D253,2),0)</f>
        <v>0</v>
      </c>
      <c r="E253" s="96" t="str">
        <f>IF(OR(ISTEXT(G.11!E253),ISNUMBER(G.11!E253))=TRUE,G.11!E253,"")</f>
        <v/>
      </c>
      <c r="F253" s="89">
        <f>IFERROR(ROUND(G.11!F253,2),0)</f>
        <v>0</v>
      </c>
      <c r="G253" s="89">
        <f>IFERROR(ROUND(G.11!G253,2),0)</f>
        <v>0</v>
      </c>
      <c r="H253" s="89">
        <f>IFERROR(ROUND(G.11!H253,2),0)</f>
        <v>0</v>
      </c>
      <c r="I253" s="89">
        <f>IFERROR(ROUND(G.11!I253,2),0)</f>
        <v>0</v>
      </c>
      <c r="J253" s="89">
        <f>IFERROR(ROUND(G.11!J253,2),0)</f>
        <v>0</v>
      </c>
      <c r="K253" s="91">
        <f t="shared" si="4"/>
        <v>0</v>
      </c>
      <c r="L253" s="89">
        <f>IFERROR(ROUND(G.11!L253,2),0)</f>
        <v>0</v>
      </c>
      <c r="M253" s="89">
        <f>IFERROR(ROUND(G.11!M253,2),0)</f>
        <v>0</v>
      </c>
      <c r="N253" s="96" t="str">
        <f>IF(OR(ISTEXT(G.11!N253),ISNUMBER(G.11!N253))=TRUE,G.11!N253,"")</f>
        <v/>
      </c>
    </row>
    <row r="254" spans="1:14" ht="15.75" thickBot="1" x14ac:dyDescent="0.3">
      <c r="A254" s="96" t="str">
        <f>IF(OR(ISTEXT(G.11!A254),ISNUMBER(G.11!A254))=TRUE,G.11!A254,"")</f>
        <v/>
      </c>
      <c r="B254" s="96" t="str">
        <f>IF(OR(ISTEXT(G.11!B254),ISNUMBER(G.11!B254))=TRUE,G.11!B254,"")</f>
        <v/>
      </c>
      <c r="C254" s="96" t="str">
        <f>IF(OR(ISTEXT(G.11!C254),ISNUMBER(G.11!C254))=TRUE,G.11!C254,"")</f>
        <v/>
      </c>
      <c r="D254" s="89">
        <f>IFERROR(ROUND(G.11!D254,2),0)</f>
        <v>0</v>
      </c>
      <c r="E254" s="96" t="str">
        <f>IF(OR(ISTEXT(G.11!E254),ISNUMBER(G.11!E254))=TRUE,G.11!E254,"")</f>
        <v/>
      </c>
      <c r="F254" s="89">
        <f>IFERROR(ROUND(G.11!F254,2),0)</f>
        <v>0</v>
      </c>
      <c r="G254" s="89">
        <f>IFERROR(ROUND(G.11!G254,2),0)</f>
        <v>0</v>
      </c>
      <c r="H254" s="89">
        <f>IFERROR(ROUND(G.11!H254,2),0)</f>
        <v>0</v>
      </c>
      <c r="I254" s="89">
        <f>IFERROR(ROUND(G.11!I254,2),0)</f>
        <v>0</v>
      </c>
      <c r="J254" s="89">
        <f>IFERROR(ROUND(G.11!J254,2),0)</f>
        <v>0</v>
      </c>
      <c r="K254" s="91">
        <f t="shared" si="4"/>
        <v>0</v>
      </c>
      <c r="L254" s="89">
        <f>IFERROR(ROUND(G.11!L254,2),0)</f>
        <v>0</v>
      </c>
      <c r="M254" s="89">
        <f>IFERROR(ROUND(G.11!M254,2),0)</f>
        <v>0</v>
      </c>
      <c r="N254" s="96" t="str">
        <f>IF(OR(ISTEXT(G.11!N254),ISNUMBER(G.11!N254))=TRUE,G.11!N254,"")</f>
        <v/>
      </c>
    </row>
    <row r="255" spans="1:14" ht="15.75" thickBot="1" x14ac:dyDescent="0.3">
      <c r="A255" s="96" t="str">
        <f>IF(OR(ISTEXT(G.11!A255),ISNUMBER(G.11!A255))=TRUE,G.11!A255,"")</f>
        <v/>
      </c>
      <c r="B255" s="96" t="str">
        <f>IF(OR(ISTEXT(G.11!B255),ISNUMBER(G.11!B255))=TRUE,G.11!B255,"")</f>
        <v/>
      </c>
      <c r="C255" s="96" t="str">
        <f>IF(OR(ISTEXT(G.11!C255),ISNUMBER(G.11!C255))=TRUE,G.11!C255,"")</f>
        <v/>
      </c>
      <c r="D255" s="89">
        <f>IFERROR(ROUND(G.11!D255,2),0)</f>
        <v>0</v>
      </c>
      <c r="E255" s="96" t="str">
        <f>IF(OR(ISTEXT(G.11!E255),ISNUMBER(G.11!E255))=TRUE,G.11!E255,"")</f>
        <v/>
      </c>
      <c r="F255" s="89">
        <f>IFERROR(ROUND(G.11!F255,2),0)</f>
        <v>0</v>
      </c>
      <c r="G255" s="89">
        <f>IFERROR(ROUND(G.11!G255,2),0)</f>
        <v>0</v>
      </c>
      <c r="H255" s="89">
        <f>IFERROR(ROUND(G.11!H255,2),0)</f>
        <v>0</v>
      </c>
      <c r="I255" s="89">
        <f>IFERROR(ROUND(G.11!I255,2),0)</f>
        <v>0</v>
      </c>
      <c r="J255" s="89">
        <f>IFERROR(ROUND(G.11!J255,2),0)</f>
        <v>0</v>
      </c>
      <c r="K255" s="91">
        <f t="shared" si="4"/>
        <v>0</v>
      </c>
      <c r="L255" s="89">
        <f>IFERROR(ROUND(G.11!L255,2),0)</f>
        <v>0</v>
      </c>
      <c r="M255" s="89">
        <f>IFERROR(ROUND(G.11!M255,2),0)</f>
        <v>0</v>
      </c>
      <c r="N255" s="96" t="str">
        <f>IF(OR(ISTEXT(G.11!N255),ISNUMBER(G.11!N255))=TRUE,G.11!N255,"")</f>
        <v/>
      </c>
    </row>
    <row r="256" spans="1:14" ht="15.75" thickBot="1" x14ac:dyDescent="0.3">
      <c r="A256" s="96" t="str">
        <f>IF(OR(ISTEXT(G.11!A256),ISNUMBER(G.11!A256))=TRUE,G.11!A256,"")</f>
        <v/>
      </c>
      <c r="B256" s="96" t="str">
        <f>IF(OR(ISTEXT(G.11!B256),ISNUMBER(G.11!B256))=TRUE,G.11!B256,"")</f>
        <v/>
      </c>
      <c r="C256" s="96" t="str">
        <f>IF(OR(ISTEXT(G.11!C256),ISNUMBER(G.11!C256))=TRUE,G.11!C256,"")</f>
        <v/>
      </c>
      <c r="D256" s="89">
        <f>IFERROR(ROUND(G.11!D256,2),0)</f>
        <v>0</v>
      </c>
      <c r="E256" s="96" t="str">
        <f>IF(OR(ISTEXT(G.11!E256),ISNUMBER(G.11!E256))=TRUE,G.11!E256,"")</f>
        <v/>
      </c>
      <c r="F256" s="89">
        <f>IFERROR(ROUND(G.11!F256,2),0)</f>
        <v>0</v>
      </c>
      <c r="G256" s="89">
        <f>IFERROR(ROUND(G.11!G256,2),0)</f>
        <v>0</v>
      </c>
      <c r="H256" s="89">
        <f>IFERROR(ROUND(G.11!H256,2),0)</f>
        <v>0</v>
      </c>
      <c r="I256" s="89">
        <f>IFERROR(ROUND(G.11!I256,2),0)</f>
        <v>0</v>
      </c>
      <c r="J256" s="89">
        <f>IFERROR(ROUND(G.11!J256,2),0)</f>
        <v>0</v>
      </c>
      <c r="K256" s="91">
        <f t="shared" si="4"/>
        <v>0</v>
      </c>
      <c r="L256" s="89">
        <f>IFERROR(ROUND(G.11!L256,2),0)</f>
        <v>0</v>
      </c>
      <c r="M256" s="89">
        <f>IFERROR(ROUND(G.11!M256,2),0)</f>
        <v>0</v>
      </c>
      <c r="N256" s="96" t="str">
        <f>IF(OR(ISTEXT(G.11!N256),ISNUMBER(G.11!N256))=TRUE,G.11!N256,"")</f>
        <v/>
      </c>
    </row>
    <row r="257" spans="1:14" ht="15.75" thickBot="1" x14ac:dyDescent="0.3">
      <c r="A257" s="96" t="str">
        <f>IF(OR(ISTEXT(G.11!A257),ISNUMBER(G.11!A257))=TRUE,G.11!A257,"")</f>
        <v/>
      </c>
      <c r="B257" s="96" t="str">
        <f>IF(OR(ISTEXT(G.11!B257),ISNUMBER(G.11!B257))=TRUE,G.11!B257,"")</f>
        <v/>
      </c>
      <c r="C257" s="96" t="str">
        <f>IF(OR(ISTEXT(G.11!C257),ISNUMBER(G.11!C257))=TRUE,G.11!C257,"")</f>
        <v/>
      </c>
      <c r="D257" s="89">
        <f>IFERROR(ROUND(G.11!D257,2),0)</f>
        <v>0</v>
      </c>
      <c r="E257" s="96" t="str">
        <f>IF(OR(ISTEXT(G.11!E257),ISNUMBER(G.11!E257))=TRUE,G.11!E257,"")</f>
        <v/>
      </c>
      <c r="F257" s="89">
        <f>IFERROR(ROUND(G.11!F257,2),0)</f>
        <v>0</v>
      </c>
      <c r="G257" s="89">
        <f>IFERROR(ROUND(G.11!G257,2),0)</f>
        <v>0</v>
      </c>
      <c r="H257" s="89">
        <f>IFERROR(ROUND(G.11!H257,2),0)</f>
        <v>0</v>
      </c>
      <c r="I257" s="89">
        <f>IFERROR(ROUND(G.11!I257,2),0)</f>
        <v>0</v>
      </c>
      <c r="J257" s="89">
        <f>IFERROR(ROUND(G.11!J257,2),0)</f>
        <v>0</v>
      </c>
      <c r="K257" s="91">
        <f t="shared" si="4"/>
        <v>0</v>
      </c>
      <c r="L257" s="89">
        <f>IFERROR(ROUND(G.11!L257,2),0)</f>
        <v>0</v>
      </c>
      <c r="M257" s="89">
        <f>IFERROR(ROUND(G.11!M257,2),0)</f>
        <v>0</v>
      </c>
      <c r="N257" s="96" t="str">
        <f>IF(OR(ISTEXT(G.11!N257),ISNUMBER(G.11!N257))=TRUE,G.11!N257,"")</f>
        <v/>
      </c>
    </row>
    <row r="258" spans="1:14" ht="15.75" thickBot="1" x14ac:dyDescent="0.3">
      <c r="A258" s="96" t="str">
        <f>IF(OR(ISTEXT(G.11!A258),ISNUMBER(G.11!A258))=TRUE,G.11!A258,"")</f>
        <v/>
      </c>
      <c r="B258" s="96" t="str">
        <f>IF(OR(ISTEXT(G.11!B258),ISNUMBER(G.11!B258))=TRUE,G.11!B258,"")</f>
        <v/>
      </c>
      <c r="C258" s="96" t="str">
        <f>IF(OR(ISTEXT(G.11!C258),ISNUMBER(G.11!C258))=TRUE,G.11!C258,"")</f>
        <v/>
      </c>
      <c r="D258" s="89">
        <f>IFERROR(ROUND(G.11!D258,2),0)</f>
        <v>0</v>
      </c>
      <c r="E258" s="96" t="str">
        <f>IF(OR(ISTEXT(G.11!E258),ISNUMBER(G.11!E258))=TRUE,G.11!E258,"")</f>
        <v/>
      </c>
      <c r="F258" s="89">
        <f>IFERROR(ROUND(G.11!F258,2),0)</f>
        <v>0</v>
      </c>
      <c r="G258" s="89">
        <f>IFERROR(ROUND(G.11!G258,2),0)</f>
        <v>0</v>
      </c>
      <c r="H258" s="89">
        <f>IFERROR(ROUND(G.11!H258,2),0)</f>
        <v>0</v>
      </c>
      <c r="I258" s="89">
        <f>IFERROR(ROUND(G.11!I258,2),0)</f>
        <v>0</v>
      </c>
      <c r="J258" s="89">
        <f>IFERROR(ROUND(G.11!J258,2),0)</f>
        <v>0</v>
      </c>
      <c r="K258" s="91">
        <f t="shared" si="4"/>
        <v>0</v>
      </c>
      <c r="L258" s="89">
        <f>IFERROR(ROUND(G.11!L258,2),0)</f>
        <v>0</v>
      </c>
      <c r="M258" s="89">
        <f>IFERROR(ROUND(G.11!M258,2),0)</f>
        <v>0</v>
      </c>
      <c r="N258" s="96" t="str">
        <f>IF(OR(ISTEXT(G.11!N258),ISNUMBER(G.11!N258))=TRUE,G.11!N258,"")</f>
        <v/>
      </c>
    </row>
    <row r="259" spans="1:14" ht="15.75" thickBot="1" x14ac:dyDescent="0.3">
      <c r="A259" s="96" t="str">
        <f>IF(OR(ISTEXT(G.11!A259),ISNUMBER(G.11!A259))=TRUE,G.11!A259,"")</f>
        <v/>
      </c>
      <c r="B259" s="96" t="str">
        <f>IF(OR(ISTEXT(G.11!B259),ISNUMBER(G.11!B259))=TRUE,G.11!B259,"")</f>
        <v/>
      </c>
      <c r="C259" s="96" t="str">
        <f>IF(OR(ISTEXT(G.11!C259),ISNUMBER(G.11!C259))=TRUE,G.11!C259,"")</f>
        <v/>
      </c>
      <c r="D259" s="89">
        <f>IFERROR(ROUND(G.11!D259,2),0)</f>
        <v>0</v>
      </c>
      <c r="E259" s="96" t="str">
        <f>IF(OR(ISTEXT(G.11!E259),ISNUMBER(G.11!E259))=TRUE,G.11!E259,"")</f>
        <v/>
      </c>
      <c r="F259" s="89">
        <f>IFERROR(ROUND(G.11!F259,2),0)</f>
        <v>0</v>
      </c>
      <c r="G259" s="89">
        <f>IFERROR(ROUND(G.11!G259,2),0)</f>
        <v>0</v>
      </c>
      <c r="H259" s="89">
        <f>IFERROR(ROUND(G.11!H259,2),0)</f>
        <v>0</v>
      </c>
      <c r="I259" s="89">
        <f>IFERROR(ROUND(G.11!I259,2),0)</f>
        <v>0</v>
      </c>
      <c r="J259" s="89">
        <f>IFERROR(ROUND(G.11!J259,2),0)</f>
        <v>0</v>
      </c>
      <c r="K259" s="91">
        <f t="shared" si="4"/>
        <v>0</v>
      </c>
      <c r="L259" s="89">
        <f>IFERROR(ROUND(G.11!L259,2),0)</f>
        <v>0</v>
      </c>
      <c r="M259" s="89">
        <f>IFERROR(ROUND(G.11!M259,2),0)</f>
        <v>0</v>
      </c>
      <c r="N259" s="96" t="str">
        <f>IF(OR(ISTEXT(G.11!N259),ISNUMBER(G.11!N259))=TRUE,G.11!N259,"")</f>
        <v/>
      </c>
    </row>
    <row r="260" spans="1:14" ht="15.75" thickBot="1" x14ac:dyDescent="0.3">
      <c r="A260" s="96" t="str">
        <f>IF(OR(ISTEXT(G.11!A260),ISNUMBER(G.11!A260))=TRUE,G.11!A260,"")</f>
        <v/>
      </c>
      <c r="B260" s="96" t="str">
        <f>IF(OR(ISTEXT(G.11!B260),ISNUMBER(G.11!B260))=TRUE,G.11!B260,"")</f>
        <v/>
      </c>
      <c r="C260" s="96" t="str">
        <f>IF(OR(ISTEXT(G.11!C260),ISNUMBER(G.11!C260))=TRUE,G.11!C260,"")</f>
        <v/>
      </c>
      <c r="D260" s="89">
        <f>IFERROR(ROUND(G.11!D260,2),0)</f>
        <v>0</v>
      </c>
      <c r="E260" s="96" t="str">
        <f>IF(OR(ISTEXT(G.11!E260),ISNUMBER(G.11!E260))=TRUE,G.11!E260,"")</f>
        <v/>
      </c>
      <c r="F260" s="89">
        <f>IFERROR(ROUND(G.11!F260,2),0)</f>
        <v>0</v>
      </c>
      <c r="G260" s="89">
        <f>IFERROR(ROUND(G.11!G260,2),0)</f>
        <v>0</v>
      </c>
      <c r="H260" s="89">
        <f>IFERROR(ROUND(G.11!H260,2),0)</f>
        <v>0</v>
      </c>
      <c r="I260" s="89">
        <f>IFERROR(ROUND(G.11!I260,2),0)</f>
        <v>0</v>
      </c>
      <c r="J260" s="89">
        <f>IFERROR(ROUND(G.11!J260,2),0)</f>
        <v>0</v>
      </c>
      <c r="K260" s="91">
        <f t="shared" si="4"/>
        <v>0</v>
      </c>
      <c r="L260" s="89">
        <f>IFERROR(ROUND(G.11!L260,2),0)</f>
        <v>0</v>
      </c>
      <c r="M260" s="89">
        <f>IFERROR(ROUND(G.11!M260,2),0)</f>
        <v>0</v>
      </c>
      <c r="N260" s="96" t="str">
        <f>IF(OR(ISTEXT(G.11!N260),ISNUMBER(G.11!N260))=TRUE,G.11!N260,"")</f>
        <v/>
      </c>
    </row>
    <row r="261" spans="1:14" ht="15.75" thickBot="1" x14ac:dyDescent="0.3">
      <c r="A261" s="96" t="str">
        <f>IF(OR(ISTEXT(G.11!A261),ISNUMBER(G.11!A261))=TRUE,G.11!A261,"")</f>
        <v/>
      </c>
      <c r="B261" s="96" t="str">
        <f>IF(OR(ISTEXT(G.11!B261),ISNUMBER(G.11!B261))=TRUE,G.11!B261,"")</f>
        <v/>
      </c>
      <c r="C261" s="96" t="str">
        <f>IF(OR(ISTEXT(G.11!C261),ISNUMBER(G.11!C261))=TRUE,G.11!C261,"")</f>
        <v/>
      </c>
      <c r="D261" s="89">
        <f>IFERROR(ROUND(G.11!D261,2),0)</f>
        <v>0</v>
      </c>
      <c r="E261" s="96" t="str">
        <f>IF(OR(ISTEXT(G.11!E261),ISNUMBER(G.11!E261))=TRUE,G.11!E261,"")</f>
        <v/>
      </c>
      <c r="F261" s="89">
        <f>IFERROR(ROUND(G.11!F261,2),0)</f>
        <v>0</v>
      </c>
      <c r="G261" s="89">
        <f>IFERROR(ROUND(G.11!G261,2),0)</f>
        <v>0</v>
      </c>
      <c r="H261" s="89">
        <f>IFERROR(ROUND(G.11!H261,2),0)</f>
        <v>0</v>
      </c>
      <c r="I261" s="89">
        <f>IFERROR(ROUND(G.11!I261,2),0)</f>
        <v>0</v>
      </c>
      <c r="J261" s="89">
        <f>IFERROR(ROUND(G.11!J261,2),0)</f>
        <v>0</v>
      </c>
      <c r="K261" s="91">
        <f t="shared" si="4"/>
        <v>0</v>
      </c>
      <c r="L261" s="89">
        <f>IFERROR(ROUND(G.11!L261,2),0)</f>
        <v>0</v>
      </c>
      <c r="M261" s="89">
        <f>IFERROR(ROUND(G.11!M261,2),0)</f>
        <v>0</v>
      </c>
      <c r="N261" s="96" t="str">
        <f>IF(OR(ISTEXT(G.11!N261),ISNUMBER(G.11!N261))=TRUE,G.11!N261,"")</f>
        <v/>
      </c>
    </row>
    <row r="262" spans="1:14" ht="15.75" thickBot="1" x14ac:dyDescent="0.3">
      <c r="A262" s="96" t="str">
        <f>IF(OR(ISTEXT(G.11!A262),ISNUMBER(G.11!A262))=TRUE,G.11!A262,"")</f>
        <v/>
      </c>
      <c r="B262" s="96" t="str">
        <f>IF(OR(ISTEXT(G.11!B262),ISNUMBER(G.11!B262))=TRUE,G.11!B262,"")</f>
        <v/>
      </c>
      <c r="C262" s="96" t="str">
        <f>IF(OR(ISTEXT(G.11!C262),ISNUMBER(G.11!C262))=TRUE,G.11!C262,"")</f>
        <v/>
      </c>
      <c r="D262" s="89">
        <f>IFERROR(ROUND(G.11!D262,2),0)</f>
        <v>0</v>
      </c>
      <c r="E262" s="96" t="str">
        <f>IF(OR(ISTEXT(G.11!E262),ISNUMBER(G.11!E262))=TRUE,G.11!E262,"")</f>
        <v/>
      </c>
      <c r="F262" s="89">
        <f>IFERROR(ROUND(G.11!F262,2),0)</f>
        <v>0</v>
      </c>
      <c r="G262" s="89">
        <f>IFERROR(ROUND(G.11!G262,2),0)</f>
        <v>0</v>
      </c>
      <c r="H262" s="89">
        <f>IFERROR(ROUND(G.11!H262,2),0)</f>
        <v>0</v>
      </c>
      <c r="I262" s="89">
        <f>IFERROR(ROUND(G.11!I262,2),0)</f>
        <v>0</v>
      </c>
      <c r="J262" s="89">
        <f>IFERROR(ROUND(G.11!J262,2),0)</f>
        <v>0</v>
      </c>
      <c r="K262" s="91">
        <f t="shared" si="4"/>
        <v>0</v>
      </c>
      <c r="L262" s="89">
        <f>IFERROR(ROUND(G.11!L262,2),0)</f>
        <v>0</v>
      </c>
      <c r="M262" s="89">
        <f>IFERROR(ROUND(G.11!M262,2),0)</f>
        <v>0</v>
      </c>
      <c r="N262" s="96" t="str">
        <f>IF(OR(ISTEXT(G.11!N262),ISNUMBER(G.11!N262))=TRUE,G.11!N262,"")</f>
        <v/>
      </c>
    </row>
    <row r="263" spans="1:14" ht="15.75" thickBot="1" x14ac:dyDescent="0.3">
      <c r="A263" s="96" t="str">
        <f>IF(OR(ISTEXT(G.11!A263),ISNUMBER(G.11!A263))=TRUE,G.11!A263,"")</f>
        <v/>
      </c>
      <c r="B263" s="96" t="str">
        <f>IF(OR(ISTEXT(G.11!B263),ISNUMBER(G.11!B263))=TRUE,G.11!B263,"")</f>
        <v/>
      </c>
      <c r="C263" s="96" t="str">
        <f>IF(OR(ISTEXT(G.11!C263),ISNUMBER(G.11!C263))=TRUE,G.11!C263,"")</f>
        <v/>
      </c>
      <c r="D263" s="89">
        <f>IFERROR(ROUND(G.11!D263,2),0)</f>
        <v>0</v>
      </c>
      <c r="E263" s="96" t="str">
        <f>IF(OR(ISTEXT(G.11!E263),ISNUMBER(G.11!E263))=TRUE,G.11!E263,"")</f>
        <v/>
      </c>
      <c r="F263" s="89">
        <f>IFERROR(ROUND(G.11!F263,2),0)</f>
        <v>0</v>
      </c>
      <c r="G263" s="89">
        <f>IFERROR(ROUND(G.11!G263,2),0)</f>
        <v>0</v>
      </c>
      <c r="H263" s="89">
        <f>IFERROR(ROUND(G.11!H263,2),0)</f>
        <v>0</v>
      </c>
      <c r="I263" s="89">
        <f>IFERROR(ROUND(G.11!I263,2),0)</f>
        <v>0</v>
      </c>
      <c r="J263" s="89">
        <f>IFERROR(ROUND(G.11!J263,2),0)</f>
        <v>0</v>
      </c>
      <c r="K263" s="91">
        <f t="shared" si="4"/>
        <v>0</v>
      </c>
      <c r="L263" s="89">
        <f>IFERROR(ROUND(G.11!L263,2),0)</f>
        <v>0</v>
      </c>
      <c r="M263" s="89">
        <f>IFERROR(ROUND(G.11!M263,2),0)</f>
        <v>0</v>
      </c>
      <c r="N263" s="96" t="str">
        <f>IF(OR(ISTEXT(G.11!N263),ISNUMBER(G.11!N263))=TRUE,G.11!N263,"")</f>
        <v/>
      </c>
    </row>
    <row r="264" spans="1:14" ht="15.75" thickBot="1" x14ac:dyDescent="0.3">
      <c r="A264" s="96" t="str">
        <f>IF(OR(ISTEXT(G.11!A264),ISNUMBER(G.11!A264))=TRUE,G.11!A264,"")</f>
        <v/>
      </c>
      <c r="B264" s="96" t="str">
        <f>IF(OR(ISTEXT(G.11!B264),ISNUMBER(G.11!B264))=TRUE,G.11!B264,"")</f>
        <v/>
      </c>
      <c r="C264" s="96" t="str">
        <f>IF(OR(ISTEXT(G.11!C264),ISNUMBER(G.11!C264))=TRUE,G.11!C264,"")</f>
        <v/>
      </c>
      <c r="D264" s="89">
        <f>IFERROR(ROUND(G.11!D264,2),0)</f>
        <v>0</v>
      </c>
      <c r="E264" s="96" t="str">
        <f>IF(OR(ISTEXT(G.11!E264),ISNUMBER(G.11!E264))=TRUE,G.11!E264,"")</f>
        <v/>
      </c>
      <c r="F264" s="89">
        <f>IFERROR(ROUND(G.11!F264,2),0)</f>
        <v>0</v>
      </c>
      <c r="G264" s="89">
        <f>IFERROR(ROUND(G.11!G264,2),0)</f>
        <v>0</v>
      </c>
      <c r="H264" s="89">
        <f>IFERROR(ROUND(G.11!H264,2),0)</f>
        <v>0</v>
      </c>
      <c r="I264" s="89">
        <f>IFERROR(ROUND(G.11!I264,2),0)</f>
        <v>0</v>
      </c>
      <c r="J264" s="89">
        <f>IFERROR(ROUND(G.11!J264,2),0)</f>
        <v>0</v>
      </c>
      <c r="K264" s="91">
        <f t="shared" si="4"/>
        <v>0</v>
      </c>
      <c r="L264" s="89">
        <f>IFERROR(ROUND(G.11!L264,2),0)</f>
        <v>0</v>
      </c>
      <c r="M264" s="89">
        <f>IFERROR(ROUND(G.11!M264,2),0)</f>
        <v>0</v>
      </c>
      <c r="N264" s="96" t="str">
        <f>IF(OR(ISTEXT(G.11!N264),ISNUMBER(G.11!N264))=TRUE,G.11!N264,"")</f>
        <v/>
      </c>
    </row>
    <row r="265" spans="1:14" ht="15.75" thickBot="1" x14ac:dyDescent="0.3">
      <c r="A265" s="96" t="str">
        <f>IF(OR(ISTEXT(G.11!A265),ISNUMBER(G.11!A265))=TRUE,G.11!A265,"")</f>
        <v/>
      </c>
      <c r="B265" s="96" t="str">
        <f>IF(OR(ISTEXT(G.11!B265),ISNUMBER(G.11!B265))=TRUE,G.11!B265,"")</f>
        <v/>
      </c>
      <c r="C265" s="96" t="str">
        <f>IF(OR(ISTEXT(G.11!C265),ISNUMBER(G.11!C265))=TRUE,G.11!C265,"")</f>
        <v/>
      </c>
      <c r="D265" s="89">
        <f>IFERROR(ROUND(G.11!D265,2),0)</f>
        <v>0</v>
      </c>
      <c r="E265" s="96" t="str">
        <f>IF(OR(ISTEXT(G.11!E265),ISNUMBER(G.11!E265))=TRUE,G.11!E265,"")</f>
        <v/>
      </c>
      <c r="F265" s="89">
        <f>IFERROR(ROUND(G.11!F265,2),0)</f>
        <v>0</v>
      </c>
      <c r="G265" s="89">
        <f>IFERROR(ROUND(G.11!G265,2),0)</f>
        <v>0</v>
      </c>
      <c r="H265" s="89">
        <f>IFERROR(ROUND(G.11!H265,2),0)</f>
        <v>0</v>
      </c>
      <c r="I265" s="89">
        <f>IFERROR(ROUND(G.11!I265,2),0)</f>
        <v>0</v>
      </c>
      <c r="J265" s="89">
        <f>IFERROR(ROUND(G.11!J265,2),0)</f>
        <v>0</v>
      </c>
      <c r="K265" s="91">
        <f t="shared" si="4"/>
        <v>0</v>
      </c>
      <c r="L265" s="89">
        <f>IFERROR(ROUND(G.11!L265,2),0)</f>
        <v>0</v>
      </c>
      <c r="M265" s="89">
        <f>IFERROR(ROUND(G.11!M265,2),0)</f>
        <v>0</v>
      </c>
      <c r="N265" s="96" t="str">
        <f>IF(OR(ISTEXT(G.11!N265),ISNUMBER(G.11!N265))=TRUE,G.11!N265,"")</f>
        <v/>
      </c>
    </row>
    <row r="266" spans="1:14" ht="15.75" thickBot="1" x14ac:dyDescent="0.3">
      <c r="A266" s="96" t="str">
        <f>IF(OR(ISTEXT(G.11!A266),ISNUMBER(G.11!A266))=TRUE,G.11!A266,"")</f>
        <v/>
      </c>
      <c r="B266" s="96" t="str">
        <f>IF(OR(ISTEXT(G.11!B266),ISNUMBER(G.11!B266))=TRUE,G.11!B266,"")</f>
        <v/>
      </c>
      <c r="C266" s="96" t="str">
        <f>IF(OR(ISTEXT(G.11!C266),ISNUMBER(G.11!C266))=TRUE,G.11!C266,"")</f>
        <v/>
      </c>
      <c r="D266" s="89">
        <f>IFERROR(ROUND(G.11!D266,2),0)</f>
        <v>0</v>
      </c>
      <c r="E266" s="96" t="str">
        <f>IF(OR(ISTEXT(G.11!E266),ISNUMBER(G.11!E266))=TRUE,G.11!E266,"")</f>
        <v/>
      </c>
      <c r="F266" s="89">
        <f>IFERROR(ROUND(G.11!F266,2),0)</f>
        <v>0</v>
      </c>
      <c r="G266" s="89">
        <f>IFERROR(ROUND(G.11!G266,2),0)</f>
        <v>0</v>
      </c>
      <c r="H266" s="89">
        <f>IFERROR(ROUND(G.11!H266,2),0)</f>
        <v>0</v>
      </c>
      <c r="I266" s="89">
        <f>IFERROR(ROUND(G.11!I266,2),0)</f>
        <v>0</v>
      </c>
      <c r="J266" s="89">
        <f>IFERROR(ROUND(G.11!J266,2),0)</f>
        <v>0</v>
      </c>
      <c r="K266" s="91">
        <f t="shared" si="4"/>
        <v>0</v>
      </c>
      <c r="L266" s="89">
        <f>IFERROR(ROUND(G.11!L266,2),0)</f>
        <v>0</v>
      </c>
      <c r="M266" s="89">
        <f>IFERROR(ROUND(G.11!M266,2),0)</f>
        <v>0</v>
      </c>
      <c r="N266" s="96" t="str">
        <f>IF(OR(ISTEXT(G.11!N266),ISNUMBER(G.11!N266))=TRUE,G.11!N266,"")</f>
        <v/>
      </c>
    </row>
    <row r="267" spans="1:14" ht="15.75" thickBot="1" x14ac:dyDescent="0.3">
      <c r="A267" s="96" t="str">
        <f>IF(OR(ISTEXT(G.11!A267),ISNUMBER(G.11!A267))=TRUE,G.11!A267,"")</f>
        <v/>
      </c>
      <c r="B267" s="96" t="str">
        <f>IF(OR(ISTEXT(G.11!B267),ISNUMBER(G.11!B267))=TRUE,G.11!B267,"")</f>
        <v/>
      </c>
      <c r="C267" s="96" t="str">
        <f>IF(OR(ISTEXT(G.11!C267),ISNUMBER(G.11!C267))=TRUE,G.11!C267,"")</f>
        <v/>
      </c>
      <c r="D267" s="89">
        <f>IFERROR(ROUND(G.11!D267,2),0)</f>
        <v>0</v>
      </c>
      <c r="E267" s="96" t="str">
        <f>IF(OR(ISTEXT(G.11!E267),ISNUMBER(G.11!E267))=TRUE,G.11!E267,"")</f>
        <v/>
      </c>
      <c r="F267" s="89">
        <f>IFERROR(ROUND(G.11!F267,2),0)</f>
        <v>0</v>
      </c>
      <c r="G267" s="89">
        <f>IFERROR(ROUND(G.11!G267,2),0)</f>
        <v>0</v>
      </c>
      <c r="H267" s="89">
        <f>IFERROR(ROUND(G.11!H267,2),0)</f>
        <v>0</v>
      </c>
      <c r="I267" s="89">
        <f>IFERROR(ROUND(G.11!I267,2),0)</f>
        <v>0</v>
      </c>
      <c r="J267" s="89">
        <f>IFERROR(ROUND(G.11!J267,2),0)</f>
        <v>0</v>
      </c>
      <c r="K267" s="91">
        <f t="shared" si="4"/>
        <v>0</v>
      </c>
      <c r="L267" s="89">
        <f>IFERROR(ROUND(G.11!L267,2),0)</f>
        <v>0</v>
      </c>
      <c r="M267" s="89">
        <f>IFERROR(ROUND(G.11!M267,2),0)</f>
        <v>0</v>
      </c>
      <c r="N267" s="96" t="str">
        <f>IF(OR(ISTEXT(G.11!N267),ISNUMBER(G.11!N267))=TRUE,G.11!N267,"")</f>
        <v/>
      </c>
    </row>
    <row r="268" spans="1:14" ht="15.75" thickBot="1" x14ac:dyDescent="0.3">
      <c r="A268" s="96" t="str">
        <f>IF(OR(ISTEXT(G.11!A268),ISNUMBER(G.11!A268))=TRUE,G.11!A268,"")</f>
        <v/>
      </c>
      <c r="B268" s="96" t="str">
        <f>IF(OR(ISTEXT(G.11!B268),ISNUMBER(G.11!B268))=TRUE,G.11!B268,"")</f>
        <v/>
      </c>
      <c r="C268" s="96" t="str">
        <f>IF(OR(ISTEXT(G.11!C268),ISNUMBER(G.11!C268))=TRUE,G.11!C268,"")</f>
        <v/>
      </c>
      <c r="D268" s="89">
        <f>IFERROR(ROUND(G.11!D268,2),0)</f>
        <v>0</v>
      </c>
      <c r="E268" s="96" t="str">
        <f>IF(OR(ISTEXT(G.11!E268),ISNUMBER(G.11!E268))=TRUE,G.11!E268,"")</f>
        <v/>
      </c>
      <c r="F268" s="89">
        <f>IFERROR(ROUND(G.11!F268,2),0)</f>
        <v>0</v>
      </c>
      <c r="G268" s="89">
        <f>IFERROR(ROUND(G.11!G268,2),0)</f>
        <v>0</v>
      </c>
      <c r="H268" s="89">
        <f>IFERROR(ROUND(G.11!H268,2),0)</f>
        <v>0</v>
      </c>
      <c r="I268" s="89">
        <f>IFERROR(ROUND(G.11!I268,2),0)</f>
        <v>0</v>
      </c>
      <c r="J268" s="89">
        <f>IFERROR(ROUND(G.11!J268,2),0)</f>
        <v>0</v>
      </c>
      <c r="K268" s="91">
        <f t="shared" si="4"/>
        <v>0</v>
      </c>
      <c r="L268" s="89">
        <f>IFERROR(ROUND(G.11!L268,2),0)</f>
        <v>0</v>
      </c>
      <c r="M268" s="89">
        <f>IFERROR(ROUND(G.11!M268,2),0)</f>
        <v>0</v>
      </c>
      <c r="N268" s="96" t="str">
        <f>IF(OR(ISTEXT(G.11!N268),ISNUMBER(G.11!N268))=TRUE,G.11!N268,"")</f>
        <v/>
      </c>
    </row>
    <row r="269" spans="1:14" ht="15.75" thickBot="1" x14ac:dyDescent="0.3">
      <c r="A269" s="96" t="str">
        <f>IF(OR(ISTEXT(G.11!A269),ISNUMBER(G.11!A269))=TRUE,G.11!A269,"")</f>
        <v/>
      </c>
      <c r="B269" s="96" t="str">
        <f>IF(OR(ISTEXT(G.11!B269),ISNUMBER(G.11!B269))=TRUE,G.11!B269,"")</f>
        <v/>
      </c>
      <c r="C269" s="96" t="str">
        <f>IF(OR(ISTEXT(G.11!C269),ISNUMBER(G.11!C269))=TRUE,G.11!C269,"")</f>
        <v/>
      </c>
      <c r="D269" s="89">
        <f>IFERROR(ROUND(G.11!D269,2),0)</f>
        <v>0</v>
      </c>
      <c r="E269" s="96" t="str">
        <f>IF(OR(ISTEXT(G.11!E269),ISNUMBER(G.11!E269))=TRUE,G.11!E269,"")</f>
        <v/>
      </c>
      <c r="F269" s="89">
        <f>IFERROR(ROUND(G.11!F269,2),0)</f>
        <v>0</v>
      </c>
      <c r="G269" s="89">
        <f>IFERROR(ROUND(G.11!G269,2),0)</f>
        <v>0</v>
      </c>
      <c r="H269" s="89">
        <f>IFERROR(ROUND(G.11!H269,2),0)</f>
        <v>0</v>
      </c>
      <c r="I269" s="89">
        <f>IFERROR(ROUND(G.11!I269,2),0)</f>
        <v>0</v>
      </c>
      <c r="J269" s="89">
        <f>IFERROR(ROUND(G.11!J269,2),0)</f>
        <v>0</v>
      </c>
      <c r="K269" s="91">
        <f t="shared" si="4"/>
        <v>0</v>
      </c>
      <c r="L269" s="89">
        <f>IFERROR(ROUND(G.11!L269,2),0)</f>
        <v>0</v>
      </c>
      <c r="M269" s="89">
        <f>IFERROR(ROUND(G.11!M269,2),0)</f>
        <v>0</v>
      </c>
      <c r="N269" s="96" t="str">
        <f>IF(OR(ISTEXT(G.11!N269),ISNUMBER(G.11!N269))=TRUE,G.11!N269,"")</f>
        <v/>
      </c>
    </row>
    <row r="270" spans="1:14" ht="15.75" thickBot="1" x14ac:dyDescent="0.3">
      <c r="A270" s="96" t="str">
        <f>IF(OR(ISTEXT(G.11!A270),ISNUMBER(G.11!A270))=TRUE,G.11!A270,"")</f>
        <v/>
      </c>
      <c r="B270" s="96" t="str">
        <f>IF(OR(ISTEXT(G.11!B270),ISNUMBER(G.11!B270))=TRUE,G.11!B270,"")</f>
        <v/>
      </c>
      <c r="C270" s="96" t="str">
        <f>IF(OR(ISTEXT(G.11!C270),ISNUMBER(G.11!C270))=TRUE,G.11!C270,"")</f>
        <v/>
      </c>
      <c r="D270" s="89">
        <f>IFERROR(ROUND(G.11!D270,2),0)</f>
        <v>0</v>
      </c>
      <c r="E270" s="96" t="str">
        <f>IF(OR(ISTEXT(G.11!E270),ISNUMBER(G.11!E270))=TRUE,G.11!E270,"")</f>
        <v/>
      </c>
      <c r="F270" s="89">
        <f>IFERROR(ROUND(G.11!F270,2),0)</f>
        <v>0</v>
      </c>
      <c r="G270" s="89">
        <f>IFERROR(ROUND(G.11!G270,2),0)</f>
        <v>0</v>
      </c>
      <c r="H270" s="89">
        <f>IFERROR(ROUND(G.11!H270,2),0)</f>
        <v>0</v>
      </c>
      <c r="I270" s="89">
        <f>IFERROR(ROUND(G.11!I270,2),0)</f>
        <v>0</v>
      </c>
      <c r="J270" s="89">
        <f>IFERROR(ROUND(G.11!J270,2),0)</f>
        <v>0</v>
      </c>
      <c r="K270" s="91">
        <f t="shared" si="4"/>
        <v>0</v>
      </c>
      <c r="L270" s="89">
        <f>IFERROR(ROUND(G.11!L270,2),0)</f>
        <v>0</v>
      </c>
      <c r="M270" s="89">
        <f>IFERROR(ROUND(G.11!M270,2),0)</f>
        <v>0</v>
      </c>
      <c r="N270" s="96" t="str">
        <f>IF(OR(ISTEXT(G.11!N270),ISNUMBER(G.11!N270))=TRUE,G.11!N270,"")</f>
        <v/>
      </c>
    </row>
    <row r="271" spans="1:14" ht="15.75" thickBot="1" x14ac:dyDescent="0.3">
      <c r="A271" s="96" t="str">
        <f>IF(OR(ISTEXT(G.11!A271),ISNUMBER(G.11!A271))=TRUE,G.11!A271,"")</f>
        <v/>
      </c>
      <c r="B271" s="96" t="str">
        <f>IF(OR(ISTEXT(G.11!B271),ISNUMBER(G.11!B271))=TRUE,G.11!B271,"")</f>
        <v/>
      </c>
      <c r="C271" s="96" t="str">
        <f>IF(OR(ISTEXT(G.11!C271),ISNUMBER(G.11!C271))=TRUE,G.11!C271,"")</f>
        <v/>
      </c>
      <c r="D271" s="89">
        <f>IFERROR(ROUND(G.11!D271,2),0)</f>
        <v>0</v>
      </c>
      <c r="E271" s="96" t="str">
        <f>IF(OR(ISTEXT(G.11!E271),ISNUMBER(G.11!E271))=TRUE,G.11!E271,"")</f>
        <v/>
      </c>
      <c r="F271" s="89">
        <f>IFERROR(ROUND(G.11!F271,2),0)</f>
        <v>0</v>
      </c>
      <c r="G271" s="89">
        <f>IFERROR(ROUND(G.11!G271,2),0)</f>
        <v>0</v>
      </c>
      <c r="H271" s="89">
        <f>IFERROR(ROUND(G.11!H271,2),0)</f>
        <v>0</v>
      </c>
      <c r="I271" s="89">
        <f>IFERROR(ROUND(G.11!I271,2),0)</f>
        <v>0</v>
      </c>
      <c r="J271" s="89">
        <f>IFERROR(ROUND(G.11!J271,2),0)</f>
        <v>0</v>
      </c>
      <c r="K271" s="91">
        <f t="shared" si="4"/>
        <v>0</v>
      </c>
      <c r="L271" s="89">
        <f>IFERROR(ROUND(G.11!L271,2),0)</f>
        <v>0</v>
      </c>
      <c r="M271" s="89">
        <f>IFERROR(ROUND(G.11!M271,2),0)</f>
        <v>0</v>
      </c>
      <c r="N271" s="96" t="str">
        <f>IF(OR(ISTEXT(G.11!N271),ISNUMBER(G.11!N271))=TRUE,G.11!N271,"")</f>
        <v/>
      </c>
    </row>
    <row r="272" spans="1:14" ht="15.75" thickBot="1" x14ac:dyDescent="0.3">
      <c r="A272" s="96" t="str">
        <f>IF(OR(ISTEXT(G.11!A272),ISNUMBER(G.11!A272))=TRUE,G.11!A272,"")</f>
        <v/>
      </c>
      <c r="B272" s="96" t="str">
        <f>IF(OR(ISTEXT(G.11!B272),ISNUMBER(G.11!B272))=TRUE,G.11!B272,"")</f>
        <v/>
      </c>
      <c r="C272" s="96" t="str">
        <f>IF(OR(ISTEXT(G.11!C272),ISNUMBER(G.11!C272))=TRUE,G.11!C272,"")</f>
        <v/>
      </c>
      <c r="D272" s="89">
        <f>IFERROR(ROUND(G.11!D272,2),0)</f>
        <v>0</v>
      </c>
      <c r="E272" s="96" t="str">
        <f>IF(OR(ISTEXT(G.11!E272),ISNUMBER(G.11!E272))=TRUE,G.11!E272,"")</f>
        <v/>
      </c>
      <c r="F272" s="89">
        <f>IFERROR(ROUND(G.11!F272,2),0)</f>
        <v>0</v>
      </c>
      <c r="G272" s="89">
        <f>IFERROR(ROUND(G.11!G272,2),0)</f>
        <v>0</v>
      </c>
      <c r="H272" s="89">
        <f>IFERROR(ROUND(G.11!H272,2),0)</f>
        <v>0</v>
      </c>
      <c r="I272" s="89">
        <f>IFERROR(ROUND(G.11!I272,2),0)</f>
        <v>0</v>
      </c>
      <c r="J272" s="89">
        <f>IFERROR(ROUND(G.11!J272,2),0)</f>
        <v>0</v>
      </c>
      <c r="K272" s="91">
        <f t="shared" si="4"/>
        <v>0</v>
      </c>
      <c r="L272" s="89">
        <f>IFERROR(ROUND(G.11!L272,2),0)</f>
        <v>0</v>
      </c>
      <c r="M272" s="89">
        <f>IFERROR(ROUND(G.11!M272,2),0)</f>
        <v>0</v>
      </c>
      <c r="N272" s="96" t="str">
        <f>IF(OR(ISTEXT(G.11!N272),ISNUMBER(G.11!N272))=TRUE,G.11!N272,"")</f>
        <v/>
      </c>
    </row>
    <row r="273" spans="1:14" ht="15.75" thickBot="1" x14ac:dyDescent="0.3">
      <c r="A273" s="96" t="str">
        <f>IF(OR(ISTEXT(G.11!A273),ISNUMBER(G.11!A273))=TRUE,G.11!A273,"")</f>
        <v/>
      </c>
      <c r="B273" s="96" t="str">
        <f>IF(OR(ISTEXT(G.11!B273),ISNUMBER(G.11!B273))=TRUE,G.11!B273,"")</f>
        <v/>
      </c>
      <c r="C273" s="96" t="str">
        <f>IF(OR(ISTEXT(G.11!C273),ISNUMBER(G.11!C273))=TRUE,G.11!C273,"")</f>
        <v/>
      </c>
      <c r="D273" s="89">
        <f>IFERROR(ROUND(G.11!D273,2),0)</f>
        <v>0</v>
      </c>
      <c r="E273" s="96" t="str">
        <f>IF(OR(ISTEXT(G.11!E273),ISNUMBER(G.11!E273))=TRUE,G.11!E273,"")</f>
        <v/>
      </c>
      <c r="F273" s="89">
        <f>IFERROR(ROUND(G.11!F273,2),0)</f>
        <v>0</v>
      </c>
      <c r="G273" s="89">
        <f>IFERROR(ROUND(G.11!G273,2),0)</f>
        <v>0</v>
      </c>
      <c r="H273" s="89">
        <f>IFERROR(ROUND(G.11!H273,2),0)</f>
        <v>0</v>
      </c>
      <c r="I273" s="89">
        <f>IFERROR(ROUND(G.11!I273,2),0)</f>
        <v>0</v>
      </c>
      <c r="J273" s="89">
        <f>IFERROR(ROUND(G.11!J273,2),0)</f>
        <v>0</v>
      </c>
      <c r="K273" s="91">
        <f t="shared" si="4"/>
        <v>0</v>
      </c>
      <c r="L273" s="89">
        <f>IFERROR(ROUND(G.11!L273,2),0)</f>
        <v>0</v>
      </c>
      <c r="M273" s="89">
        <f>IFERROR(ROUND(G.11!M273,2),0)</f>
        <v>0</v>
      </c>
      <c r="N273" s="96" t="str">
        <f>IF(OR(ISTEXT(G.11!N273),ISNUMBER(G.11!N273))=TRUE,G.11!N273,"")</f>
        <v/>
      </c>
    </row>
    <row r="274" spans="1:14" ht="15.75" thickBot="1" x14ac:dyDescent="0.3">
      <c r="A274" s="96" t="str">
        <f>IF(OR(ISTEXT(G.11!A274),ISNUMBER(G.11!A274))=TRUE,G.11!A274,"")</f>
        <v/>
      </c>
      <c r="B274" s="96" t="str">
        <f>IF(OR(ISTEXT(G.11!B274),ISNUMBER(G.11!B274))=TRUE,G.11!B274,"")</f>
        <v/>
      </c>
      <c r="C274" s="96" t="str">
        <f>IF(OR(ISTEXT(G.11!C274),ISNUMBER(G.11!C274))=TRUE,G.11!C274,"")</f>
        <v/>
      </c>
      <c r="D274" s="89">
        <f>IFERROR(ROUND(G.11!D274,2),0)</f>
        <v>0</v>
      </c>
      <c r="E274" s="96" t="str">
        <f>IF(OR(ISTEXT(G.11!E274),ISNUMBER(G.11!E274))=TRUE,G.11!E274,"")</f>
        <v/>
      </c>
      <c r="F274" s="89">
        <f>IFERROR(ROUND(G.11!F274,2),0)</f>
        <v>0</v>
      </c>
      <c r="G274" s="89">
        <f>IFERROR(ROUND(G.11!G274,2),0)</f>
        <v>0</v>
      </c>
      <c r="H274" s="89">
        <f>IFERROR(ROUND(G.11!H274,2),0)</f>
        <v>0</v>
      </c>
      <c r="I274" s="89">
        <f>IFERROR(ROUND(G.11!I274,2),0)</f>
        <v>0</v>
      </c>
      <c r="J274" s="89">
        <f>IFERROR(ROUND(G.11!J274,2),0)</f>
        <v>0</v>
      </c>
      <c r="K274" s="91">
        <f t="shared" si="4"/>
        <v>0</v>
      </c>
      <c r="L274" s="89">
        <f>IFERROR(ROUND(G.11!L274,2),0)</f>
        <v>0</v>
      </c>
      <c r="M274" s="89">
        <f>IFERROR(ROUND(G.11!M274,2),0)</f>
        <v>0</v>
      </c>
      <c r="N274" s="96" t="str">
        <f>IF(OR(ISTEXT(G.11!N274),ISNUMBER(G.11!N274))=TRUE,G.11!N274,"")</f>
        <v/>
      </c>
    </row>
    <row r="275" spans="1:14" ht="15.75" thickBot="1" x14ac:dyDescent="0.3">
      <c r="A275" s="96" t="str">
        <f>IF(OR(ISTEXT(G.11!A275),ISNUMBER(G.11!A275))=TRUE,G.11!A275,"")</f>
        <v/>
      </c>
      <c r="B275" s="96" t="str">
        <f>IF(OR(ISTEXT(G.11!B275),ISNUMBER(G.11!B275))=TRUE,G.11!B275,"")</f>
        <v/>
      </c>
      <c r="C275" s="96" t="str">
        <f>IF(OR(ISTEXT(G.11!C275),ISNUMBER(G.11!C275))=TRUE,G.11!C275,"")</f>
        <v/>
      </c>
      <c r="D275" s="89">
        <f>IFERROR(ROUND(G.11!D275,2),0)</f>
        <v>0</v>
      </c>
      <c r="E275" s="96" t="str">
        <f>IF(OR(ISTEXT(G.11!E275),ISNUMBER(G.11!E275))=TRUE,G.11!E275,"")</f>
        <v/>
      </c>
      <c r="F275" s="89">
        <f>IFERROR(ROUND(G.11!F275,2),0)</f>
        <v>0</v>
      </c>
      <c r="G275" s="89">
        <f>IFERROR(ROUND(G.11!G275,2),0)</f>
        <v>0</v>
      </c>
      <c r="H275" s="89">
        <f>IFERROR(ROUND(G.11!H275,2),0)</f>
        <v>0</v>
      </c>
      <c r="I275" s="89">
        <f>IFERROR(ROUND(G.11!I275,2),0)</f>
        <v>0</v>
      </c>
      <c r="J275" s="89">
        <f>IFERROR(ROUND(G.11!J275,2),0)</f>
        <v>0</v>
      </c>
      <c r="K275" s="91">
        <f t="shared" si="4"/>
        <v>0</v>
      </c>
      <c r="L275" s="89">
        <f>IFERROR(ROUND(G.11!L275,2),0)</f>
        <v>0</v>
      </c>
      <c r="M275" s="89">
        <f>IFERROR(ROUND(G.11!M275,2),0)</f>
        <v>0</v>
      </c>
      <c r="N275" s="96" t="str">
        <f>IF(OR(ISTEXT(G.11!N275),ISNUMBER(G.11!N275))=TRUE,G.11!N275,"")</f>
        <v/>
      </c>
    </row>
    <row r="276" spans="1:14" ht="15.75" thickBot="1" x14ac:dyDescent="0.3">
      <c r="A276" s="96" t="str">
        <f>IF(OR(ISTEXT(G.11!A276),ISNUMBER(G.11!A276))=TRUE,G.11!A276,"")</f>
        <v/>
      </c>
      <c r="B276" s="96" t="str">
        <f>IF(OR(ISTEXT(G.11!B276),ISNUMBER(G.11!B276))=TRUE,G.11!B276,"")</f>
        <v/>
      </c>
      <c r="C276" s="96" t="str">
        <f>IF(OR(ISTEXT(G.11!C276),ISNUMBER(G.11!C276))=TRUE,G.11!C276,"")</f>
        <v/>
      </c>
      <c r="D276" s="89">
        <f>IFERROR(ROUND(G.11!D276,2),0)</f>
        <v>0</v>
      </c>
      <c r="E276" s="96" t="str">
        <f>IF(OR(ISTEXT(G.11!E276),ISNUMBER(G.11!E276))=TRUE,G.11!E276,"")</f>
        <v/>
      </c>
      <c r="F276" s="89">
        <f>IFERROR(ROUND(G.11!F276,2),0)</f>
        <v>0</v>
      </c>
      <c r="G276" s="89">
        <f>IFERROR(ROUND(G.11!G276,2),0)</f>
        <v>0</v>
      </c>
      <c r="H276" s="89">
        <f>IFERROR(ROUND(G.11!H276,2),0)</f>
        <v>0</v>
      </c>
      <c r="I276" s="89">
        <f>IFERROR(ROUND(G.11!I276,2),0)</f>
        <v>0</v>
      </c>
      <c r="J276" s="89">
        <f>IFERROR(ROUND(G.11!J276,2),0)</f>
        <v>0</v>
      </c>
      <c r="K276" s="91">
        <f t="shared" si="4"/>
        <v>0</v>
      </c>
      <c r="L276" s="89">
        <f>IFERROR(ROUND(G.11!L276,2),0)</f>
        <v>0</v>
      </c>
      <c r="M276" s="89">
        <f>IFERROR(ROUND(G.11!M276,2),0)</f>
        <v>0</v>
      </c>
      <c r="N276" s="96" t="str">
        <f>IF(OR(ISTEXT(G.11!N276),ISNUMBER(G.11!N276))=TRUE,G.11!N276,"")</f>
        <v/>
      </c>
    </row>
    <row r="277" spans="1:14" ht="15.75" thickBot="1" x14ac:dyDescent="0.3">
      <c r="A277" s="96" t="str">
        <f>IF(OR(ISTEXT(G.11!A277),ISNUMBER(G.11!A277))=TRUE,G.11!A277,"")</f>
        <v/>
      </c>
      <c r="B277" s="96" t="str">
        <f>IF(OR(ISTEXT(G.11!B277),ISNUMBER(G.11!B277))=TRUE,G.11!B277,"")</f>
        <v/>
      </c>
      <c r="C277" s="96" t="str">
        <f>IF(OR(ISTEXT(G.11!C277),ISNUMBER(G.11!C277))=TRUE,G.11!C277,"")</f>
        <v/>
      </c>
      <c r="D277" s="89">
        <f>IFERROR(ROUND(G.11!D277,2),0)</f>
        <v>0</v>
      </c>
      <c r="E277" s="96" t="str">
        <f>IF(OR(ISTEXT(G.11!E277),ISNUMBER(G.11!E277))=TRUE,G.11!E277,"")</f>
        <v/>
      </c>
      <c r="F277" s="89">
        <f>IFERROR(ROUND(G.11!F277,2),0)</f>
        <v>0</v>
      </c>
      <c r="G277" s="89">
        <f>IFERROR(ROUND(G.11!G277,2),0)</f>
        <v>0</v>
      </c>
      <c r="H277" s="89">
        <f>IFERROR(ROUND(G.11!H277,2),0)</f>
        <v>0</v>
      </c>
      <c r="I277" s="89">
        <f>IFERROR(ROUND(G.11!I277,2),0)</f>
        <v>0</v>
      </c>
      <c r="J277" s="89">
        <f>IFERROR(ROUND(G.11!J277,2),0)</f>
        <v>0</v>
      </c>
      <c r="K277" s="91">
        <f t="shared" si="4"/>
        <v>0</v>
      </c>
      <c r="L277" s="89">
        <f>IFERROR(ROUND(G.11!L277,2),0)</f>
        <v>0</v>
      </c>
      <c r="M277" s="89">
        <f>IFERROR(ROUND(G.11!M277,2),0)</f>
        <v>0</v>
      </c>
      <c r="N277" s="96" t="str">
        <f>IF(OR(ISTEXT(G.11!N277),ISNUMBER(G.11!N277))=TRUE,G.11!N277,"")</f>
        <v/>
      </c>
    </row>
    <row r="278" spans="1:14" ht="15.75" thickBot="1" x14ac:dyDescent="0.3">
      <c r="A278" s="96" t="str">
        <f>IF(OR(ISTEXT(G.11!A278),ISNUMBER(G.11!A278))=TRUE,G.11!A278,"")</f>
        <v/>
      </c>
      <c r="B278" s="96" t="str">
        <f>IF(OR(ISTEXT(G.11!B278),ISNUMBER(G.11!B278))=TRUE,G.11!B278,"")</f>
        <v/>
      </c>
      <c r="C278" s="96" t="str">
        <f>IF(OR(ISTEXT(G.11!C278),ISNUMBER(G.11!C278))=TRUE,G.11!C278,"")</f>
        <v/>
      </c>
      <c r="D278" s="89">
        <f>IFERROR(ROUND(G.11!D278,2),0)</f>
        <v>0</v>
      </c>
      <c r="E278" s="96" t="str">
        <f>IF(OR(ISTEXT(G.11!E278),ISNUMBER(G.11!E278))=TRUE,G.11!E278,"")</f>
        <v/>
      </c>
      <c r="F278" s="89">
        <f>IFERROR(ROUND(G.11!F278,2),0)</f>
        <v>0</v>
      </c>
      <c r="G278" s="89">
        <f>IFERROR(ROUND(G.11!G278,2),0)</f>
        <v>0</v>
      </c>
      <c r="H278" s="89">
        <f>IFERROR(ROUND(G.11!H278,2),0)</f>
        <v>0</v>
      </c>
      <c r="I278" s="89">
        <f>IFERROR(ROUND(G.11!I278,2),0)</f>
        <v>0</v>
      </c>
      <c r="J278" s="89">
        <f>IFERROR(ROUND(G.11!J278,2),0)</f>
        <v>0</v>
      </c>
      <c r="K278" s="91">
        <f t="shared" si="4"/>
        <v>0</v>
      </c>
      <c r="L278" s="89">
        <f>IFERROR(ROUND(G.11!L278,2),0)</f>
        <v>0</v>
      </c>
      <c r="M278" s="89">
        <f>IFERROR(ROUND(G.11!M278,2),0)</f>
        <v>0</v>
      </c>
      <c r="N278" s="96" t="str">
        <f>IF(OR(ISTEXT(G.11!N278),ISNUMBER(G.11!N278))=TRUE,G.11!N278,"")</f>
        <v/>
      </c>
    </row>
    <row r="279" spans="1:14" ht="15.75" thickBot="1" x14ac:dyDescent="0.3">
      <c r="A279" s="96" t="str">
        <f>IF(OR(ISTEXT(G.11!A279),ISNUMBER(G.11!A279))=TRUE,G.11!A279,"")</f>
        <v/>
      </c>
      <c r="B279" s="96" t="str">
        <f>IF(OR(ISTEXT(G.11!B279),ISNUMBER(G.11!B279))=TRUE,G.11!B279,"")</f>
        <v/>
      </c>
      <c r="C279" s="96" t="str">
        <f>IF(OR(ISTEXT(G.11!C279),ISNUMBER(G.11!C279))=TRUE,G.11!C279,"")</f>
        <v/>
      </c>
      <c r="D279" s="89">
        <f>IFERROR(ROUND(G.11!D279,2),0)</f>
        <v>0</v>
      </c>
      <c r="E279" s="96" t="str">
        <f>IF(OR(ISTEXT(G.11!E279),ISNUMBER(G.11!E279))=TRUE,G.11!E279,"")</f>
        <v/>
      </c>
      <c r="F279" s="89">
        <f>IFERROR(ROUND(G.11!F279,2),0)</f>
        <v>0</v>
      </c>
      <c r="G279" s="89">
        <f>IFERROR(ROUND(G.11!G279,2),0)</f>
        <v>0</v>
      </c>
      <c r="H279" s="89">
        <f>IFERROR(ROUND(G.11!H279,2),0)</f>
        <v>0</v>
      </c>
      <c r="I279" s="89">
        <f>IFERROR(ROUND(G.11!I279,2),0)</f>
        <v>0</v>
      </c>
      <c r="J279" s="89">
        <f>IFERROR(ROUND(G.11!J279,2),0)</f>
        <v>0</v>
      </c>
      <c r="K279" s="91">
        <f t="shared" si="4"/>
        <v>0</v>
      </c>
      <c r="L279" s="89">
        <f>IFERROR(ROUND(G.11!L279,2),0)</f>
        <v>0</v>
      </c>
      <c r="M279" s="89">
        <f>IFERROR(ROUND(G.11!M279,2),0)</f>
        <v>0</v>
      </c>
      <c r="N279" s="96" t="str">
        <f>IF(OR(ISTEXT(G.11!N279),ISNUMBER(G.11!N279))=TRUE,G.11!N279,"")</f>
        <v/>
      </c>
    </row>
    <row r="280" spans="1:14" ht="15.75" thickBot="1" x14ac:dyDescent="0.3">
      <c r="A280" s="96" t="str">
        <f>IF(OR(ISTEXT(G.11!A280),ISNUMBER(G.11!A280))=TRUE,G.11!A280,"")</f>
        <v/>
      </c>
      <c r="B280" s="96" t="str">
        <f>IF(OR(ISTEXT(G.11!B280),ISNUMBER(G.11!B280))=TRUE,G.11!B280,"")</f>
        <v/>
      </c>
      <c r="C280" s="96" t="str">
        <f>IF(OR(ISTEXT(G.11!C280),ISNUMBER(G.11!C280))=TRUE,G.11!C280,"")</f>
        <v/>
      </c>
      <c r="D280" s="89">
        <f>IFERROR(ROUND(G.11!D280,2),0)</f>
        <v>0</v>
      </c>
      <c r="E280" s="96" t="str">
        <f>IF(OR(ISTEXT(G.11!E280),ISNUMBER(G.11!E280))=TRUE,G.11!E280,"")</f>
        <v/>
      </c>
      <c r="F280" s="89">
        <f>IFERROR(ROUND(G.11!F280,2),0)</f>
        <v>0</v>
      </c>
      <c r="G280" s="89">
        <f>IFERROR(ROUND(G.11!G280,2),0)</f>
        <v>0</v>
      </c>
      <c r="H280" s="89">
        <f>IFERROR(ROUND(G.11!H280,2),0)</f>
        <v>0</v>
      </c>
      <c r="I280" s="89">
        <f>IFERROR(ROUND(G.11!I280,2),0)</f>
        <v>0</v>
      </c>
      <c r="J280" s="89">
        <f>IFERROR(ROUND(G.11!J280,2),0)</f>
        <v>0</v>
      </c>
      <c r="K280" s="91">
        <f t="shared" si="4"/>
        <v>0</v>
      </c>
      <c r="L280" s="89">
        <f>IFERROR(ROUND(G.11!L280,2),0)</f>
        <v>0</v>
      </c>
      <c r="M280" s="89">
        <f>IFERROR(ROUND(G.11!M280,2),0)</f>
        <v>0</v>
      </c>
      <c r="N280" s="96" t="str">
        <f>IF(OR(ISTEXT(G.11!N280),ISNUMBER(G.11!N280))=TRUE,G.11!N280,"")</f>
        <v/>
      </c>
    </row>
    <row r="281" spans="1:14" ht="15.75" thickBot="1" x14ac:dyDescent="0.3">
      <c r="A281" s="96" t="str">
        <f>IF(OR(ISTEXT(G.11!A281),ISNUMBER(G.11!A281))=TRUE,G.11!A281,"")</f>
        <v/>
      </c>
      <c r="B281" s="96" t="str">
        <f>IF(OR(ISTEXT(G.11!B281),ISNUMBER(G.11!B281))=TRUE,G.11!B281,"")</f>
        <v/>
      </c>
      <c r="C281" s="96" t="str">
        <f>IF(OR(ISTEXT(G.11!C281),ISNUMBER(G.11!C281))=TRUE,G.11!C281,"")</f>
        <v/>
      </c>
      <c r="D281" s="89">
        <f>IFERROR(ROUND(G.11!D281,2),0)</f>
        <v>0</v>
      </c>
      <c r="E281" s="96" t="str">
        <f>IF(OR(ISTEXT(G.11!E281),ISNUMBER(G.11!E281))=TRUE,G.11!E281,"")</f>
        <v/>
      </c>
      <c r="F281" s="89">
        <f>IFERROR(ROUND(G.11!F281,2),0)</f>
        <v>0</v>
      </c>
      <c r="G281" s="89">
        <f>IFERROR(ROUND(G.11!G281,2),0)</f>
        <v>0</v>
      </c>
      <c r="H281" s="89">
        <f>IFERROR(ROUND(G.11!H281,2),0)</f>
        <v>0</v>
      </c>
      <c r="I281" s="89">
        <f>IFERROR(ROUND(G.11!I281,2),0)</f>
        <v>0</v>
      </c>
      <c r="J281" s="89">
        <f>IFERROR(ROUND(G.11!J281,2),0)</f>
        <v>0</v>
      </c>
      <c r="K281" s="91">
        <f t="shared" si="4"/>
        <v>0</v>
      </c>
      <c r="L281" s="89">
        <f>IFERROR(ROUND(G.11!L281,2),0)</f>
        <v>0</v>
      </c>
      <c r="M281" s="89">
        <f>IFERROR(ROUND(G.11!M281,2),0)</f>
        <v>0</v>
      </c>
      <c r="N281" s="96" t="str">
        <f>IF(OR(ISTEXT(G.11!N281),ISNUMBER(G.11!N281))=TRUE,G.11!N281,"")</f>
        <v/>
      </c>
    </row>
    <row r="282" spans="1:14" ht="15.75" thickBot="1" x14ac:dyDescent="0.3">
      <c r="A282" s="96" t="str">
        <f>IF(OR(ISTEXT(G.11!A282),ISNUMBER(G.11!A282))=TRUE,G.11!A282,"")</f>
        <v/>
      </c>
      <c r="B282" s="96" t="str">
        <f>IF(OR(ISTEXT(G.11!B282),ISNUMBER(G.11!B282))=TRUE,G.11!B282,"")</f>
        <v/>
      </c>
      <c r="C282" s="96" t="str">
        <f>IF(OR(ISTEXT(G.11!C282),ISNUMBER(G.11!C282))=TRUE,G.11!C282,"")</f>
        <v/>
      </c>
      <c r="D282" s="89">
        <f>IFERROR(ROUND(G.11!D282,2),0)</f>
        <v>0</v>
      </c>
      <c r="E282" s="96" t="str">
        <f>IF(OR(ISTEXT(G.11!E282),ISNUMBER(G.11!E282))=TRUE,G.11!E282,"")</f>
        <v/>
      </c>
      <c r="F282" s="89">
        <f>IFERROR(ROUND(G.11!F282,2),0)</f>
        <v>0</v>
      </c>
      <c r="G282" s="89">
        <f>IFERROR(ROUND(G.11!G282,2),0)</f>
        <v>0</v>
      </c>
      <c r="H282" s="89">
        <f>IFERROR(ROUND(G.11!H282,2),0)</f>
        <v>0</v>
      </c>
      <c r="I282" s="89">
        <f>IFERROR(ROUND(G.11!I282,2),0)</f>
        <v>0</v>
      </c>
      <c r="J282" s="89">
        <f>IFERROR(ROUND(G.11!J282,2),0)</f>
        <v>0</v>
      </c>
      <c r="K282" s="91">
        <f t="shared" si="4"/>
        <v>0</v>
      </c>
      <c r="L282" s="89">
        <f>IFERROR(ROUND(G.11!L282,2),0)</f>
        <v>0</v>
      </c>
      <c r="M282" s="89">
        <f>IFERROR(ROUND(G.11!M282,2),0)</f>
        <v>0</v>
      </c>
      <c r="N282" s="96" t="str">
        <f>IF(OR(ISTEXT(G.11!N282),ISNUMBER(G.11!N282))=TRUE,G.11!N282,"")</f>
        <v/>
      </c>
    </row>
    <row r="283" spans="1:14" ht="15.75" thickBot="1" x14ac:dyDescent="0.3">
      <c r="A283" s="96" t="str">
        <f>IF(OR(ISTEXT(G.11!A283),ISNUMBER(G.11!A283))=TRUE,G.11!A283,"")</f>
        <v/>
      </c>
      <c r="B283" s="96" t="str">
        <f>IF(OR(ISTEXT(G.11!B283),ISNUMBER(G.11!B283))=TRUE,G.11!B283,"")</f>
        <v/>
      </c>
      <c r="C283" s="96" t="str">
        <f>IF(OR(ISTEXT(G.11!C283),ISNUMBER(G.11!C283))=TRUE,G.11!C283,"")</f>
        <v/>
      </c>
      <c r="D283" s="89">
        <f>IFERROR(ROUND(G.11!D283,2),0)</f>
        <v>0</v>
      </c>
      <c r="E283" s="96" t="str">
        <f>IF(OR(ISTEXT(G.11!E283),ISNUMBER(G.11!E283))=TRUE,G.11!E283,"")</f>
        <v/>
      </c>
      <c r="F283" s="89">
        <f>IFERROR(ROUND(G.11!F283,2),0)</f>
        <v>0</v>
      </c>
      <c r="G283" s="89">
        <f>IFERROR(ROUND(G.11!G283,2),0)</f>
        <v>0</v>
      </c>
      <c r="H283" s="89">
        <f>IFERROR(ROUND(G.11!H283,2),0)</f>
        <v>0</v>
      </c>
      <c r="I283" s="89">
        <f>IFERROR(ROUND(G.11!I283,2),0)</f>
        <v>0</v>
      </c>
      <c r="J283" s="89">
        <f>IFERROR(ROUND(G.11!J283,2),0)</f>
        <v>0</v>
      </c>
      <c r="K283" s="91">
        <f t="shared" si="4"/>
        <v>0</v>
      </c>
      <c r="L283" s="89">
        <f>IFERROR(ROUND(G.11!L283,2),0)</f>
        <v>0</v>
      </c>
      <c r="M283" s="89">
        <f>IFERROR(ROUND(G.11!M283,2),0)</f>
        <v>0</v>
      </c>
      <c r="N283" s="96" t="str">
        <f>IF(OR(ISTEXT(G.11!N283),ISNUMBER(G.11!N283))=TRUE,G.11!N283,"")</f>
        <v/>
      </c>
    </row>
    <row r="284" spans="1:14" ht="15.75" thickBot="1" x14ac:dyDescent="0.3">
      <c r="A284" s="96" t="str">
        <f>IF(OR(ISTEXT(G.11!A284),ISNUMBER(G.11!A284))=TRUE,G.11!A284,"")</f>
        <v/>
      </c>
      <c r="B284" s="96" t="str">
        <f>IF(OR(ISTEXT(G.11!B284),ISNUMBER(G.11!B284))=TRUE,G.11!B284,"")</f>
        <v/>
      </c>
      <c r="C284" s="96" t="str">
        <f>IF(OR(ISTEXT(G.11!C284),ISNUMBER(G.11!C284))=TRUE,G.11!C284,"")</f>
        <v/>
      </c>
      <c r="D284" s="89">
        <f>IFERROR(ROUND(G.11!D284,2),0)</f>
        <v>0</v>
      </c>
      <c r="E284" s="96" t="str">
        <f>IF(OR(ISTEXT(G.11!E284),ISNUMBER(G.11!E284))=TRUE,G.11!E284,"")</f>
        <v/>
      </c>
      <c r="F284" s="89">
        <f>IFERROR(ROUND(G.11!F284,2),0)</f>
        <v>0</v>
      </c>
      <c r="G284" s="89">
        <f>IFERROR(ROUND(G.11!G284,2),0)</f>
        <v>0</v>
      </c>
      <c r="H284" s="89">
        <f>IFERROR(ROUND(G.11!H284,2),0)</f>
        <v>0</v>
      </c>
      <c r="I284" s="89">
        <f>IFERROR(ROUND(G.11!I284,2),0)</f>
        <v>0</v>
      </c>
      <c r="J284" s="89">
        <f>IFERROR(ROUND(G.11!J284,2),0)</f>
        <v>0</v>
      </c>
      <c r="K284" s="91">
        <f t="shared" si="4"/>
        <v>0</v>
      </c>
      <c r="L284" s="89">
        <f>IFERROR(ROUND(G.11!L284,2),0)</f>
        <v>0</v>
      </c>
      <c r="M284" s="89">
        <f>IFERROR(ROUND(G.11!M284,2),0)</f>
        <v>0</v>
      </c>
      <c r="N284" s="96" t="str">
        <f>IF(OR(ISTEXT(G.11!N284),ISNUMBER(G.11!N284))=TRUE,G.11!N284,"")</f>
        <v/>
      </c>
    </row>
    <row r="285" spans="1:14" ht="15.75" thickBot="1" x14ac:dyDescent="0.3">
      <c r="A285" s="96" t="str">
        <f>IF(OR(ISTEXT(G.11!A285),ISNUMBER(G.11!A285))=TRUE,G.11!A285,"")</f>
        <v/>
      </c>
      <c r="B285" s="96" t="str">
        <f>IF(OR(ISTEXT(G.11!B285),ISNUMBER(G.11!B285))=TRUE,G.11!B285,"")</f>
        <v/>
      </c>
      <c r="C285" s="96" t="str">
        <f>IF(OR(ISTEXT(G.11!C285),ISNUMBER(G.11!C285))=TRUE,G.11!C285,"")</f>
        <v/>
      </c>
      <c r="D285" s="89">
        <f>IFERROR(ROUND(G.11!D285,2),0)</f>
        <v>0</v>
      </c>
      <c r="E285" s="96" t="str">
        <f>IF(OR(ISTEXT(G.11!E285),ISNUMBER(G.11!E285))=TRUE,G.11!E285,"")</f>
        <v/>
      </c>
      <c r="F285" s="89">
        <f>IFERROR(ROUND(G.11!F285,2),0)</f>
        <v>0</v>
      </c>
      <c r="G285" s="89">
        <f>IFERROR(ROUND(G.11!G285,2),0)</f>
        <v>0</v>
      </c>
      <c r="H285" s="89">
        <f>IFERROR(ROUND(G.11!H285,2),0)</f>
        <v>0</v>
      </c>
      <c r="I285" s="89">
        <f>IFERROR(ROUND(G.11!I285,2),0)</f>
        <v>0</v>
      </c>
      <c r="J285" s="89">
        <f>IFERROR(ROUND(G.11!J285,2),0)</f>
        <v>0</v>
      </c>
      <c r="K285" s="91">
        <f t="shared" si="4"/>
        <v>0</v>
      </c>
      <c r="L285" s="89">
        <f>IFERROR(ROUND(G.11!L285,2),0)</f>
        <v>0</v>
      </c>
      <c r="M285" s="89">
        <f>IFERROR(ROUND(G.11!M285,2),0)</f>
        <v>0</v>
      </c>
      <c r="N285" s="96" t="str">
        <f>IF(OR(ISTEXT(G.11!N285),ISNUMBER(G.11!N285))=TRUE,G.11!N285,"")</f>
        <v/>
      </c>
    </row>
    <row r="286" spans="1:14" ht="15.75" thickBot="1" x14ac:dyDescent="0.3">
      <c r="A286" s="96" t="str">
        <f>IF(OR(ISTEXT(G.11!A286),ISNUMBER(G.11!A286))=TRUE,G.11!A286,"")</f>
        <v/>
      </c>
      <c r="B286" s="96" t="str">
        <f>IF(OR(ISTEXT(G.11!B286),ISNUMBER(G.11!B286))=TRUE,G.11!B286,"")</f>
        <v/>
      </c>
      <c r="C286" s="96" t="str">
        <f>IF(OR(ISTEXT(G.11!C286),ISNUMBER(G.11!C286))=TRUE,G.11!C286,"")</f>
        <v/>
      </c>
      <c r="D286" s="89">
        <f>IFERROR(ROUND(G.11!D286,2),0)</f>
        <v>0</v>
      </c>
      <c r="E286" s="96" t="str">
        <f>IF(OR(ISTEXT(G.11!E286),ISNUMBER(G.11!E286))=TRUE,G.11!E286,"")</f>
        <v/>
      </c>
      <c r="F286" s="89">
        <f>IFERROR(ROUND(G.11!F286,2),0)</f>
        <v>0</v>
      </c>
      <c r="G286" s="89">
        <f>IFERROR(ROUND(G.11!G286,2),0)</f>
        <v>0</v>
      </c>
      <c r="H286" s="89">
        <f>IFERROR(ROUND(G.11!H286,2),0)</f>
        <v>0</v>
      </c>
      <c r="I286" s="89">
        <f>IFERROR(ROUND(G.11!I286,2),0)</f>
        <v>0</v>
      </c>
      <c r="J286" s="89">
        <f>IFERROR(ROUND(G.11!J286,2),0)</f>
        <v>0</v>
      </c>
      <c r="K286" s="91">
        <f t="shared" si="4"/>
        <v>0</v>
      </c>
      <c r="L286" s="89">
        <f>IFERROR(ROUND(G.11!L286,2),0)</f>
        <v>0</v>
      </c>
      <c r="M286" s="89">
        <f>IFERROR(ROUND(G.11!M286,2),0)</f>
        <v>0</v>
      </c>
      <c r="N286" s="96" t="str">
        <f>IF(OR(ISTEXT(G.11!N286),ISNUMBER(G.11!N286))=TRUE,G.11!N286,"")</f>
        <v/>
      </c>
    </row>
    <row r="287" spans="1:14" ht="15.75" thickBot="1" x14ac:dyDescent="0.3">
      <c r="A287" s="96" t="str">
        <f>IF(OR(ISTEXT(G.11!A287),ISNUMBER(G.11!A287))=TRUE,G.11!A287,"")</f>
        <v/>
      </c>
      <c r="B287" s="96" t="str">
        <f>IF(OR(ISTEXT(G.11!B287),ISNUMBER(G.11!B287))=TRUE,G.11!B287,"")</f>
        <v/>
      </c>
      <c r="C287" s="96" t="str">
        <f>IF(OR(ISTEXT(G.11!C287),ISNUMBER(G.11!C287))=TRUE,G.11!C287,"")</f>
        <v/>
      </c>
      <c r="D287" s="89">
        <f>IFERROR(ROUND(G.11!D287,2),0)</f>
        <v>0</v>
      </c>
      <c r="E287" s="96" t="str">
        <f>IF(OR(ISTEXT(G.11!E287),ISNUMBER(G.11!E287))=TRUE,G.11!E287,"")</f>
        <v/>
      </c>
      <c r="F287" s="89">
        <f>IFERROR(ROUND(G.11!F287,2),0)</f>
        <v>0</v>
      </c>
      <c r="G287" s="89">
        <f>IFERROR(ROUND(G.11!G287,2),0)</f>
        <v>0</v>
      </c>
      <c r="H287" s="89">
        <f>IFERROR(ROUND(G.11!H287,2),0)</f>
        <v>0</v>
      </c>
      <c r="I287" s="89">
        <f>IFERROR(ROUND(G.11!I287,2),0)</f>
        <v>0</v>
      </c>
      <c r="J287" s="89">
        <f>IFERROR(ROUND(G.11!J287,2),0)</f>
        <v>0</v>
      </c>
      <c r="K287" s="91">
        <f t="shared" si="4"/>
        <v>0</v>
      </c>
      <c r="L287" s="89">
        <f>IFERROR(ROUND(G.11!L287,2),0)</f>
        <v>0</v>
      </c>
      <c r="M287" s="89">
        <f>IFERROR(ROUND(G.11!M287,2),0)</f>
        <v>0</v>
      </c>
      <c r="N287" s="96" t="str">
        <f>IF(OR(ISTEXT(G.11!N287),ISNUMBER(G.11!N287))=TRUE,G.11!N287,"")</f>
        <v/>
      </c>
    </row>
    <row r="288" spans="1:14" ht="15.75" thickBot="1" x14ac:dyDescent="0.3">
      <c r="A288" s="96" t="str">
        <f>IF(OR(ISTEXT(G.11!A288),ISNUMBER(G.11!A288))=TRUE,G.11!A288,"")</f>
        <v/>
      </c>
      <c r="B288" s="96" t="str">
        <f>IF(OR(ISTEXT(G.11!B288),ISNUMBER(G.11!B288))=TRUE,G.11!B288,"")</f>
        <v/>
      </c>
      <c r="C288" s="96" t="str">
        <f>IF(OR(ISTEXT(G.11!C288),ISNUMBER(G.11!C288))=TRUE,G.11!C288,"")</f>
        <v/>
      </c>
      <c r="D288" s="89">
        <f>IFERROR(ROUND(G.11!D288,2),0)</f>
        <v>0</v>
      </c>
      <c r="E288" s="96" t="str">
        <f>IF(OR(ISTEXT(G.11!E288),ISNUMBER(G.11!E288))=TRUE,G.11!E288,"")</f>
        <v/>
      </c>
      <c r="F288" s="89">
        <f>IFERROR(ROUND(G.11!F288,2),0)</f>
        <v>0</v>
      </c>
      <c r="G288" s="89">
        <f>IFERROR(ROUND(G.11!G288,2),0)</f>
        <v>0</v>
      </c>
      <c r="H288" s="89">
        <f>IFERROR(ROUND(G.11!H288,2),0)</f>
        <v>0</v>
      </c>
      <c r="I288" s="89">
        <f>IFERROR(ROUND(G.11!I288,2),0)</f>
        <v>0</v>
      </c>
      <c r="J288" s="89">
        <f>IFERROR(ROUND(G.11!J288,2),0)</f>
        <v>0</v>
      </c>
      <c r="K288" s="91">
        <f t="shared" si="4"/>
        <v>0</v>
      </c>
      <c r="L288" s="89">
        <f>IFERROR(ROUND(G.11!L288,2),0)</f>
        <v>0</v>
      </c>
      <c r="M288" s="89">
        <f>IFERROR(ROUND(G.11!M288,2),0)</f>
        <v>0</v>
      </c>
      <c r="N288" s="96" t="str">
        <f>IF(OR(ISTEXT(G.11!N288),ISNUMBER(G.11!N288))=TRUE,G.11!N288,"")</f>
        <v/>
      </c>
    </row>
    <row r="289" spans="1:14" ht="15.75" thickBot="1" x14ac:dyDescent="0.3">
      <c r="A289" s="96" t="str">
        <f>IF(OR(ISTEXT(G.11!A289),ISNUMBER(G.11!A289))=TRUE,G.11!A289,"")</f>
        <v/>
      </c>
      <c r="B289" s="96" t="str">
        <f>IF(OR(ISTEXT(G.11!B289),ISNUMBER(G.11!B289))=TRUE,G.11!B289,"")</f>
        <v/>
      </c>
      <c r="C289" s="96" t="str">
        <f>IF(OR(ISTEXT(G.11!C289),ISNUMBER(G.11!C289))=TRUE,G.11!C289,"")</f>
        <v/>
      </c>
      <c r="D289" s="89">
        <f>IFERROR(ROUND(G.11!D289,2),0)</f>
        <v>0</v>
      </c>
      <c r="E289" s="96" t="str">
        <f>IF(OR(ISTEXT(G.11!E289),ISNUMBER(G.11!E289))=TRUE,G.11!E289,"")</f>
        <v/>
      </c>
      <c r="F289" s="89">
        <f>IFERROR(ROUND(G.11!F289,2),0)</f>
        <v>0</v>
      </c>
      <c r="G289" s="89">
        <f>IFERROR(ROUND(G.11!G289,2),0)</f>
        <v>0</v>
      </c>
      <c r="H289" s="89">
        <f>IFERROR(ROUND(G.11!H289,2),0)</f>
        <v>0</v>
      </c>
      <c r="I289" s="89">
        <f>IFERROR(ROUND(G.11!I289,2),0)</f>
        <v>0</v>
      </c>
      <c r="J289" s="89">
        <f>IFERROR(ROUND(G.11!J289,2),0)</f>
        <v>0</v>
      </c>
      <c r="K289" s="91">
        <f t="shared" si="4"/>
        <v>0</v>
      </c>
      <c r="L289" s="89">
        <f>IFERROR(ROUND(G.11!L289,2),0)</f>
        <v>0</v>
      </c>
      <c r="M289" s="89">
        <f>IFERROR(ROUND(G.11!M289,2),0)</f>
        <v>0</v>
      </c>
      <c r="N289" s="96" t="str">
        <f>IF(OR(ISTEXT(G.11!N289),ISNUMBER(G.11!N289))=TRUE,G.11!N289,"")</f>
        <v/>
      </c>
    </row>
    <row r="290" spans="1:14" ht="15.75" thickBot="1" x14ac:dyDescent="0.3">
      <c r="A290" s="96" t="str">
        <f>IF(OR(ISTEXT(G.11!A290),ISNUMBER(G.11!A290))=TRUE,G.11!A290,"")</f>
        <v/>
      </c>
      <c r="B290" s="96" t="str">
        <f>IF(OR(ISTEXT(G.11!B290),ISNUMBER(G.11!B290))=TRUE,G.11!B290,"")</f>
        <v/>
      </c>
      <c r="C290" s="96" t="str">
        <f>IF(OR(ISTEXT(G.11!C290),ISNUMBER(G.11!C290))=TRUE,G.11!C290,"")</f>
        <v/>
      </c>
      <c r="D290" s="89">
        <f>IFERROR(ROUND(G.11!D290,2),0)</f>
        <v>0</v>
      </c>
      <c r="E290" s="96" t="str">
        <f>IF(OR(ISTEXT(G.11!E290),ISNUMBER(G.11!E290))=TRUE,G.11!E290,"")</f>
        <v/>
      </c>
      <c r="F290" s="89">
        <f>IFERROR(ROUND(G.11!F290,2),0)</f>
        <v>0</v>
      </c>
      <c r="G290" s="89">
        <f>IFERROR(ROUND(G.11!G290,2),0)</f>
        <v>0</v>
      </c>
      <c r="H290" s="89">
        <f>IFERROR(ROUND(G.11!H290,2),0)</f>
        <v>0</v>
      </c>
      <c r="I290" s="89">
        <f>IFERROR(ROUND(G.11!I290,2),0)</f>
        <v>0</v>
      </c>
      <c r="J290" s="89">
        <f>IFERROR(ROUND(G.11!J290,2),0)</f>
        <v>0</v>
      </c>
      <c r="K290" s="91">
        <f t="shared" si="4"/>
        <v>0</v>
      </c>
      <c r="L290" s="89">
        <f>IFERROR(ROUND(G.11!L290,2),0)</f>
        <v>0</v>
      </c>
      <c r="M290" s="89">
        <f>IFERROR(ROUND(G.11!M290,2),0)</f>
        <v>0</v>
      </c>
      <c r="N290" s="96" t="str">
        <f>IF(OR(ISTEXT(G.11!N290),ISNUMBER(G.11!N290))=TRUE,G.11!N290,"")</f>
        <v/>
      </c>
    </row>
    <row r="291" spans="1:14" ht="15.75" thickBot="1" x14ac:dyDescent="0.3">
      <c r="A291" s="96" t="str">
        <f>IF(OR(ISTEXT(G.11!A291),ISNUMBER(G.11!A291))=TRUE,G.11!A291,"")</f>
        <v/>
      </c>
      <c r="B291" s="96" t="str">
        <f>IF(OR(ISTEXT(G.11!B291),ISNUMBER(G.11!B291))=TRUE,G.11!B291,"")</f>
        <v/>
      </c>
      <c r="C291" s="96" t="str">
        <f>IF(OR(ISTEXT(G.11!C291),ISNUMBER(G.11!C291))=TRUE,G.11!C291,"")</f>
        <v/>
      </c>
      <c r="D291" s="89">
        <f>IFERROR(ROUND(G.11!D291,2),0)</f>
        <v>0</v>
      </c>
      <c r="E291" s="96" t="str">
        <f>IF(OR(ISTEXT(G.11!E291),ISNUMBER(G.11!E291))=TRUE,G.11!E291,"")</f>
        <v/>
      </c>
      <c r="F291" s="89">
        <f>IFERROR(ROUND(G.11!F291,2),0)</f>
        <v>0</v>
      </c>
      <c r="G291" s="89">
        <f>IFERROR(ROUND(G.11!G291,2),0)</f>
        <v>0</v>
      </c>
      <c r="H291" s="89">
        <f>IFERROR(ROUND(G.11!H291,2),0)</f>
        <v>0</v>
      </c>
      <c r="I291" s="89">
        <f>IFERROR(ROUND(G.11!I291,2),0)</f>
        <v>0</v>
      </c>
      <c r="J291" s="89">
        <f>IFERROR(ROUND(G.11!J291,2),0)</f>
        <v>0</v>
      </c>
      <c r="K291" s="91">
        <f t="shared" ref="K291:K354" si="5">ROUND(SUM(F291,G291,H291,(-I291),(-J291)),2)</f>
        <v>0</v>
      </c>
      <c r="L291" s="89">
        <f>IFERROR(ROUND(G.11!L291,2),0)</f>
        <v>0</v>
      </c>
      <c r="M291" s="89">
        <f>IFERROR(ROUND(G.11!M291,2),0)</f>
        <v>0</v>
      </c>
      <c r="N291" s="96" t="str">
        <f>IF(OR(ISTEXT(G.11!N291),ISNUMBER(G.11!N291))=TRUE,G.11!N291,"")</f>
        <v/>
      </c>
    </row>
    <row r="292" spans="1:14" ht="15.75" thickBot="1" x14ac:dyDescent="0.3">
      <c r="A292" s="96" t="str">
        <f>IF(OR(ISTEXT(G.11!A292),ISNUMBER(G.11!A292))=TRUE,G.11!A292,"")</f>
        <v/>
      </c>
      <c r="B292" s="96" t="str">
        <f>IF(OR(ISTEXT(G.11!B292),ISNUMBER(G.11!B292))=TRUE,G.11!B292,"")</f>
        <v/>
      </c>
      <c r="C292" s="96" t="str">
        <f>IF(OR(ISTEXT(G.11!C292),ISNUMBER(G.11!C292))=TRUE,G.11!C292,"")</f>
        <v/>
      </c>
      <c r="D292" s="89">
        <f>IFERROR(ROUND(G.11!D292,2),0)</f>
        <v>0</v>
      </c>
      <c r="E292" s="96" t="str">
        <f>IF(OR(ISTEXT(G.11!E292),ISNUMBER(G.11!E292))=TRUE,G.11!E292,"")</f>
        <v/>
      </c>
      <c r="F292" s="89">
        <f>IFERROR(ROUND(G.11!F292,2),0)</f>
        <v>0</v>
      </c>
      <c r="G292" s="89">
        <f>IFERROR(ROUND(G.11!G292,2),0)</f>
        <v>0</v>
      </c>
      <c r="H292" s="89">
        <f>IFERROR(ROUND(G.11!H292,2),0)</f>
        <v>0</v>
      </c>
      <c r="I292" s="89">
        <f>IFERROR(ROUND(G.11!I292,2),0)</f>
        <v>0</v>
      </c>
      <c r="J292" s="89">
        <f>IFERROR(ROUND(G.11!J292,2),0)</f>
        <v>0</v>
      </c>
      <c r="K292" s="91">
        <f t="shared" si="5"/>
        <v>0</v>
      </c>
      <c r="L292" s="89">
        <f>IFERROR(ROUND(G.11!L292,2),0)</f>
        <v>0</v>
      </c>
      <c r="M292" s="89">
        <f>IFERROR(ROUND(G.11!M292,2),0)</f>
        <v>0</v>
      </c>
      <c r="N292" s="96" t="str">
        <f>IF(OR(ISTEXT(G.11!N292),ISNUMBER(G.11!N292))=TRUE,G.11!N292,"")</f>
        <v/>
      </c>
    </row>
    <row r="293" spans="1:14" ht="15.75" thickBot="1" x14ac:dyDescent="0.3">
      <c r="A293" s="96" t="str">
        <f>IF(OR(ISTEXT(G.11!A293),ISNUMBER(G.11!A293))=TRUE,G.11!A293,"")</f>
        <v/>
      </c>
      <c r="B293" s="96" t="str">
        <f>IF(OR(ISTEXT(G.11!B293),ISNUMBER(G.11!B293))=TRUE,G.11!B293,"")</f>
        <v/>
      </c>
      <c r="C293" s="96" t="str">
        <f>IF(OR(ISTEXT(G.11!C293),ISNUMBER(G.11!C293))=TRUE,G.11!C293,"")</f>
        <v/>
      </c>
      <c r="D293" s="89">
        <f>IFERROR(ROUND(G.11!D293,2),0)</f>
        <v>0</v>
      </c>
      <c r="E293" s="96" t="str">
        <f>IF(OR(ISTEXT(G.11!E293),ISNUMBER(G.11!E293))=TRUE,G.11!E293,"")</f>
        <v/>
      </c>
      <c r="F293" s="89">
        <f>IFERROR(ROUND(G.11!F293,2),0)</f>
        <v>0</v>
      </c>
      <c r="G293" s="89">
        <f>IFERROR(ROUND(G.11!G293,2),0)</f>
        <v>0</v>
      </c>
      <c r="H293" s="89">
        <f>IFERROR(ROUND(G.11!H293,2),0)</f>
        <v>0</v>
      </c>
      <c r="I293" s="89">
        <f>IFERROR(ROUND(G.11!I293,2),0)</f>
        <v>0</v>
      </c>
      <c r="J293" s="89">
        <f>IFERROR(ROUND(G.11!J293,2),0)</f>
        <v>0</v>
      </c>
      <c r="K293" s="91">
        <f t="shared" si="5"/>
        <v>0</v>
      </c>
      <c r="L293" s="89">
        <f>IFERROR(ROUND(G.11!L293,2),0)</f>
        <v>0</v>
      </c>
      <c r="M293" s="89">
        <f>IFERROR(ROUND(G.11!M293,2),0)</f>
        <v>0</v>
      </c>
      <c r="N293" s="96" t="str">
        <f>IF(OR(ISTEXT(G.11!N293),ISNUMBER(G.11!N293))=TRUE,G.11!N293,"")</f>
        <v/>
      </c>
    </row>
    <row r="294" spans="1:14" ht="15.75" thickBot="1" x14ac:dyDescent="0.3">
      <c r="A294" s="96" t="str">
        <f>IF(OR(ISTEXT(G.11!A294),ISNUMBER(G.11!A294))=TRUE,G.11!A294,"")</f>
        <v/>
      </c>
      <c r="B294" s="96" t="str">
        <f>IF(OR(ISTEXT(G.11!B294),ISNUMBER(G.11!B294))=TRUE,G.11!B294,"")</f>
        <v/>
      </c>
      <c r="C294" s="96" t="str">
        <f>IF(OR(ISTEXT(G.11!C294),ISNUMBER(G.11!C294))=TRUE,G.11!C294,"")</f>
        <v/>
      </c>
      <c r="D294" s="89">
        <f>IFERROR(ROUND(G.11!D294,2),0)</f>
        <v>0</v>
      </c>
      <c r="E294" s="96" t="str">
        <f>IF(OR(ISTEXT(G.11!E294),ISNUMBER(G.11!E294))=TRUE,G.11!E294,"")</f>
        <v/>
      </c>
      <c r="F294" s="89">
        <f>IFERROR(ROUND(G.11!F294,2),0)</f>
        <v>0</v>
      </c>
      <c r="G294" s="89">
        <f>IFERROR(ROUND(G.11!G294,2),0)</f>
        <v>0</v>
      </c>
      <c r="H294" s="89">
        <f>IFERROR(ROUND(G.11!H294,2),0)</f>
        <v>0</v>
      </c>
      <c r="I294" s="89">
        <f>IFERROR(ROUND(G.11!I294,2),0)</f>
        <v>0</v>
      </c>
      <c r="J294" s="89">
        <f>IFERROR(ROUND(G.11!J294,2),0)</f>
        <v>0</v>
      </c>
      <c r="K294" s="91">
        <f t="shared" si="5"/>
        <v>0</v>
      </c>
      <c r="L294" s="89">
        <f>IFERROR(ROUND(G.11!L294,2),0)</f>
        <v>0</v>
      </c>
      <c r="M294" s="89">
        <f>IFERROR(ROUND(G.11!M294,2),0)</f>
        <v>0</v>
      </c>
      <c r="N294" s="96" t="str">
        <f>IF(OR(ISTEXT(G.11!N294),ISNUMBER(G.11!N294))=TRUE,G.11!N294,"")</f>
        <v/>
      </c>
    </row>
    <row r="295" spans="1:14" ht="15.75" thickBot="1" x14ac:dyDescent="0.3">
      <c r="A295" s="96" t="str">
        <f>IF(OR(ISTEXT(G.11!A295),ISNUMBER(G.11!A295))=TRUE,G.11!A295,"")</f>
        <v/>
      </c>
      <c r="B295" s="96" t="str">
        <f>IF(OR(ISTEXT(G.11!B295),ISNUMBER(G.11!B295))=TRUE,G.11!B295,"")</f>
        <v/>
      </c>
      <c r="C295" s="96" t="str">
        <f>IF(OR(ISTEXT(G.11!C295),ISNUMBER(G.11!C295))=TRUE,G.11!C295,"")</f>
        <v/>
      </c>
      <c r="D295" s="89">
        <f>IFERROR(ROUND(G.11!D295,2),0)</f>
        <v>0</v>
      </c>
      <c r="E295" s="96" t="str">
        <f>IF(OR(ISTEXT(G.11!E295),ISNUMBER(G.11!E295))=TRUE,G.11!E295,"")</f>
        <v/>
      </c>
      <c r="F295" s="89">
        <f>IFERROR(ROUND(G.11!F295,2),0)</f>
        <v>0</v>
      </c>
      <c r="G295" s="89">
        <f>IFERROR(ROUND(G.11!G295,2),0)</f>
        <v>0</v>
      </c>
      <c r="H295" s="89">
        <f>IFERROR(ROUND(G.11!H295,2),0)</f>
        <v>0</v>
      </c>
      <c r="I295" s="89">
        <f>IFERROR(ROUND(G.11!I295,2),0)</f>
        <v>0</v>
      </c>
      <c r="J295" s="89">
        <f>IFERROR(ROUND(G.11!J295,2),0)</f>
        <v>0</v>
      </c>
      <c r="K295" s="91">
        <f t="shared" si="5"/>
        <v>0</v>
      </c>
      <c r="L295" s="89">
        <f>IFERROR(ROUND(G.11!L295,2),0)</f>
        <v>0</v>
      </c>
      <c r="M295" s="89">
        <f>IFERROR(ROUND(G.11!M295,2),0)</f>
        <v>0</v>
      </c>
      <c r="N295" s="96" t="str">
        <f>IF(OR(ISTEXT(G.11!N295),ISNUMBER(G.11!N295))=TRUE,G.11!N295,"")</f>
        <v/>
      </c>
    </row>
    <row r="296" spans="1:14" ht="15.75" thickBot="1" x14ac:dyDescent="0.3">
      <c r="A296" s="96" t="str">
        <f>IF(OR(ISTEXT(G.11!A296),ISNUMBER(G.11!A296))=TRUE,G.11!A296,"")</f>
        <v/>
      </c>
      <c r="B296" s="96" t="str">
        <f>IF(OR(ISTEXT(G.11!B296),ISNUMBER(G.11!B296))=TRUE,G.11!B296,"")</f>
        <v/>
      </c>
      <c r="C296" s="96" t="str">
        <f>IF(OR(ISTEXT(G.11!C296),ISNUMBER(G.11!C296))=TRUE,G.11!C296,"")</f>
        <v/>
      </c>
      <c r="D296" s="89">
        <f>IFERROR(ROUND(G.11!D296,2),0)</f>
        <v>0</v>
      </c>
      <c r="E296" s="96" t="str">
        <f>IF(OR(ISTEXT(G.11!E296),ISNUMBER(G.11!E296))=TRUE,G.11!E296,"")</f>
        <v/>
      </c>
      <c r="F296" s="89">
        <f>IFERROR(ROUND(G.11!F296,2),0)</f>
        <v>0</v>
      </c>
      <c r="G296" s="89">
        <f>IFERROR(ROUND(G.11!G296,2),0)</f>
        <v>0</v>
      </c>
      <c r="H296" s="89">
        <f>IFERROR(ROUND(G.11!H296,2),0)</f>
        <v>0</v>
      </c>
      <c r="I296" s="89">
        <f>IFERROR(ROUND(G.11!I296,2),0)</f>
        <v>0</v>
      </c>
      <c r="J296" s="89">
        <f>IFERROR(ROUND(G.11!J296,2),0)</f>
        <v>0</v>
      </c>
      <c r="K296" s="91">
        <f t="shared" si="5"/>
        <v>0</v>
      </c>
      <c r="L296" s="89">
        <f>IFERROR(ROUND(G.11!L296,2),0)</f>
        <v>0</v>
      </c>
      <c r="M296" s="89">
        <f>IFERROR(ROUND(G.11!M296,2),0)</f>
        <v>0</v>
      </c>
      <c r="N296" s="96" t="str">
        <f>IF(OR(ISTEXT(G.11!N296),ISNUMBER(G.11!N296))=TRUE,G.11!N296,"")</f>
        <v/>
      </c>
    </row>
    <row r="297" spans="1:14" ht="15.75" thickBot="1" x14ac:dyDescent="0.3">
      <c r="A297" s="96" t="str">
        <f>IF(OR(ISTEXT(G.11!A297),ISNUMBER(G.11!A297))=TRUE,G.11!A297,"")</f>
        <v/>
      </c>
      <c r="B297" s="96" t="str">
        <f>IF(OR(ISTEXT(G.11!B297),ISNUMBER(G.11!B297))=TRUE,G.11!B297,"")</f>
        <v/>
      </c>
      <c r="C297" s="96" t="str">
        <f>IF(OR(ISTEXT(G.11!C297),ISNUMBER(G.11!C297))=TRUE,G.11!C297,"")</f>
        <v/>
      </c>
      <c r="D297" s="89">
        <f>IFERROR(ROUND(G.11!D297,2),0)</f>
        <v>0</v>
      </c>
      <c r="E297" s="96" t="str">
        <f>IF(OR(ISTEXT(G.11!E297),ISNUMBER(G.11!E297))=TRUE,G.11!E297,"")</f>
        <v/>
      </c>
      <c r="F297" s="89">
        <f>IFERROR(ROUND(G.11!F297,2),0)</f>
        <v>0</v>
      </c>
      <c r="G297" s="89">
        <f>IFERROR(ROUND(G.11!G297,2),0)</f>
        <v>0</v>
      </c>
      <c r="H297" s="89">
        <f>IFERROR(ROUND(G.11!H297,2),0)</f>
        <v>0</v>
      </c>
      <c r="I297" s="89">
        <f>IFERROR(ROUND(G.11!I297,2),0)</f>
        <v>0</v>
      </c>
      <c r="J297" s="89">
        <f>IFERROR(ROUND(G.11!J297,2),0)</f>
        <v>0</v>
      </c>
      <c r="K297" s="91">
        <f t="shared" si="5"/>
        <v>0</v>
      </c>
      <c r="L297" s="89">
        <f>IFERROR(ROUND(G.11!L297,2),0)</f>
        <v>0</v>
      </c>
      <c r="M297" s="89">
        <f>IFERROR(ROUND(G.11!M297,2),0)</f>
        <v>0</v>
      </c>
      <c r="N297" s="96" t="str">
        <f>IF(OR(ISTEXT(G.11!N297),ISNUMBER(G.11!N297))=TRUE,G.11!N297,"")</f>
        <v/>
      </c>
    </row>
    <row r="298" spans="1:14" ht="15.75" thickBot="1" x14ac:dyDescent="0.3">
      <c r="A298" s="96" t="str">
        <f>IF(OR(ISTEXT(G.11!A298),ISNUMBER(G.11!A298))=TRUE,G.11!A298,"")</f>
        <v/>
      </c>
      <c r="B298" s="96" t="str">
        <f>IF(OR(ISTEXT(G.11!B298),ISNUMBER(G.11!B298))=TRUE,G.11!B298,"")</f>
        <v/>
      </c>
      <c r="C298" s="96" t="str">
        <f>IF(OR(ISTEXT(G.11!C298),ISNUMBER(G.11!C298))=TRUE,G.11!C298,"")</f>
        <v/>
      </c>
      <c r="D298" s="89">
        <f>IFERROR(ROUND(G.11!D298,2),0)</f>
        <v>0</v>
      </c>
      <c r="E298" s="96" t="str">
        <f>IF(OR(ISTEXT(G.11!E298),ISNUMBER(G.11!E298))=TRUE,G.11!E298,"")</f>
        <v/>
      </c>
      <c r="F298" s="89">
        <f>IFERROR(ROUND(G.11!F298,2),0)</f>
        <v>0</v>
      </c>
      <c r="G298" s="89">
        <f>IFERROR(ROUND(G.11!G298,2),0)</f>
        <v>0</v>
      </c>
      <c r="H298" s="89">
        <f>IFERROR(ROUND(G.11!H298,2),0)</f>
        <v>0</v>
      </c>
      <c r="I298" s="89">
        <f>IFERROR(ROUND(G.11!I298,2),0)</f>
        <v>0</v>
      </c>
      <c r="J298" s="89">
        <f>IFERROR(ROUND(G.11!J298,2),0)</f>
        <v>0</v>
      </c>
      <c r="K298" s="91">
        <f t="shared" si="5"/>
        <v>0</v>
      </c>
      <c r="L298" s="89">
        <f>IFERROR(ROUND(G.11!L298,2),0)</f>
        <v>0</v>
      </c>
      <c r="M298" s="89">
        <f>IFERROR(ROUND(G.11!M298,2),0)</f>
        <v>0</v>
      </c>
      <c r="N298" s="96" t="str">
        <f>IF(OR(ISTEXT(G.11!N298),ISNUMBER(G.11!N298))=TRUE,G.11!N298,"")</f>
        <v/>
      </c>
    </row>
    <row r="299" spans="1:14" ht="15.75" thickBot="1" x14ac:dyDescent="0.3">
      <c r="A299" s="96" t="str">
        <f>IF(OR(ISTEXT(G.11!A299),ISNUMBER(G.11!A299))=TRUE,G.11!A299,"")</f>
        <v/>
      </c>
      <c r="B299" s="96" t="str">
        <f>IF(OR(ISTEXT(G.11!B299),ISNUMBER(G.11!B299))=TRUE,G.11!B299,"")</f>
        <v/>
      </c>
      <c r="C299" s="96" t="str">
        <f>IF(OR(ISTEXT(G.11!C299),ISNUMBER(G.11!C299))=TRUE,G.11!C299,"")</f>
        <v/>
      </c>
      <c r="D299" s="89">
        <f>IFERROR(ROUND(G.11!D299,2),0)</f>
        <v>0</v>
      </c>
      <c r="E299" s="96" t="str">
        <f>IF(OR(ISTEXT(G.11!E299),ISNUMBER(G.11!E299))=TRUE,G.11!E299,"")</f>
        <v/>
      </c>
      <c r="F299" s="89">
        <f>IFERROR(ROUND(G.11!F299,2),0)</f>
        <v>0</v>
      </c>
      <c r="G299" s="89">
        <f>IFERROR(ROUND(G.11!G299,2),0)</f>
        <v>0</v>
      </c>
      <c r="H299" s="89">
        <f>IFERROR(ROUND(G.11!H299,2),0)</f>
        <v>0</v>
      </c>
      <c r="I299" s="89">
        <f>IFERROR(ROUND(G.11!I299,2),0)</f>
        <v>0</v>
      </c>
      <c r="J299" s="89">
        <f>IFERROR(ROUND(G.11!J299,2),0)</f>
        <v>0</v>
      </c>
      <c r="K299" s="91">
        <f t="shared" si="5"/>
        <v>0</v>
      </c>
      <c r="L299" s="89">
        <f>IFERROR(ROUND(G.11!L299,2),0)</f>
        <v>0</v>
      </c>
      <c r="M299" s="89">
        <f>IFERROR(ROUND(G.11!M299,2),0)</f>
        <v>0</v>
      </c>
      <c r="N299" s="96" t="str">
        <f>IF(OR(ISTEXT(G.11!N299),ISNUMBER(G.11!N299))=TRUE,G.11!N299,"")</f>
        <v/>
      </c>
    </row>
    <row r="300" spans="1:14" ht="15.75" thickBot="1" x14ac:dyDescent="0.3">
      <c r="A300" s="96" t="str">
        <f>IF(OR(ISTEXT(G.11!A300),ISNUMBER(G.11!A300))=TRUE,G.11!A300,"")</f>
        <v/>
      </c>
      <c r="B300" s="96" t="str">
        <f>IF(OR(ISTEXT(G.11!B300),ISNUMBER(G.11!B300))=TRUE,G.11!B300,"")</f>
        <v/>
      </c>
      <c r="C300" s="96" t="str">
        <f>IF(OR(ISTEXT(G.11!C300),ISNUMBER(G.11!C300))=TRUE,G.11!C300,"")</f>
        <v/>
      </c>
      <c r="D300" s="89">
        <f>IFERROR(ROUND(G.11!D300,2),0)</f>
        <v>0</v>
      </c>
      <c r="E300" s="96" t="str">
        <f>IF(OR(ISTEXT(G.11!E300),ISNUMBER(G.11!E300))=TRUE,G.11!E300,"")</f>
        <v/>
      </c>
      <c r="F300" s="89">
        <f>IFERROR(ROUND(G.11!F300,2),0)</f>
        <v>0</v>
      </c>
      <c r="G300" s="89">
        <f>IFERROR(ROUND(G.11!G300,2),0)</f>
        <v>0</v>
      </c>
      <c r="H300" s="89">
        <f>IFERROR(ROUND(G.11!H300,2),0)</f>
        <v>0</v>
      </c>
      <c r="I300" s="89">
        <f>IFERROR(ROUND(G.11!I300,2),0)</f>
        <v>0</v>
      </c>
      <c r="J300" s="89">
        <f>IFERROR(ROUND(G.11!J300,2),0)</f>
        <v>0</v>
      </c>
      <c r="K300" s="91">
        <f t="shared" si="5"/>
        <v>0</v>
      </c>
      <c r="L300" s="89">
        <f>IFERROR(ROUND(G.11!L300,2),0)</f>
        <v>0</v>
      </c>
      <c r="M300" s="89">
        <f>IFERROR(ROUND(G.11!M300,2),0)</f>
        <v>0</v>
      </c>
      <c r="N300" s="96" t="str">
        <f>IF(OR(ISTEXT(G.11!N300),ISNUMBER(G.11!N300))=TRUE,G.11!N300,"")</f>
        <v/>
      </c>
    </row>
    <row r="301" spans="1:14" ht="15.75" thickBot="1" x14ac:dyDescent="0.3">
      <c r="A301" s="96" t="str">
        <f>IF(OR(ISTEXT(G.11!A301),ISNUMBER(G.11!A301))=TRUE,G.11!A301,"")</f>
        <v/>
      </c>
      <c r="B301" s="96" t="str">
        <f>IF(OR(ISTEXT(G.11!B301),ISNUMBER(G.11!B301))=TRUE,G.11!B301,"")</f>
        <v/>
      </c>
      <c r="C301" s="96" t="str">
        <f>IF(OR(ISTEXT(G.11!C301),ISNUMBER(G.11!C301))=TRUE,G.11!C301,"")</f>
        <v/>
      </c>
      <c r="D301" s="89">
        <f>IFERROR(ROUND(G.11!D301,2),0)</f>
        <v>0</v>
      </c>
      <c r="E301" s="96" t="str">
        <f>IF(OR(ISTEXT(G.11!E301),ISNUMBER(G.11!E301))=TRUE,G.11!E301,"")</f>
        <v/>
      </c>
      <c r="F301" s="89">
        <f>IFERROR(ROUND(G.11!F301,2),0)</f>
        <v>0</v>
      </c>
      <c r="G301" s="89">
        <f>IFERROR(ROUND(G.11!G301,2),0)</f>
        <v>0</v>
      </c>
      <c r="H301" s="89">
        <f>IFERROR(ROUND(G.11!H301,2),0)</f>
        <v>0</v>
      </c>
      <c r="I301" s="89">
        <f>IFERROR(ROUND(G.11!I301,2),0)</f>
        <v>0</v>
      </c>
      <c r="J301" s="89">
        <f>IFERROR(ROUND(G.11!J301,2),0)</f>
        <v>0</v>
      </c>
      <c r="K301" s="91">
        <f t="shared" si="5"/>
        <v>0</v>
      </c>
      <c r="L301" s="89">
        <f>IFERROR(ROUND(G.11!L301,2),0)</f>
        <v>0</v>
      </c>
      <c r="M301" s="89">
        <f>IFERROR(ROUND(G.11!M301,2),0)</f>
        <v>0</v>
      </c>
      <c r="N301" s="96" t="str">
        <f>IF(OR(ISTEXT(G.11!N301),ISNUMBER(G.11!N301))=TRUE,G.11!N301,"")</f>
        <v/>
      </c>
    </row>
    <row r="302" spans="1:14" ht="15.75" thickBot="1" x14ac:dyDescent="0.3">
      <c r="A302" s="96" t="str">
        <f>IF(OR(ISTEXT(G.11!A302),ISNUMBER(G.11!A302))=TRUE,G.11!A302,"")</f>
        <v/>
      </c>
      <c r="B302" s="96" t="str">
        <f>IF(OR(ISTEXT(G.11!B302),ISNUMBER(G.11!B302))=TRUE,G.11!B302,"")</f>
        <v/>
      </c>
      <c r="C302" s="96" t="str">
        <f>IF(OR(ISTEXT(G.11!C302),ISNUMBER(G.11!C302))=TRUE,G.11!C302,"")</f>
        <v/>
      </c>
      <c r="D302" s="89">
        <f>IFERROR(ROUND(G.11!D302,2),0)</f>
        <v>0</v>
      </c>
      <c r="E302" s="96" t="str">
        <f>IF(OR(ISTEXT(G.11!E302),ISNUMBER(G.11!E302))=TRUE,G.11!E302,"")</f>
        <v/>
      </c>
      <c r="F302" s="89">
        <f>IFERROR(ROUND(G.11!F302,2),0)</f>
        <v>0</v>
      </c>
      <c r="G302" s="89">
        <f>IFERROR(ROUND(G.11!G302,2),0)</f>
        <v>0</v>
      </c>
      <c r="H302" s="89">
        <f>IFERROR(ROUND(G.11!H302,2),0)</f>
        <v>0</v>
      </c>
      <c r="I302" s="89">
        <f>IFERROR(ROUND(G.11!I302,2),0)</f>
        <v>0</v>
      </c>
      <c r="J302" s="89">
        <f>IFERROR(ROUND(G.11!J302,2),0)</f>
        <v>0</v>
      </c>
      <c r="K302" s="91">
        <f t="shared" si="5"/>
        <v>0</v>
      </c>
      <c r="L302" s="89">
        <f>IFERROR(ROUND(G.11!L302,2),0)</f>
        <v>0</v>
      </c>
      <c r="M302" s="89">
        <f>IFERROR(ROUND(G.11!M302,2),0)</f>
        <v>0</v>
      </c>
      <c r="N302" s="96" t="str">
        <f>IF(OR(ISTEXT(G.11!N302),ISNUMBER(G.11!N302))=TRUE,G.11!N302,"")</f>
        <v/>
      </c>
    </row>
    <row r="303" spans="1:14" ht="15.75" thickBot="1" x14ac:dyDescent="0.3">
      <c r="A303" s="96" t="str">
        <f>IF(OR(ISTEXT(G.11!A303),ISNUMBER(G.11!A303))=TRUE,G.11!A303,"")</f>
        <v/>
      </c>
      <c r="B303" s="96" t="str">
        <f>IF(OR(ISTEXT(G.11!B303),ISNUMBER(G.11!B303))=TRUE,G.11!B303,"")</f>
        <v/>
      </c>
      <c r="C303" s="96" t="str">
        <f>IF(OR(ISTEXT(G.11!C303),ISNUMBER(G.11!C303))=TRUE,G.11!C303,"")</f>
        <v/>
      </c>
      <c r="D303" s="89">
        <f>IFERROR(ROUND(G.11!D303,2),0)</f>
        <v>0</v>
      </c>
      <c r="E303" s="96" t="str">
        <f>IF(OR(ISTEXT(G.11!E303),ISNUMBER(G.11!E303))=TRUE,G.11!E303,"")</f>
        <v/>
      </c>
      <c r="F303" s="89">
        <f>IFERROR(ROUND(G.11!F303,2),0)</f>
        <v>0</v>
      </c>
      <c r="G303" s="89">
        <f>IFERROR(ROUND(G.11!G303,2),0)</f>
        <v>0</v>
      </c>
      <c r="H303" s="89">
        <f>IFERROR(ROUND(G.11!H303,2),0)</f>
        <v>0</v>
      </c>
      <c r="I303" s="89">
        <f>IFERROR(ROUND(G.11!I303,2),0)</f>
        <v>0</v>
      </c>
      <c r="J303" s="89">
        <f>IFERROR(ROUND(G.11!J303,2),0)</f>
        <v>0</v>
      </c>
      <c r="K303" s="91">
        <f t="shared" si="5"/>
        <v>0</v>
      </c>
      <c r="L303" s="89">
        <f>IFERROR(ROUND(G.11!L303,2),0)</f>
        <v>0</v>
      </c>
      <c r="M303" s="89">
        <f>IFERROR(ROUND(G.11!M303,2),0)</f>
        <v>0</v>
      </c>
      <c r="N303" s="96" t="str">
        <f>IF(OR(ISTEXT(G.11!N303),ISNUMBER(G.11!N303))=TRUE,G.11!N303,"")</f>
        <v/>
      </c>
    </row>
    <row r="304" spans="1:14" ht="15.75" thickBot="1" x14ac:dyDescent="0.3">
      <c r="A304" s="96" t="str">
        <f>IF(OR(ISTEXT(G.11!A304),ISNUMBER(G.11!A304))=TRUE,G.11!A304,"")</f>
        <v/>
      </c>
      <c r="B304" s="96" t="str">
        <f>IF(OR(ISTEXT(G.11!B304),ISNUMBER(G.11!B304))=TRUE,G.11!B304,"")</f>
        <v/>
      </c>
      <c r="C304" s="96" t="str">
        <f>IF(OR(ISTEXT(G.11!C304),ISNUMBER(G.11!C304))=TRUE,G.11!C304,"")</f>
        <v/>
      </c>
      <c r="D304" s="89">
        <f>IFERROR(ROUND(G.11!D304,2),0)</f>
        <v>0</v>
      </c>
      <c r="E304" s="96" t="str">
        <f>IF(OR(ISTEXT(G.11!E304),ISNUMBER(G.11!E304))=TRUE,G.11!E304,"")</f>
        <v/>
      </c>
      <c r="F304" s="89">
        <f>IFERROR(ROUND(G.11!F304,2),0)</f>
        <v>0</v>
      </c>
      <c r="G304" s="89">
        <f>IFERROR(ROUND(G.11!G304,2),0)</f>
        <v>0</v>
      </c>
      <c r="H304" s="89">
        <f>IFERROR(ROUND(G.11!H304,2),0)</f>
        <v>0</v>
      </c>
      <c r="I304" s="89">
        <f>IFERROR(ROUND(G.11!I304,2),0)</f>
        <v>0</v>
      </c>
      <c r="J304" s="89">
        <f>IFERROR(ROUND(G.11!J304,2),0)</f>
        <v>0</v>
      </c>
      <c r="K304" s="91">
        <f t="shared" si="5"/>
        <v>0</v>
      </c>
      <c r="L304" s="89">
        <f>IFERROR(ROUND(G.11!L304,2),0)</f>
        <v>0</v>
      </c>
      <c r="M304" s="89">
        <f>IFERROR(ROUND(G.11!M304,2),0)</f>
        <v>0</v>
      </c>
      <c r="N304" s="96" t="str">
        <f>IF(OR(ISTEXT(G.11!N304),ISNUMBER(G.11!N304))=TRUE,G.11!N304,"")</f>
        <v/>
      </c>
    </row>
    <row r="305" spans="1:14" ht="15.75" thickBot="1" x14ac:dyDescent="0.3">
      <c r="A305" s="96" t="str">
        <f>IF(OR(ISTEXT(G.11!A305),ISNUMBER(G.11!A305))=TRUE,G.11!A305,"")</f>
        <v/>
      </c>
      <c r="B305" s="96" t="str">
        <f>IF(OR(ISTEXT(G.11!B305),ISNUMBER(G.11!B305))=TRUE,G.11!B305,"")</f>
        <v/>
      </c>
      <c r="C305" s="96" t="str">
        <f>IF(OR(ISTEXT(G.11!C305),ISNUMBER(G.11!C305))=TRUE,G.11!C305,"")</f>
        <v/>
      </c>
      <c r="D305" s="89">
        <f>IFERROR(ROUND(G.11!D305,2),0)</f>
        <v>0</v>
      </c>
      <c r="E305" s="96" t="str">
        <f>IF(OR(ISTEXT(G.11!E305),ISNUMBER(G.11!E305))=TRUE,G.11!E305,"")</f>
        <v/>
      </c>
      <c r="F305" s="89">
        <f>IFERROR(ROUND(G.11!F305,2),0)</f>
        <v>0</v>
      </c>
      <c r="G305" s="89">
        <f>IFERROR(ROUND(G.11!G305,2),0)</f>
        <v>0</v>
      </c>
      <c r="H305" s="89">
        <f>IFERROR(ROUND(G.11!H305,2),0)</f>
        <v>0</v>
      </c>
      <c r="I305" s="89">
        <f>IFERROR(ROUND(G.11!I305,2),0)</f>
        <v>0</v>
      </c>
      <c r="J305" s="89">
        <f>IFERROR(ROUND(G.11!J305,2),0)</f>
        <v>0</v>
      </c>
      <c r="K305" s="91">
        <f t="shared" si="5"/>
        <v>0</v>
      </c>
      <c r="L305" s="89">
        <f>IFERROR(ROUND(G.11!L305,2),0)</f>
        <v>0</v>
      </c>
      <c r="M305" s="89">
        <f>IFERROR(ROUND(G.11!M305,2),0)</f>
        <v>0</v>
      </c>
      <c r="N305" s="96" t="str">
        <f>IF(OR(ISTEXT(G.11!N305),ISNUMBER(G.11!N305))=TRUE,G.11!N305,"")</f>
        <v/>
      </c>
    </row>
    <row r="306" spans="1:14" ht="15.75" thickBot="1" x14ac:dyDescent="0.3">
      <c r="A306" s="96" t="str">
        <f>IF(OR(ISTEXT(G.11!A306),ISNUMBER(G.11!A306))=TRUE,G.11!A306,"")</f>
        <v/>
      </c>
      <c r="B306" s="96" t="str">
        <f>IF(OR(ISTEXT(G.11!B306),ISNUMBER(G.11!B306))=TRUE,G.11!B306,"")</f>
        <v/>
      </c>
      <c r="C306" s="96" t="str">
        <f>IF(OR(ISTEXT(G.11!C306),ISNUMBER(G.11!C306))=TRUE,G.11!C306,"")</f>
        <v/>
      </c>
      <c r="D306" s="89">
        <f>IFERROR(ROUND(G.11!D306,2),0)</f>
        <v>0</v>
      </c>
      <c r="E306" s="96" t="str">
        <f>IF(OR(ISTEXT(G.11!E306),ISNUMBER(G.11!E306))=TRUE,G.11!E306,"")</f>
        <v/>
      </c>
      <c r="F306" s="89">
        <f>IFERROR(ROUND(G.11!F306,2),0)</f>
        <v>0</v>
      </c>
      <c r="G306" s="89">
        <f>IFERROR(ROUND(G.11!G306,2),0)</f>
        <v>0</v>
      </c>
      <c r="H306" s="89">
        <f>IFERROR(ROUND(G.11!H306,2),0)</f>
        <v>0</v>
      </c>
      <c r="I306" s="89">
        <f>IFERROR(ROUND(G.11!I306,2),0)</f>
        <v>0</v>
      </c>
      <c r="J306" s="89">
        <f>IFERROR(ROUND(G.11!J306,2),0)</f>
        <v>0</v>
      </c>
      <c r="K306" s="91">
        <f t="shared" si="5"/>
        <v>0</v>
      </c>
      <c r="L306" s="89">
        <f>IFERROR(ROUND(G.11!L306,2),0)</f>
        <v>0</v>
      </c>
      <c r="M306" s="89">
        <f>IFERROR(ROUND(G.11!M306,2),0)</f>
        <v>0</v>
      </c>
      <c r="N306" s="96" t="str">
        <f>IF(OR(ISTEXT(G.11!N306),ISNUMBER(G.11!N306))=TRUE,G.11!N306,"")</f>
        <v/>
      </c>
    </row>
    <row r="307" spans="1:14" ht="15.75" thickBot="1" x14ac:dyDescent="0.3">
      <c r="A307" s="96" t="str">
        <f>IF(OR(ISTEXT(G.11!A307),ISNUMBER(G.11!A307))=TRUE,G.11!A307,"")</f>
        <v/>
      </c>
      <c r="B307" s="96" t="str">
        <f>IF(OR(ISTEXT(G.11!B307),ISNUMBER(G.11!B307))=TRUE,G.11!B307,"")</f>
        <v/>
      </c>
      <c r="C307" s="96" t="str">
        <f>IF(OR(ISTEXT(G.11!C307),ISNUMBER(G.11!C307))=TRUE,G.11!C307,"")</f>
        <v/>
      </c>
      <c r="D307" s="89">
        <f>IFERROR(ROUND(G.11!D307,2),0)</f>
        <v>0</v>
      </c>
      <c r="E307" s="96" t="str">
        <f>IF(OR(ISTEXT(G.11!E307),ISNUMBER(G.11!E307))=TRUE,G.11!E307,"")</f>
        <v/>
      </c>
      <c r="F307" s="89">
        <f>IFERROR(ROUND(G.11!F307,2),0)</f>
        <v>0</v>
      </c>
      <c r="G307" s="89">
        <f>IFERROR(ROUND(G.11!G307,2),0)</f>
        <v>0</v>
      </c>
      <c r="H307" s="89">
        <f>IFERROR(ROUND(G.11!H307,2),0)</f>
        <v>0</v>
      </c>
      <c r="I307" s="89">
        <f>IFERROR(ROUND(G.11!I307,2),0)</f>
        <v>0</v>
      </c>
      <c r="J307" s="89">
        <f>IFERROR(ROUND(G.11!J307,2),0)</f>
        <v>0</v>
      </c>
      <c r="K307" s="91">
        <f t="shared" si="5"/>
        <v>0</v>
      </c>
      <c r="L307" s="89">
        <f>IFERROR(ROUND(G.11!L307,2),0)</f>
        <v>0</v>
      </c>
      <c r="M307" s="89">
        <f>IFERROR(ROUND(G.11!M307,2),0)</f>
        <v>0</v>
      </c>
      <c r="N307" s="96" t="str">
        <f>IF(OR(ISTEXT(G.11!N307),ISNUMBER(G.11!N307))=TRUE,G.11!N307,"")</f>
        <v/>
      </c>
    </row>
    <row r="308" spans="1:14" ht="15.75" thickBot="1" x14ac:dyDescent="0.3">
      <c r="A308" s="96" t="str">
        <f>IF(OR(ISTEXT(G.11!A308),ISNUMBER(G.11!A308))=TRUE,G.11!A308,"")</f>
        <v/>
      </c>
      <c r="B308" s="96" t="str">
        <f>IF(OR(ISTEXT(G.11!B308),ISNUMBER(G.11!B308))=TRUE,G.11!B308,"")</f>
        <v/>
      </c>
      <c r="C308" s="96" t="str">
        <f>IF(OR(ISTEXT(G.11!C308),ISNUMBER(G.11!C308))=TRUE,G.11!C308,"")</f>
        <v/>
      </c>
      <c r="D308" s="89">
        <f>IFERROR(ROUND(G.11!D308,2),0)</f>
        <v>0</v>
      </c>
      <c r="E308" s="96" t="str">
        <f>IF(OR(ISTEXT(G.11!E308),ISNUMBER(G.11!E308))=TRUE,G.11!E308,"")</f>
        <v/>
      </c>
      <c r="F308" s="89">
        <f>IFERROR(ROUND(G.11!F308,2),0)</f>
        <v>0</v>
      </c>
      <c r="G308" s="89">
        <f>IFERROR(ROUND(G.11!G308,2),0)</f>
        <v>0</v>
      </c>
      <c r="H308" s="89">
        <f>IFERROR(ROUND(G.11!H308,2),0)</f>
        <v>0</v>
      </c>
      <c r="I308" s="89">
        <f>IFERROR(ROUND(G.11!I308,2),0)</f>
        <v>0</v>
      </c>
      <c r="J308" s="89">
        <f>IFERROR(ROUND(G.11!J308,2),0)</f>
        <v>0</v>
      </c>
      <c r="K308" s="91">
        <f t="shared" si="5"/>
        <v>0</v>
      </c>
      <c r="L308" s="89">
        <f>IFERROR(ROUND(G.11!L308,2),0)</f>
        <v>0</v>
      </c>
      <c r="M308" s="89">
        <f>IFERROR(ROUND(G.11!M308,2),0)</f>
        <v>0</v>
      </c>
      <c r="N308" s="96" t="str">
        <f>IF(OR(ISTEXT(G.11!N308),ISNUMBER(G.11!N308))=TRUE,G.11!N308,"")</f>
        <v/>
      </c>
    </row>
    <row r="309" spans="1:14" ht="15.75" thickBot="1" x14ac:dyDescent="0.3">
      <c r="A309" s="96" t="str">
        <f>IF(OR(ISTEXT(G.11!A309),ISNUMBER(G.11!A309))=TRUE,G.11!A309,"")</f>
        <v/>
      </c>
      <c r="B309" s="96" t="str">
        <f>IF(OR(ISTEXT(G.11!B309),ISNUMBER(G.11!B309))=TRUE,G.11!B309,"")</f>
        <v/>
      </c>
      <c r="C309" s="96" t="str">
        <f>IF(OR(ISTEXT(G.11!C309),ISNUMBER(G.11!C309))=TRUE,G.11!C309,"")</f>
        <v/>
      </c>
      <c r="D309" s="89">
        <f>IFERROR(ROUND(G.11!D309,2),0)</f>
        <v>0</v>
      </c>
      <c r="E309" s="96" t="str">
        <f>IF(OR(ISTEXT(G.11!E309),ISNUMBER(G.11!E309))=TRUE,G.11!E309,"")</f>
        <v/>
      </c>
      <c r="F309" s="89">
        <f>IFERROR(ROUND(G.11!F309,2),0)</f>
        <v>0</v>
      </c>
      <c r="G309" s="89">
        <f>IFERROR(ROUND(G.11!G309,2),0)</f>
        <v>0</v>
      </c>
      <c r="H309" s="89">
        <f>IFERROR(ROUND(G.11!H309,2),0)</f>
        <v>0</v>
      </c>
      <c r="I309" s="89">
        <f>IFERROR(ROUND(G.11!I309,2),0)</f>
        <v>0</v>
      </c>
      <c r="J309" s="89">
        <f>IFERROR(ROUND(G.11!J309,2),0)</f>
        <v>0</v>
      </c>
      <c r="K309" s="91">
        <f t="shared" si="5"/>
        <v>0</v>
      </c>
      <c r="L309" s="89">
        <f>IFERROR(ROUND(G.11!L309,2),0)</f>
        <v>0</v>
      </c>
      <c r="M309" s="89">
        <f>IFERROR(ROUND(G.11!M309,2),0)</f>
        <v>0</v>
      </c>
      <c r="N309" s="96" t="str">
        <f>IF(OR(ISTEXT(G.11!N309),ISNUMBER(G.11!N309))=TRUE,G.11!N309,"")</f>
        <v/>
      </c>
    </row>
    <row r="310" spans="1:14" ht="15.75" thickBot="1" x14ac:dyDescent="0.3">
      <c r="A310" s="96" t="str">
        <f>IF(OR(ISTEXT(G.11!A310),ISNUMBER(G.11!A310))=TRUE,G.11!A310,"")</f>
        <v/>
      </c>
      <c r="B310" s="96" t="str">
        <f>IF(OR(ISTEXT(G.11!B310),ISNUMBER(G.11!B310))=TRUE,G.11!B310,"")</f>
        <v/>
      </c>
      <c r="C310" s="96" t="str">
        <f>IF(OR(ISTEXT(G.11!C310),ISNUMBER(G.11!C310))=TRUE,G.11!C310,"")</f>
        <v/>
      </c>
      <c r="D310" s="89">
        <f>IFERROR(ROUND(G.11!D310,2),0)</f>
        <v>0</v>
      </c>
      <c r="E310" s="96" t="str">
        <f>IF(OR(ISTEXT(G.11!E310),ISNUMBER(G.11!E310))=TRUE,G.11!E310,"")</f>
        <v/>
      </c>
      <c r="F310" s="89">
        <f>IFERROR(ROUND(G.11!F310,2),0)</f>
        <v>0</v>
      </c>
      <c r="G310" s="89">
        <f>IFERROR(ROUND(G.11!G310,2),0)</f>
        <v>0</v>
      </c>
      <c r="H310" s="89">
        <f>IFERROR(ROUND(G.11!H310,2),0)</f>
        <v>0</v>
      </c>
      <c r="I310" s="89">
        <f>IFERROR(ROUND(G.11!I310,2),0)</f>
        <v>0</v>
      </c>
      <c r="J310" s="89">
        <f>IFERROR(ROUND(G.11!J310,2),0)</f>
        <v>0</v>
      </c>
      <c r="K310" s="91">
        <f t="shared" si="5"/>
        <v>0</v>
      </c>
      <c r="L310" s="89">
        <f>IFERROR(ROUND(G.11!L310,2),0)</f>
        <v>0</v>
      </c>
      <c r="M310" s="89">
        <f>IFERROR(ROUND(G.11!M310,2),0)</f>
        <v>0</v>
      </c>
      <c r="N310" s="96" t="str">
        <f>IF(OR(ISTEXT(G.11!N310),ISNUMBER(G.11!N310))=TRUE,G.11!N310,"")</f>
        <v/>
      </c>
    </row>
    <row r="311" spans="1:14" ht="15.75" thickBot="1" x14ac:dyDescent="0.3">
      <c r="A311" s="96" t="str">
        <f>IF(OR(ISTEXT(G.11!A311),ISNUMBER(G.11!A311))=TRUE,G.11!A311,"")</f>
        <v/>
      </c>
      <c r="B311" s="96" t="str">
        <f>IF(OR(ISTEXT(G.11!B311),ISNUMBER(G.11!B311))=TRUE,G.11!B311,"")</f>
        <v/>
      </c>
      <c r="C311" s="96" t="str">
        <f>IF(OR(ISTEXT(G.11!C311),ISNUMBER(G.11!C311))=TRUE,G.11!C311,"")</f>
        <v/>
      </c>
      <c r="D311" s="89">
        <f>IFERROR(ROUND(G.11!D311,2),0)</f>
        <v>0</v>
      </c>
      <c r="E311" s="96" t="str">
        <f>IF(OR(ISTEXT(G.11!E311),ISNUMBER(G.11!E311))=TRUE,G.11!E311,"")</f>
        <v/>
      </c>
      <c r="F311" s="89">
        <f>IFERROR(ROUND(G.11!F311,2),0)</f>
        <v>0</v>
      </c>
      <c r="G311" s="89">
        <f>IFERROR(ROUND(G.11!G311,2),0)</f>
        <v>0</v>
      </c>
      <c r="H311" s="89">
        <f>IFERROR(ROUND(G.11!H311,2),0)</f>
        <v>0</v>
      </c>
      <c r="I311" s="89">
        <f>IFERROR(ROUND(G.11!I311,2),0)</f>
        <v>0</v>
      </c>
      <c r="J311" s="89">
        <f>IFERROR(ROUND(G.11!J311,2),0)</f>
        <v>0</v>
      </c>
      <c r="K311" s="91">
        <f t="shared" si="5"/>
        <v>0</v>
      </c>
      <c r="L311" s="89">
        <f>IFERROR(ROUND(G.11!L311,2),0)</f>
        <v>0</v>
      </c>
      <c r="M311" s="89">
        <f>IFERROR(ROUND(G.11!M311,2),0)</f>
        <v>0</v>
      </c>
      <c r="N311" s="96" t="str">
        <f>IF(OR(ISTEXT(G.11!N311),ISNUMBER(G.11!N311))=TRUE,G.11!N311,"")</f>
        <v/>
      </c>
    </row>
    <row r="312" spans="1:14" ht="15.75" thickBot="1" x14ac:dyDescent="0.3">
      <c r="A312" s="96" t="str">
        <f>IF(OR(ISTEXT(G.11!A312),ISNUMBER(G.11!A312))=TRUE,G.11!A312,"")</f>
        <v/>
      </c>
      <c r="B312" s="96" t="str">
        <f>IF(OR(ISTEXT(G.11!B312),ISNUMBER(G.11!B312))=TRUE,G.11!B312,"")</f>
        <v/>
      </c>
      <c r="C312" s="96" t="str">
        <f>IF(OR(ISTEXT(G.11!C312),ISNUMBER(G.11!C312))=TRUE,G.11!C312,"")</f>
        <v/>
      </c>
      <c r="D312" s="89">
        <f>IFERROR(ROUND(G.11!D312,2),0)</f>
        <v>0</v>
      </c>
      <c r="E312" s="96" t="str">
        <f>IF(OR(ISTEXT(G.11!E312),ISNUMBER(G.11!E312))=TRUE,G.11!E312,"")</f>
        <v/>
      </c>
      <c r="F312" s="89">
        <f>IFERROR(ROUND(G.11!F312,2),0)</f>
        <v>0</v>
      </c>
      <c r="G312" s="89">
        <f>IFERROR(ROUND(G.11!G312,2),0)</f>
        <v>0</v>
      </c>
      <c r="H312" s="89">
        <f>IFERROR(ROUND(G.11!H312,2),0)</f>
        <v>0</v>
      </c>
      <c r="I312" s="89">
        <f>IFERROR(ROUND(G.11!I312,2),0)</f>
        <v>0</v>
      </c>
      <c r="J312" s="89">
        <f>IFERROR(ROUND(G.11!J312,2),0)</f>
        <v>0</v>
      </c>
      <c r="K312" s="91">
        <f t="shared" si="5"/>
        <v>0</v>
      </c>
      <c r="L312" s="89">
        <f>IFERROR(ROUND(G.11!L312,2),0)</f>
        <v>0</v>
      </c>
      <c r="M312" s="89">
        <f>IFERROR(ROUND(G.11!M312,2),0)</f>
        <v>0</v>
      </c>
      <c r="N312" s="96" t="str">
        <f>IF(OR(ISTEXT(G.11!N312),ISNUMBER(G.11!N312))=TRUE,G.11!N312,"")</f>
        <v/>
      </c>
    </row>
    <row r="313" spans="1:14" ht="15.75" thickBot="1" x14ac:dyDescent="0.3">
      <c r="A313" s="96" t="str">
        <f>IF(OR(ISTEXT(G.11!A313),ISNUMBER(G.11!A313))=TRUE,G.11!A313,"")</f>
        <v/>
      </c>
      <c r="B313" s="96" t="str">
        <f>IF(OR(ISTEXT(G.11!B313),ISNUMBER(G.11!B313))=TRUE,G.11!B313,"")</f>
        <v/>
      </c>
      <c r="C313" s="96" t="str">
        <f>IF(OR(ISTEXT(G.11!C313),ISNUMBER(G.11!C313))=TRUE,G.11!C313,"")</f>
        <v/>
      </c>
      <c r="D313" s="89">
        <f>IFERROR(ROUND(G.11!D313,2),0)</f>
        <v>0</v>
      </c>
      <c r="E313" s="96" t="str">
        <f>IF(OR(ISTEXT(G.11!E313),ISNUMBER(G.11!E313))=TRUE,G.11!E313,"")</f>
        <v/>
      </c>
      <c r="F313" s="89">
        <f>IFERROR(ROUND(G.11!F313,2),0)</f>
        <v>0</v>
      </c>
      <c r="G313" s="89">
        <f>IFERROR(ROUND(G.11!G313,2),0)</f>
        <v>0</v>
      </c>
      <c r="H313" s="89">
        <f>IFERROR(ROUND(G.11!H313,2),0)</f>
        <v>0</v>
      </c>
      <c r="I313" s="89">
        <f>IFERROR(ROUND(G.11!I313,2),0)</f>
        <v>0</v>
      </c>
      <c r="J313" s="89">
        <f>IFERROR(ROUND(G.11!J313,2),0)</f>
        <v>0</v>
      </c>
      <c r="K313" s="91">
        <f t="shared" si="5"/>
        <v>0</v>
      </c>
      <c r="L313" s="89">
        <f>IFERROR(ROUND(G.11!L313,2),0)</f>
        <v>0</v>
      </c>
      <c r="M313" s="89">
        <f>IFERROR(ROUND(G.11!M313,2),0)</f>
        <v>0</v>
      </c>
      <c r="N313" s="96" t="str">
        <f>IF(OR(ISTEXT(G.11!N313),ISNUMBER(G.11!N313))=TRUE,G.11!N313,"")</f>
        <v/>
      </c>
    </row>
    <row r="314" spans="1:14" ht="15.75" thickBot="1" x14ac:dyDescent="0.3">
      <c r="A314" s="96" t="str">
        <f>IF(OR(ISTEXT(G.11!A314),ISNUMBER(G.11!A314))=TRUE,G.11!A314,"")</f>
        <v/>
      </c>
      <c r="B314" s="96" t="str">
        <f>IF(OR(ISTEXT(G.11!B314),ISNUMBER(G.11!B314))=TRUE,G.11!B314,"")</f>
        <v/>
      </c>
      <c r="C314" s="96" t="str">
        <f>IF(OR(ISTEXT(G.11!C314),ISNUMBER(G.11!C314))=TRUE,G.11!C314,"")</f>
        <v/>
      </c>
      <c r="D314" s="89">
        <f>IFERROR(ROUND(G.11!D314,2),0)</f>
        <v>0</v>
      </c>
      <c r="E314" s="96" t="str">
        <f>IF(OR(ISTEXT(G.11!E314),ISNUMBER(G.11!E314))=TRUE,G.11!E314,"")</f>
        <v/>
      </c>
      <c r="F314" s="89">
        <f>IFERROR(ROUND(G.11!F314,2),0)</f>
        <v>0</v>
      </c>
      <c r="G314" s="89">
        <f>IFERROR(ROUND(G.11!G314,2),0)</f>
        <v>0</v>
      </c>
      <c r="H314" s="89">
        <f>IFERROR(ROUND(G.11!H314,2),0)</f>
        <v>0</v>
      </c>
      <c r="I314" s="89">
        <f>IFERROR(ROUND(G.11!I314,2),0)</f>
        <v>0</v>
      </c>
      <c r="J314" s="89">
        <f>IFERROR(ROUND(G.11!J314,2),0)</f>
        <v>0</v>
      </c>
      <c r="K314" s="91">
        <f t="shared" si="5"/>
        <v>0</v>
      </c>
      <c r="L314" s="89">
        <f>IFERROR(ROUND(G.11!L314,2),0)</f>
        <v>0</v>
      </c>
      <c r="M314" s="89">
        <f>IFERROR(ROUND(G.11!M314,2),0)</f>
        <v>0</v>
      </c>
      <c r="N314" s="96" t="str">
        <f>IF(OR(ISTEXT(G.11!N314),ISNUMBER(G.11!N314))=TRUE,G.11!N314,"")</f>
        <v/>
      </c>
    </row>
    <row r="315" spans="1:14" ht="15.75" thickBot="1" x14ac:dyDescent="0.3">
      <c r="A315" s="96" t="str">
        <f>IF(OR(ISTEXT(G.11!A315),ISNUMBER(G.11!A315))=TRUE,G.11!A315,"")</f>
        <v/>
      </c>
      <c r="B315" s="96" t="str">
        <f>IF(OR(ISTEXT(G.11!B315),ISNUMBER(G.11!B315))=TRUE,G.11!B315,"")</f>
        <v/>
      </c>
      <c r="C315" s="96" t="str">
        <f>IF(OR(ISTEXT(G.11!C315),ISNUMBER(G.11!C315))=TRUE,G.11!C315,"")</f>
        <v/>
      </c>
      <c r="D315" s="89">
        <f>IFERROR(ROUND(G.11!D315,2),0)</f>
        <v>0</v>
      </c>
      <c r="E315" s="96" t="str">
        <f>IF(OR(ISTEXT(G.11!E315),ISNUMBER(G.11!E315))=TRUE,G.11!E315,"")</f>
        <v/>
      </c>
      <c r="F315" s="89">
        <f>IFERROR(ROUND(G.11!F315,2),0)</f>
        <v>0</v>
      </c>
      <c r="G315" s="89">
        <f>IFERROR(ROUND(G.11!G315,2),0)</f>
        <v>0</v>
      </c>
      <c r="H315" s="89">
        <f>IFERROR(ROUND(G.11!H315,2),0)</f>
        <v>0</v>
      </c>
      <c r="I315" s="89">
        <f>IFERROR(ROUND(G.11!I315,2),0)</f>
        <v>0</v>
      </c>
      <c r="J315" s="89">
        <f>IFERROR(ROUND(G.11!J315,2),0)</f>
        <v>0</v>
      </c>
      <c r="K315" s="91">
        <f t="shared" si="5"/>
        <v>0</v>
      </c>
      <c r="L315" s="89">
        <f>IFERROR(ROUND(G.11!L315,2),0)</f>
        <v>0</v>
      </c>
      <c r="M315" s="89">
        <f>IFERROR(ROUND(G.11!M315,2),0)</f>
        <v>0</v>
      </c>
      <c r="N315" s="96" t="str">
        <f>IF(OR(ISTEXT(G.11!N315),ISNUMBER(G.11!N315))=TRUE,G.11!N315,"")</f>
        <v/>
      </c>
    </row>
    <row r="316" spans="1:14" ht="15.75" thickBot="1" x14ac:dyDescent="0.3">
      <c r="A316" s="96" t="str">
        <f>IF(OR(ISTEXT(G.11!A316),ISNUMBER(G.11!A316))=TRUE,G.11!A316,"")</f>
        <v/>
      </c>
      <c r="B316" s="96" t="str">
        <f>IF(OR(ISTEXT(G.11!B316),ISNUMBER(G.11!B316))=TRUE,G.11!B316,"")</f>
        <v/>
      </c>
      <c r="C316" s="96" t="str">
        <f>IF(OR(ISTEXT(G.11!C316),ISNUMBER(G.11!C316))=TRUE,G.11!C316,"")</f>
        <v/>
      </c>
      <c r="D316" s="89">
        <f>IFERROR(ROUND(G.11!D316,2),0)</f>
        <v>0</v>
      </c>
      <c r="E316" s="96" t="str">
        <f>IF(OR(ISTEXT(G.11!E316),ISNUMBER(G.11!E316))=TRUE,G.11!E316,"")</f>
        <v/>
      </c>
      <c r="F316" s="89">
        <f>IFERROR(ROUND(G.11!F316,2),0)</f>
        <v>0</v>
      </c>
      <c r="G316" s="89">
        <f>IFERROR(ROUND(G.11!G316,2),0)</f>
        <v>0</v>
      </c>
      <c r="H316" s="89">
        <f>IFERROR(ROUND(G.11!H316,2),0)</f>
        <v>0</v>
      </c>
      <c r="I316" s="89">
        <f>IFERROR(ROUND(G.11!I316,2),0)</f>
        <v>0</v>
      </c>
      <c r="J316" s="89">
        <f>IFERROR(ROUND(G.11!J316,2),0)</f>
        <v>0</v>
      </c>
      <c r="K316" s="91">
        <f t="shared" si="5"/>
        <v>0</v>
      </c>
      <c r="L316" s="89">
        <f>IFERROR(ROUND(G.11!L316,2),0)</f>
        <v>0</v>
      </c>
      <c r="M316" s="89">
        <f>IFERROR(ROUND(G.11!M316,2),0)</f>
        <v>0</v>
      </c>
      <c r="N316" s="96" t="str">
        <f>IF(OR(ISTEXT(G.11!N316),ISNUMBER(G.11!N316))=TRUE,G.11!N316,"")</f>
        <v/>
      </c>
    </row>
    <row r="317" spans="1:14" ht="15.75" thickBot="1" x14ac:dyDescent="0.3">
      <c r="A317" s="96" t="str">
        <f>IF(OR(ISTEXT(G.11!A317),ISNUMBER(G.11!A317))=TRUE,G.11!A317,"")</f>
        <v/>
      </c>
      <c r="B317" s="96" t="str">
        <f>IF(OR(ISTEXT(G.11!B317),ISNUMBER(G.11!B317))=TRUE,G.11!B317,"")</f>
        <v/>
      </c>
      <c r="C317" s="96" t="str">
        <f>IF(OR(ISTEXT(G.11!C317),ISNUMBER(G.11!C317))=TRUE,G.11!C317,"")</f>
        <v/>
      </c>
      <c r="D317" s="89">
        <f>IFERROR(ROUND(G.11!D317,2),0)</f>
        <v>0</v>
      </c>
      <c r="E317" s="96" t="str">
        <f>IF(OR(ISTEXT(G.11!E317),ISNUMBER(G.11!E317))=TRUE,G.11!E317,"")</f>
        <v/>
      </c>
      <c r="F317" s="89">
        <f>IFERROR(ROUND(G.11!F317,2),0)</f>
        <v>0</v>
      </c>
      <c r="G317" s="89">
        <f>IFERROR(ROUND(G.11!G317,2),0)</f>
        <v>0</v>
      </c>
      <c r="H317" s="89">
        <f>IFERROR(ROUND(G.11!H317,2),0)</f>
        <v>0</v>
      </c>
      <c r="I317" s="89">
        <f>IFERROR(ROUND(G.11!I317,2),0)</f>
        <v>0</v>
      </c>
      <c r="J317" s="89">
        <f>IFERROR(ROUND(G.11!J317,2),0)</f>
        <v>0</v>
      </c>
      <c r="K317" s="91">
        <f t="shared" si="5"/>
        <v>0</v>
      </c>
      <c r="L317" s="89">
        <f>IFERROR(ROUND(G.11!L317,2),0)</f>
        <v>0</v>
      </c>
      <c r="M317" s="89">
        <f>IFERROR(ROUND(G.11!M317,2),0)</f>
        <v>0</v>
      </c>
      <c r="N317" s="96" t="str">
        <f>IF(OR(ISTEXT(G.11!N317),ISNUMBER(G.11!N317))=TRUE,G.11!N317,"")</f>
        <v/>
      </c>
    </row>
    <row r="318" spans="1:14" ht="15.75" thickBot="1" x14ac:dyDescent="0.3">
      <c r="A318" s="96" t="str">
        <f>IF(OR(ISTEXT(G.11!A318),ISNUMBER(G.11!A318))=TRUE,G.11!A318,"")</f>
        <v/>
      </c>
      <c r="B318" s="96" t="str">
        <f>IF(OR(ISTEXT(G.11!B318),ISNUMBER(G.11!B318))=TRUE,G.11!B318,"")</f>
        <v/>
      </c>
      <c r="C318" s="96" t="str">
        <f>IF(OR(ISTEXT(G.11!C318),ISNUMBER(G.11!C318))=TRUE,G.11!C318,"")</f>
        <v/>
      </c>
      <c r="D318" s="89">
        <f>IFERROR(ROUND(G.11!D318,2),0)</f>
        <v>0</v>
      </c>
      <c r="E318" s="96" t="str">
        <f>IF(OR(ISTEXT(G.11!E318),ISNUMBER(G.11!E318))=TRUE,G.11!E318,"")</f>
        <v/>
      </c>
      <c r="F318" s="89">
        <f>IFERROR(ROUND(G.11!F318,2),0)</f>
        <v>0</v>
      </c>
      <c r="G318" s="89">
        <f>IFERROR(ROUND(G.11!G318,2),0)</f>
        <v>0</v>
      </c>
      <c r="H318" s="89">
        <f>IFERROR(ROUND(G.11!H318,2),0)</f>
        <v>0</v>
      </c>
      <c r="I318" s="89">
        <f>IFERROR(ROUND(G.11!I318,2),0)</f>
        <v>0</v>
      </c>
      <c r="J318" s="89">
        <f>IFERROR(ROUND(G.11!J318,2),0)</f>
        <v>0</v>
      </c>
      <c r="K318" s="91">
        <f t="shared" si="5"/>
        <v>0</v>
      </c>
      <c r="L318" s="89">
        <f>IFERROR(ROUND(G.11!L318,2),0)</f>
        <v>0</v>
      </c>
      <c r="M318" s="89">
        <f>IFERROR(ROUND(G.11!M318,2),0)</f>
        <v>0</v>
      </c>
      <c r="N318" s="96" t="str">
        <f>IF(OR(ISTEXT(G.11!N318),ISNUMBER(G.11!N318))=TRUE,G.11!N318,"")</f>
        <v/>
      </c>
    </row>
    <row r="319" spans="1:14" ht="15.75" thickBot="1" x14ac:dyDescent="0.3">
      <c r="A319" s="96" t="str">
        <f>IF(OR(ISTEXT(G.11!A319),ISNUMBER(G.11!A319))=TRUE,G.11!A319,"")</f>
        <v/>
      </c>
      <c r="B319" s="96" t="str">
        <f>IF(OR(ISTEXT(G.11!B319),ISNUMBER(G.11!B319))=TRUE,G.11!B319,"")</f>
        <v/>
      </c>
      <c r="C319" s="96" t="str">
        <f>IF(OR(ISTEXT(G.11!C319),ISNUMBER(G.11!C319))=TRUE,G.11!C319,"")</f>
        <v/>
      </c>
      <c r="D319" s="89">
        <f>IFERROR(ROUND(G.11!D319,2),0)</f>
        <v>0</v>
      </c>
      <c r="E319" s="96" t="str">
        <f>IF(OR(ISTEXT(G.11!E319),ISNUMBER(G.11!E319))=TRUE,G.11!E319,"")</f>
        <v/>
      </c>
      <c r="F319" s="89">
        <f>IFERROR(ROUND(G.11!F319,2),0)</f>
        <v>0</v>
      </c>
      <c r="G319" s="89">
        <f>IFERROR(ROUND(G.11!G319,2),0)</f>
        <v>0</v>
      </c>
      <c r="H319" s="89">
        <f>IFERROR(ROUND(G.11!H319,2),0)</f>
        <v>0</v>
      </c>
      <c r="I319" s="89">
        <f>IFERROR(ROUND(G.11!I319,2),0)</f>
        <v>0</v>
      </c>
      <c r="J319" s="89">
        <f>IFERROR(ROUND(G.11!J319,2),0)</f>
        <v>0</v>
      </c>
      <c r="K319" s="91">
        <f t="shared" si="5"/>
        <v>0</v>
      </c>
      <c r="L319" s="89">
        <f>IFERROR(ROUND(G.11!L319,2),0)</f>
        <v>0</v>
      </c>
      <c r="M319" s="89">
        <f>IFERROR(ROUND(G.11!M319,2),0)</f>
        <v>0</v>
      </c>
      <c r="N319" s="96" t="str">
        <f>IF(OR(ISTEXT(G.11!N319),ISNUMBER(G.11!N319))=TRUE,G.11!N319,"")</f>
        <v/>
      </c>
    </row>
    <row r="320" spans="1:14" ht="15.75" thickBot="1" x14ac:dyDescent="0.3">
      <c r="A320" s="96" t="str">
        <f>IF(OR(ISTEXT(G.11!A320),ISNUMBER(G.11!A320))=TRUE,G.11!A320,"")</f>
        <v/>
      </c>
      <c r="B320" s="96" t="str">
        <f>IF(OR(ISTEXT(G.11!B320),ISNUMBER(G.11!B320))=TRUE,G.11!B320,"")</f>
        <v/>
      </c>
      <c r="C320" s="96" t="str">
        <f>IF(OR(ISTEXT(G.11!C320),ISNUMBER(G.11!C320))=TRUE,G.11!C320,"")</f>
        <v/>
      </c>
      <c r="D320" s="89">
        <f>IFERROR(ROUND(G.11!D320,2),0)</f>
        <v>0</v>
      </c>
      <c r="E320" s="96" t="str">
        <f>IF(OR(ISTEXT(G.11!E320),ISNUMBER(G.11!E320))=TRUE,G.11!E320,"")</f>
        <v/>
      </c>
      <c r="F320" s="89">
        <f>IFERROR(ROUND(G.11!F320,2),0)</f>
        <v>0</v>
      </c>
      <c r="G320" s="89">
        <f>IFERROR(ROUND(G.11!G320,2),0)</f>
        <v>0</v>
      </c>
      <c r="H320" s="89">
        <f>IFERROR(ROUND(G.11!H320,2),0)</f>
        <v>0</v>
      </c>
      <c r="I320" s="89">
        <f>IFERROR(ROUND(G.11!I320,2),0)</f>
        <v>0</v>
      </c>
      <c r="J320" s="89">
        <f>IFERROR(ROUND(G.11!J320,2),0)</f>
        <v>0</v>
      </c>
      <c r="K320" s="91">
        <f t="shared" si="5"/>
        <v>0</v>
      </c>
      <c r="L320" s="89">
        <f>IFERROR(ROUND(G.11!L320,2),0)</f>
        <v>0</v>
      </c>
      <c r="M320" s="89">
        <f>IFERROR(ROUND(G.11!M320,2),0)</f>
        <v>0</v>
      </c>
      <c r="N320" s="96" t="str">
        <f>IF(OR(ISTEXT(G.11!N320),ISNUMBER(G.11!N320))=TRUE,G.11!N320,"")</f>
        <v/>
      </c>
    </row>
    <row r="321" spans="1:14" ht="15.75" thickBot="1" x14ac:dyDescent="0.3">
      <c r="A321" s="96" t="str">
        <f>IF(OR(ISTEXT(G.11!A321),ISNUMBER(G.11!A321))=TRUE,G.11!A321,"")</f>
        <v/>
      </c>
      <c r="B321" s="96" t="str">
        <f>IF(OR(ISTEXT(G.11!B321),ISNUMBER(G.11!B321))=TRUE,G.11!B321,"")</f>
        <v/>
      </c>
      <c r="C321" s="96" t="str">
        <f>IF(OR(ISTEXT(G.11!C321),ISNUMBER(G.11!C321))=TRUE,G.11!C321,"")</f>
        <v/>
      </c>
      <c r="D321" s="89">
        <f>IFERROR(ROUND(G.11!D321,2),0)</f>
        <v>0</v>
      </c>
      <c r="E321" s="96" t="str">
        <f>IF(OR(ISTEXT(G.11!E321),ISNUMBER(G.11!E321))=TRUE,G.11!E321,"")</f>
        <v/>
      </c>
      <c r="F321" s="89">
        <f>IFERROR(ROUND(G.11!F321,2),0)</f>
        <v>0</v>
      </c>
      <c r="G321" s="89">
        <f>IFERROR(ROUND(G.11!G321,2),0)</f>
        <v>0</v>
      </c>
      <c r="H321" s="89">
        <f>IFERROR(ROUND(G.11!H321,2),0)</f>
        <v>0</v>
      </c>
      <c r="I321" s="89">
        <f>IFERROR(ROUND(G.11!I321,2),0)</f>
        <v>0</v>
      </c>
      <c r="J321" s="89">
        <f>IFERROR(ROUND(G.11!J321,2),0)</f>
        <v>0</v>
      </c>
      <c r="K321" s="91">
        <f t="shared" si="5"/>
        <v>0</v>
      </c>
      <c r="L321" s="89">
        <f>IFERROR(ROUND(G.11!L321,2),0)</f>
        <v>0</v>
      </c>
      <c r="M321" s="89">
        <f>IFERROR(ROUND(G.11!M321,2),0)</f>
        <v>0</v>
      </c>
      <c r="N321" s="96" t="str">
        <f>IF(OR(ISTEXT(G.11!N321),ISNUMBER(G.11!N321))=TRUE,G.11!N321,"")</f>
        <v/>
      </c>
    </row>
    <row r="322" spans="1:14" ht="15.75" thickBot="1" x14ac:dyDescent="0.3">
      <c r="A322" s="96" t="str">
        <f>IF(OR(ISTEXT(G.11!A322),ISNUMBER(G.11!A322))=TRUE,G.11!A322,"")</f>
        <v/>
      </c>
      <c r="B322" s="96" t="str">
        <f>IF(OR(ISTEXT(G.11!B322),ISNUMBER(G.11!B322))=TRUE,G.11!B322,"")</f>
        <v/>
      </c>
      <c r="C322" s="96" t="str">
        <f>IF(OR(ISTEXT(G.11!C322),ISNUMBER(G.11!C322))=TRUE,G.11!C322,"")</f>
        <v/>
      </c>
      <c r="D322" s="89">
        <f>IFERROR(ROUND(G.11!D322,2),0)</f>
        <v>0</v>
      </c>
      <c r="E322" s="96" t="str">
        <f>IF(OR(ISTEXT(G.11!E322),ISNUMBER(G.11!E322))=TRUE,G.11!E322,"")</f>
        <v/>
      </c>
      <c r="F322" s="89">
        <f>IFERROR(ROUND(G.11!F322,2),0)</f>
        <v>0</v>
      </c>
      <c r="G322" s="89">
        <f>IFERROR(ROUND(G.11!G322,2),0)</f>
        <v>0</v>
      </c>
      <c r="H322" s="89">
        <f>IFERROR(ROUND(G.11!H322,2),0)</f>
        <v>0</v>
      </c>
      <c r="I322" s="89">
        <f>IFERROR(ROUND(G.11!I322,2),0)</f>
        <v>0</v>
      </c>
      <c r="J322" s="89">
        <f>IFERROR(ROUND(G.11!J322,2),0)</f>
        <v>0</v>
      </c>
      <c r="K322" s="91">
        <f t="shared" si="5"/>
        <v>0</v>
      </c>
      <c r="L322" s="89">
        <f>IFERROR(ROUND(G.11!L322,2),0)</f>
        <v>0</v>
      </c>
      <c r="M322" s="89">
        <f>IFERROR(ROUND(G.11!M322,2),0)</f>
        <v>0</v>
      </c>
      <c r="N322" s="96" t="str">
        <f>IF(OR(ISTEXT(G.11!N322),ISNUMBER(G.11!N322))=TRUE,G.11!N322,"")</f>
        <v/>
      </c>
    </row>
    <row r="323" spans="1:14" ht="15.75" thickBot="1" x14ac:dyDescent="0.3">
      <c r="A323" s="96" t="str">
        <f>IF(OR(ISTEXT(G.11!A323),ISNUMBER(G.11!A323))=TRUE,G.11!A323,"")</f>
        <v/>
      </c>
      <c r="B323" s="96" t="str">
        <f>IF(OR(ISTEXT(G.11!B323),ISNUMBER(G.11!B323))=TRUE,G.11!B323,"")</f>
        <v/>
      </c>
      <c r="C323" s="96" t="str">
        <f>IF(OR(ISTEXT(G.11!C323),ISNUMBER(G.11!C323))=TRUE,G.11!C323,"")</f>
        <v/>
      </c>
      <c r="D323" s="89">
        <f>IFERROR(ROUND(G.11!D323,2),0)</f>
        <v>0</v>
      </c>
      <c r="E323" s="96" t="str">
        <f>IF(OR(ISTEXT(G.11!E323),ISNUMBER(G.11!E323))=TRUE,G.11!E323,"")</f>
        <v/>
      </c>
      <c r="F323" s="89">
        <f>IFERROR(ROUND(G.11!F323,2),0)</f>
        <v>0</v>
      </c>
      <c r="G323" s="89">
        <f>IFERROR(ROUND(G.11!G323,2),0)</f>
        <v>0</v>
      </c>
      <c r="H323" s="89">
        <f>IFERROR(ROUND(G.11!H323,2),0)</f>
        <v>0</v>
      </c>
      <c r="I323" s="89">
        <f>IFERROR(ROUND(G.11!I323,2),0)</f>
        <v>0</v>
      </c>
      <c r="J323" s="89">
        <f>IFERROR(ROUND(G.11!J323,2),0)</f>
        <v>0</v>
      </c>
      <c r="K323" s="91">
        <f t="shared" si="5"/>
        <v>0</v>
      </c>
      <c r="L323" s="89">
        <f>IFERROR(ROUND(G.11!L323,2),0)</f>
        <v>0</v>
      </c>
      <c r="M323" s="89">
        <f>IFERROR(ROUND(G.11!M323,2),0)</f>
        <v>0</v>
      </c>
      <c r="N323" s="96" t="str">
        <f>IF(OR(ISTEXT(G.11!N323),ISNUMBER(G.11!N323))=TRUE,G.11!N323,"")</f>
        <v/>
      </c>
    </row>
    <row r="324" spans="1:14" ht="15.75" thickBot="1" x14ac:dyDescent="0.3">
      <c r="A324" s="96" t="str">
        <f>IF(OR(ISTEXT(G.11!A324),ISNUMBER(G.11!A324))=TRUE,G.11!A324,"")</f>
        <v/>
      </c>
      <c r="B324" s="96" t="str">
        <f>IF(OR(ISTEXT(G.11!B324),ISNUMBER(G.11!B324))=TRUE,G.11!B324,"")</f>
        <v/>
      </c>
      <c r="C324" s="96" t="str">
        <f>IF(OR(ISTEXT(G.11!C324),ISNUMBER(G.11!C324))=TRUE,G.11!C324,"")</f>
        <v/>
      </c>
      <c r="D324" s="89">
        <f>IFERROR(ROUND(G.11!D324,2),0)</f>
        <v>0</v>
      </c>
      <c r="E324" s="96" t="str">
        <f>IF(OR(ISTEXT(G.11!E324),ISNUMBER(G.11!E324))=TRUE,G.11!E324,"")</f>
        <v/>
      </c>
      <c r="F324" s="89">
        <f>IFERROR(ROUND(G.11!F324,2),0)</f>
        <v>0</v>
      </c>
      <c r="G324" s="89">
        <f>IFERROR(ROUND(G.11!G324,2),0)</f>
        <v>0</v>
      </c>
      <c r="H324" s="89">
        <f>IFERROR(ROUND(G.11!H324,2),0)</f>
        <v>0</v>
      </c>
      <c r="I324" s="89">
        <f>IFERROR(ROUND(G.11!I324,2),0)</f>
        <v>0</v>
      </c>
      <c r="J324" s="89">
        <f>IFERROR(ROUND(G.11!J324,2),0)</f>
        <v>0</v>
      </c>
      <c r="K324" s="91">
        <f t="shared" si="5"/>
        <v>0</v>
      </c>
      <c r="L324" s="89">
        <f>IFERROR(ROUND(G.11!L324,2),0)</f>
        <v>0</v>
      </c>
      <c r="M324" s="89">
        <f>IFERROR(ROUND(G.11!M324,2),0)</f>
        <v>0</v>
      </c>
      <c r="N324" s="96" t="str">
        <f>IF(OR(ISTEXT(G.11!N324),ISNUMBER(G.11!N324))=TRUE,G.11!N324,"")</f>
        <v/>
      </c>
    </row>
    <row r="325" spans="1:14" ht="15.75" thickBot="1" x14ac:dyDescent="0.3">
      <c r="A325" s="96" t="str">
        <f>IF(OR(ISTEXT(G.11!A325),ISNUMBER(G.11!A325))=TRUE,G.11!A325,"")</f>
        <v/>
      </c>
      <c r="B325" s="96" t="str">
        <f>IF(OR(ISTEXT(G.11!B325),ISNUMBER(G.11!B325))=TRUE,G.11!B325,"")</f>
        <v/>
      </c>
      <c r="C325" s="96" t="str">
        <f>IF(OR(ISTEXT(G.11!C325),ISNUMBER(G.11!C325))=TRUE,G.11!C325,"")</f>
        <v/>
      </c>
      <c r="D325" s="89">
        <f>IFERROR(ROUND(G.11!D325,2),0)</f>
        <v>0</v>
      </c>
      <c r="E325" s="96" t="str">
        <f>IF(OR(ISTEXT(G.11!E325),ISNUMBER(G.11!E325))=TRUE,G.11!E325,"")</f>
        <v/>
      </c>
      <c r="F325" s="89">
        <f>IFERROR(ROUND(G.11!F325,2),0)</f>
        <v>0</v>
      </c>
      <c r="G325" s="89">
        <f>IFERROR(ROUND(G.11!G325,2),0)</f>
        <v>0</v>
      </c>
      <c r="H325" s="89">
        <f>IFERROR(ROUND(G.11!H325,2),0)</f>
        <v>0</v>
      </c>
      <c r="I325" s="89">
        <f>IFERROR(ROUND(G.11!I325,2),0)</f>
        <v>0</v>
      </c>
      <c r="J325" s="89">
        <f>IFERROR(ROUND(G.11!J325,2),0)</f>
        <v>0</v>
      </c>
      <c r="K325" s="91">
        <f t="shared" si="5"/>
        <v>0</v>
      </c>
      <c r="L325" s="89">
        <f>IFERROR(ROUND(G.11!L325,2),0)</f>
        <v>0</v>
      </c>
      <c r="M325" s="89">
        <f>IFERROR(ROUND(G.11!M325,2),0)</f>
        <v>0</v>
      </c>
      <c r="N325" s="96" t="str">
        <f>IF(OR(ISTEXT(G.11!N325),ISNUMBER(G.11!N325))=TRUE,G.11!N325,"")</f>
        <v/>
      </c>
    </row>
    <row r="326" spans="1:14" ht="15.75" thickBot="1" x14ac:dyDescent="0.3">
      <c r="A326" s="96" t="str">
        <f>IF(OR(ISTEXT(G.11!A326),ISNUMBER(G.11!A326))=TRUE,G.11!A326,"")</f>
        <v/>
      </c>
      <c r="B326" s="96" t="str">
        <f>IF(OR(ISTEXT(G.11!B326),ISNUMBER(G.11!B326))=TRUE,G.11!B326,"")</f>
        <v/>
      </c>
      <c r="C326" s="96" t="str">
        <f>IF(OR(ISTEXT(G.11!C326),ISNUMBER(G.11!C326))=TRUE,G.11!C326,"")</f>
        <v/>
      </c>
      <c r="D326" s="89">
        <f>IFERROR(ROUND(G.11!D326,2),0)</f>
        <v>0</v>
      </c>
      <c r="E326" s="96" t="str">
        <f>IF(OR(ISTEXT(G.11!E326),ISNUMBER(G.11!E326))=TRUE,G.11!E326,"")</f>
        <v/>
      </c>
      <c r="F326" s="89">
        <f>IFERROR(ROUND(G.11!F326,2),0)</f>
        <v>0</v>
      </c>
      <c r="G326" s="89">
        <f>IFERROR(ROUND(G.11!G326,2),0)</f>
        <v>0</v>
      </c>
      <c r="H326" s="89">
        <f>IFERROR(ROUND(G.11!H326,2),0)</f>
        <v>0</v>
      </c>
      <c r="I326" s="89">
        <f>IFERROR(ROUND(G.11!I326,2),0)</f>
        <v>0</v>
      </c>
      <c r="J326" s="89">
        <f>IFERROR(ROUND(G.11!J326,2),0)</f>
        <v>0</v>
      </c>
      <c r="K326" s="91">
        <f t="shared" si="5"/>
        <v>0</v>
      </c>
      <c r="L326" s="89">
        <f>IFERROR(ROUND(G.11!L326,2),0)</f>
        <v>0</v>
      </c>
      <c r="M326" s="89">
        <f>IFERROR(ROUND(G.11!M326,2),0)</f>
        <v>0</v>
      </c>
      <c r="N326" s="96" t="str">
        <f>IF(OR(ISTEXT(G.11!N326),ISNUMBER(G.11!N326))=TRUE,G.11!N326,"")</f>
        <v/>
      </c>
    </row>
    <row r="327" spans="1:14" ht="15.75" thickBot="1" x14ac:dyDescent="0.3">
      <c r="A327" s="96" t="str">
        <f>IF(OR(ISTEXT(G.11!A327),ISNUMBER(G.11!A327))=TRUE,G.11!A327,"")</f>
        <v/>
      </c>
      <c r="B327" s="96" t="str">
        <f>IF(OR(ISTEXT(G.11!B327),ISNUMBER(G.11!B327))=TRUE,G.11!B327,"")</f>
        <v/>
      </c>
      <c r="C327" s="96" t="str">
        <f>IF(OR(ISTEXT(G.11!C327),ISNUMBER(G.11!C327))=TRUE,G.11!C327,"")</f>
        <v/>
      </c>
      <c r="D327" s="89">
        <f>IFERROR(ROUND(G.11!D327,2),0)</f>
        <v>0</v>
      </c>
      <c r="E327" s="96" t="str">
        <f>IF(OR(ISTEXT(G.11!E327),ISNUMBER(G.11!E327))=TRUE,G.11!E327,"")</f>
        <v/>
      </c>
      <c r="F327" s="89">
        <f>IFERROR(ROUND(G.11!F327,2),0)</f>
        <v>0</v>
      </c>
      <c r="G327" s="89">
        <f>IFERROR(ROUND(G.11!G327,2),0)</f>
        <v>0</v>
      </c>
      <c r="H327" s="89">
        <f>IFERROR(ROUND(G.11!H327,2),0)</f>
        <v>0</v>
      </c>
      <c r="I327" s="89">
        <f>IFERROR(ROUND(G.11!I327,2),0)</f>
        <v>0</v>
      </c>
      <c r="J327" s="89">
        <f>IFERROR(ROUND(G.11!J327,2),0)</f>
        <v>0</v>
      </c>
      <c r="K327" s="91">
        <f t="shared" si="5"/>
        <v>0</v>
      </c>
      <c r="L327" s="89">
        <f>IFERROR(ROUND(G.11!L327,2),0)</f>
        <v>0</v>
      </c>
      <c r="M327" s="89">
        <f>IFERROR(ROUND(G.11!M327,2),0)</f>
        <v>0</v>
      </c>
      <c r="N327" s="96" t="str">
        <f>IF(OR(ISTEXT(G.11!N327),ISNUMBER(G.11!N327))=TRUE,G.11!N327,"")</f>
        <v/>
      </c>
    </row>
    <row r="328" spans="1:14" ht="15.75" thickBot="1" x14ac:dyDescent="0.3">
      <c r="A328" s="96" t="str">
        <f>IF(OR(ISTEXT(G.11!A328),ISNUMBER(G.11!A328))=TRUE,G.11!A328,"")</f>
        <v/>
      </c>
      <c r="B328" s="96" t="str">
        <f>IF(OR(ISTEXT(G.11!B328),ISNUMBER(G.11!B328))=TRUE,G.11!B328,"")</f>
        <v/>
      </c>
      <c r="C328" s="96" t="str">
        <f>IF(OR(ISTEXT(G.11!C328),ISNUMBER(G.11!C328))=TRUE,G.11!C328,"")</f>
        <v/>
      </c>
      <c r="D328" s="89">
        <f>IFERROR(ROUND(G.11!D328,2),0)</f>
        <v>0</v>
      </c>
      <c r="E328" s="96" t="str">
        <f>IF(OR(ISTEXT(G.11!E328),ISNUMBER(G.11!E328))=TRUE,G.11!E328,"")</f>
        <v/>
      </c>
      <c r="F328" s="89">
        <f>IFERROR(ROUND(G.11!F328,2),0)</f>
        <v>0</v>
      </c>
      <c r="G328" s="89">
        <f>IFERROR(ROUND(G.11!G328,2),0)</f>
        <v>0</v>
      </c>
      <c r="H328" s="89">
        <f>IFERROR(ROUND(G.11!H328,2),0)</f>
        <v>0</v>
      </c>
      <c r="I328" s="89">
        <f>IFERROR(ROUND(G.11!I328,2),0)</f>
        <v>0</v>
      </c>
      <c r="J328" s="89">
        <f>IFERROR(ROUND(G.11!J328,2),0)</f>
        <v>0</v>
      </c>
      <c r="K328" s="91">
        <f t="shared" si="5"/>
        <v>0</v>
      </c>
      <c r="L328" s="89">
        <f>IFERROR(ROUND(G.11!L328,2),0)</f>
        <v>0</v>
      </c>
      <c r="M328" s="89">
        <f>IFERROR(ROUND(G.11!M328,2),0)</f>
        <v>0</v>
      </c>
      <c r="N328" s="96" t="str">
        <f>IF(OR(ISTEXT(G.11!N328),ISNUMBER(G.11!N328))=TRUE,G.11!N328,"")</f>
        <v/>
      </c>
    </row>
    <row r="329" spans="1:14" ht="15.75" thickBot="1" x14ac:dyDescent="0.3">
      <c r="A329" s="96" t="str">
        <f>IF(OR(ISTEXT(G.11!A329),ISNUMBER(G.11!A329))=TRUE,G.11!A329,"")</f>
        <v/>
      </c>
      <c r="B329" s="96" t="str">
        <f>IF(OR(ISTEXT(G.11!B329),ISNUMBER(G.11!B329))=TRUE,G.11!B329,"")</f>
        <v/>
      </c>
      <c r="C329" s="96" t="str">
        <f>IF(OR(ISTEXT(G.11!C329),ISNUMBER(G.11!C329))=TRUE,G.11!C329,"")</f>
        <v/>
      </c>
      <c r="D329" s="89">
        <f>IFERROR(ROUND(G.11!D329,2),0)</f>
        <v>0</v>
      </c>
      <c r="E329" s="96" t="str">
        <f>IF(OR(ISTEXT(G.11!E329),ISNUMBER(G.11!E329))=TRUE,G.11!E329,"")</f>
        <v/>
      </c>
      <c r="F329" s="89">
        <f>IFERROR(ROUND(G.11!F329,2),0)</f>
        <v>0</v>
      </c>
      <c r="G329" s="89">
        <f>IFERROR(ROUND(G.11!G329,2),0)</f>
        <v>0</v>
      </c>
      <c r="H329" s="89">
        <f>IFERROR(ROUND(G.11!H329,2),0)</f>
        <v>0</v>
      </c>
      <c r="I329" s="89">
        <f>IFERROR(ROUND(G.11!I329,2),0)</f>
        <v>0</v>
      </c>
      <c r="J329" s="89">
        <f>IFERROR(ROUND(G.11!J329,2),0)</f>
        <v>0</v>
      </c>
      <c r="K329" s="91">
        <f t="shared" si="5"/>
        <v>0</v>
      </c>
      <c r="L329" s="89">
        <f>IFERROR(ROUND(G.11!L329,2),0)</f>
        <v>0</v>
      </c>
      <c r="M329" s="89">
        <f>IFERROR(ROUND(G.11!M329,2),0)</f>
        <v>0</v>
      </c>
      <c r="N329" s="96" t="str">
        <f>IF(OR(ISTEXT(G.11!N329),ISNUMBER(G.11!N329))=TRUE,G.11!N329,"")</f>
        <v/>
      </c>
    </row>
    <row r="330" spans="1:14" ht="15.75" thickBot="1" x14ac:dyDescent="0.3">
      <c r="A330" s="96" t="str">
        <f>IF(OR(ISTEXT(G.11!A330),ISNUMBER(G.11!A330))=TRUE,G.11!A330,"")</f>
        <v/>
      </c>
      <c r="B330" s="96" t="str">
        <f>IF(OR(ISTEXT(G.11!B330),ISNUMBER(G.11!B330))=TRUE,G.11!B330,"")</f>
        <v/>
      </c>
      <c r="C330" s="96" t="str">
        <f>IF(OR(ISTEXT(G.11!C330),ISNUMBER(G.11!C330))=TRUE,G.11!C330,"")</f>
        <v/>
      </c>
      <c r="D330" s="89">
        <f>IFERROR(ROUND(G.11!D330,2),0)</f>
        <v>0</v>
      </c>
      <c r="E330" s="96" t="str">
        <f>IF(OR(ISTEXT(G.11!E330),ISNUMBER(G.11!E330))=TRUE,G.11!E330,"")</f>
        <v/>
      </c>
      <c r="F330" s="89">
        <f>IFERROR(ROUND(G.11!F330,2),0)</f>
        <v>0</v>
      </c>
      <c r="G330" s="89">
        <f>IFERROR(ROUND(G.11!G330,2),0)</f>
        <v>0</v>
      </c>
      <c r="H330" s="89">
        <f>IFERROR(ROUND(G.11!H330,2),0)</f>
        <v>0</v>
      </c>
      <c r="I330" s="89">
        <f>IFERROR(ROUND(G.11!I330,2),0)</f>
        <v>0</v>
      </c>
      <c r="J330" s="89">
        <f>IFERROR(ROUND(G.11!J330,2),0)</f>
        <v>0</v>
      </c>
      <c r="K330" s="91">
        <f t="shared" si="5"/>
        <v>0</v>
      </c>
      <c r="L330" s="89">
        <f>IFERROR(ROUND(G.11!L330,2),0)</f>
        <v>0</v>
      </c>
      <c r="M330" s="89">
        <f>IFERROR(ROUND(G.11!M330,2),0)</f>
        <v>0</v>
      </c>
      <c r="N330" s="96" t="str">
        <f>IF(OR(ISTEXT(G.11!N330),ISNUMBER(G.11!N330))=TRUE,G.11!N330,"")</f>
        <v/>
      </c>
    </row>
    <row r="331" spans="1:14" ht="15.75" thickBot="1" x14ac:dyDescent="0.3">
      <c r="A331" s="96" t="str">
        <f>IF(OR(ISTEXT(G.11!A331),ISNUMBER(G.11!A331))=TRUE,G.11!A331,"")</f>
        <v/>
      </c>
      <c r="B331" s="96" t="str">
        <f>IF(OR(ISTEXT(G.11!B331),ISNUMBER(G.11!B331))=TRUE,G.11!B331,"")</f>
        <v/>
      </c>
      <c r="C331" s="96" t="str">
        <f>IF(OR(ISTEXT(G.11!C331),ISNUMBER(G.11!C331))=TRUE,G.11!C331,"")</f>
        <v/>
      </c>
      <c r="D331" s="89">
        <f>IFERROR(ROUND(G.11!D331,2),0)</f>
        <v>0</v>
      </c>
      <c r="E331" s="96" t="str">
        <f>IF(OR(ISTEXT(G.11!E331),ISNUMBER(G.11!E331))=TRUE,G.11!E331,"")</f>
        <v/>
      </c>
      <c r="F331" s="89">
        <f>IFERROR(ROUND(G.11!F331,2),0)</f>
        <v>0</v>
      </c>
      <c r="G331" s="89">
        <f>IFERROR(ROUND(G.11!G331,2),0)</f>
        <v>0</v>
      </c>
      <c r="H331" s="89">
        <f>IFERROR(ROUND(G.11!H331,2),0)</f>
        <v>0</v>
      </c>
      <c r="I331" s="89">
        <f>IFERROR(ROUND(G.11!I331,2),0)</f>
        <v>0</v>
      </c>
      <c r="J331" s="89">
        <f>IFERROR(ROUND(G.11!J331,2),0)</f>
        <v>0</v>
      </c>
      <c r="K331" s="91">
        <f t="shared" si="5"/>
        <v>0</v>
      </c>
      <c r="L331" s="89">
        <f>IFERROR(ROUND(G.11!L331,2),0)</f>
        <v>0</v>
      </c>
      <c r="M331" s="89">
        <f>IFERROR(ROUND(G.11!M331,2),0)</f>
        <v>0</v>
      </c>
      <c r="N331" s="96" t="str">
        <f>IF(OR(ISTEXT(G.11!N331),ISNUMBER(G.11!N331))=TRUE,G.11!N331,"")</f>
        <v/>
      </c>
    </row>
    <row r="332" spans="1:14" ht="15.75" thickBot="1" x14ac:dyDescent="0.3">
      <c r="A332" s="96" t="str">
        <f>IF(OR(ISTEXT(G.11!A332),ISNUMBER(G.11!A332))=TRUE,G.11!A332,"")</f>
        <v/>
      </c>
      <c r="B332" s="96" t="str">
        <f>IF(OR(ISTEXT(G.11!B332),ISNUMBER(G.11!B332))=TRUE,G.11!B332,"")</f>
        <v/>
      </c>
      <c r="C332" s="96" t="str">
        <f>IF(OR(ISTEXT(G.11!C332),ISNUMBER(G.11!C332))=TRUE,G.11!C332,"")</f>
        <v/>
      </c>
      <c r="D332" s="89">
        <f>IFERROR(ROUND(G.11!D332,2),0)</f>
        <v>0</v>
      </c>
      <c r="E332" s="96" t="str">
        <f>IF(OR(ISTEXT(G.11!E332),ISNUMBER(G.11!E332))=TRUE,G.11!E332,"")</f>
        <v/>
      </c>
      <c r="F332" s="89">
        <f>IFERROR(ROUND(G.11!F332,2),0)</f>
        <v>0</v>
      </c>
      <c r="G332" s="89">
        <f>IFERROR(ROUND(G.11!G332,2),0)</f>
        <v>0</v>
      </c>
      <c r="H332" s="89">
        <f>IFERROR(ROUND(G.11!H332,2),0)</f>
        <v>0</v>
      </c>
      <c r="I332" s="89">
        <f>IFERROR(ROUND(G.11!I332,2),0)</f>
        <v>0</v>
      </c>
      <c r="J332" s="89">
        <f>IFERROR(ROUND(G.11!J332,2),0)</f>
        <v>0</v>
      </c>
      <c r="K332" s="91">
        <f t="shared" si="5"/>
        <v>0</v>
      </c>
      <c r="L332" s="89">
        <f>IFERROR(ROUND(G.11!L332,2),0)</f>
        <v>0</v>
      </c>
      <c r="M332" s="89">
        <f>IFERROR(ROUND(G.11!M332,2),0)</f>
        <v>0</v>
      </c>
      <c r="N332" s="96" t="str">
        <f>IF(OR(ISTEXT(G.11!N332),ISNUMBER(G.11!N332))=TRUE,G.11!N332,"")</f>
        <v/>
      </c>
    </row>
    <row r="333" spans="1:14" ht="15.75" thickBot="1" x14ac:dyDescent="0.3">
      <c r="A333" s="96" t="str">
        <f>IF(OR(ISTEXT(G.11!A333),ISNUMBER(G.11!A333))=TRUE,G.11!A333,"")</f>
        <v/>
      </c>
      <c r="B333" s="96" t="str">
        <f>IF(OR(ISTEXT(G.11!B333),ISNUMBER(G.11!B333))=TRUE,G.11!B333,"")</f>
        <v/>
      </c>
      <c r="C333" s="96" t="str">
        <f>IF(OR(ISTEXT(G.11!C333),ISNUMBER(G.11!C333))=TRUE,G.11!C333,"")</f>
        <v/>
      </c>
      <c r="D333" s="89">
        <f>IFERROR(ROUND(G.11!D333,2),0)</f>
        <v>0</v>
      </c>
      <c r="E333" s="96" t="str">
        <f>IF(OR(ISTEXT(G.11!E333),ISNUMBER(G.11!E333))=TRUE,G.11!E333,"")</f>
        <v/>
      </c>
      <c r="F333" s="89">
        <f>IFERROR(ROUND(G.11!F333,2),0)</f>
        <v>0</v>
      </c>
      <c r="G333" s="89">
        <f>IFERROR(ROUND(G.11!G333,2),0)</f>
        <v>0</v>
      </c>
      <c r="H333" s="89">
        <f>IFERROR(ROUND(G.11!H333,2),0)</f>
        <v>0</v>
      </c>
      <c r="I333" s="89">
        <f>IFERROR(ROUND(G.11!I333,2),0)</f>
        <v>0</v>
      </c>
      <c r="J333" s="89">
        <f>IFERROR(ROUND(G.11!J333,2),0)</f>
        <v>0</v>
      </c>
      <c r="K333" s="91">
        <f t="shared" si="5"/>
        <v>0</v>
      </c>
      <c r="L333" s="89">
        <f>IFERROR(ROUND(G.11!L333,2),0)</f>
        <v>0</v>
      </c>
      <c r="M333" s="89">
        <f>IFERROR(ROUND(G.11!M333,2),0)</f>
        <v>0</v>
      </c>
      <c r="N333" s="96" t="str">
        <f>IF(OR(ISTEXT(G.11!N333),ISNUMBER(G.11!N333))=TRUE,G.11!N333,"")</f>
        <v/>
      </c>
    </row>
    <row r="334" spans="1:14" ht="15.75" thickBot="1" x14ac:dyDescent="0.3">
      <c r="A334" s="96" t="str">
        <f>IF(OR(ISTEXT(G.11!A334),ISNUMBER(G.11!A334))=TRUE,G.11!A334,"")</f>
        <v/>
      </c>
      <c r="B334" s="96" t="str">
        <f>IF(OR(ISTEXT(G.11!B334),ISNUMBER(G.11!B334))=TRUE,G.11!B334,"")</f>
        <v/>
      </c>
      <c r="C334" s="96" t="str">
        <f>IF(OR(ISTEXT(G.11!C334),ISNUMBER(G.11!C334))=TRUE,G.11!C334,"")</f>
        <v/>
      </c>
      <c r="D334" s="89">
        <f>IFERROR(ROUND(G.11!D334,2),0)</f>
        <v>0</v>
      </c>
      <c r="E334" s="96" t="str">
        <f>IF(OR(ISTEXT(G.11!E334),ISNUMBER(G.11!E334))=TRUE,G.11!E334,"")</f>
        <v/>
      </c>
      <c r="F334" s="89">
        <f>IFERROR(ROUND(G.11!F334,2),0)</f>
        <v>0</v>
      </c>
      <c r="G334" s="89">
        <f>IFERROR(ROUND(G.11!G334,2),0)</f>
        <v>0</v>
      </c>
      <c r="H334" s="89">
        <f>IFERROR(ROUND(G.11!H334,2),0)</f>
        <v>0</v>
      </c>
      <c r="I334" s="89">
        <f>IFERROR(ROUND(G.11!I334,2),0)</f>
        <v>0</v>
      </c>
      <c r="J334" s="89">
        <f>IFERROR(ROUND(G.11!J334,2),0)</f>
        <v>0</v>
      </c>
      <c r="K334" s="91">
        <f t="shared" si="5"/>
        <v>0</v>
      </c>
      <c r="L334" s="89">
        <f>IFERROR(ROUND(G.11!L334,2),0)</f>
        <v>0</v>
      </c>
      <c r="M334" s="89">
        <f>IFERROR(ROUND(G.11!M334,2),0)</f>
        <v>0</v>
      </c>
      <c r="N334" s="96" t="str">
        <f>IF(OR(ISTEXT(G.11!N334),ISNUMBER(G.11!N334))=TRUE,G.11!N334,"")</f>
        <v/>
      </c>
    </row>
    <row r="335" spans="1:14" ht="15.75" thickBot="1" x14ac:dyDescent="0.3">
      <c r="A335" s="96" t="str">
        <f>IF(OR(ISTEXT(G.11!A335),ISNUMBER(G.11!A335))=TRUE,G.11!A335,"")</f>
        <v/>
      </c>
      <c r="B335" s="96" t="str">
        <f>IF(OR(ISTEXT(G.11!B335),ISNUMBER(G.11!B335))=TRUE,G.11!B335,"")</f>
        <v/>
      </c>
      <c r="C335" s="96" t="str">
        <f>IF(OR(ISTEXT(G.11!C335),ISNUMBER(G.11!C335))=TRUE,G.11!C335,"")</f>
        <v/>
      </c>
      <c r="D335" s="89">
        <f>IFERROR(ROUND(G.11!D335,2),0)</f>
        <v>0</v>
      </c>
      <c r="E335" s="96" t="str">
        <f>IF(OR(ISTEXT(G.11!E335),ISNUMBER(G.11!E335))=TRUE,G.11!E335,"")</f>
        <v/>
      </c>
      <c r="F335" s="89">
        <f>IFERROR(ROUND(G.11!F335,2),0)</f>
        <v>0</v>
      </c>
      <c r="G335" s="89">
        <f>IFERROR(ROUND(G.11!G335,2),0)</f>
        <v>0</v>
      </c>
      <c r="H335" s="89">
        <f>IFERROR(ROUND(G.11!H335,2),0)</f>
        <v>0</v>
      </c>
      <c r="I335" s="89">
        <f>IFERROR(ROUND(G.11!I335,2),0)</f>
        <v>0</v>
      </c>
      <c r="J335" s="89">
        <f>IFERROR(ROUND(G.11!J335,2),0)</f>
        <v>0</v>
      </c>
      <c r="K335" s="91">
        <f t="shared" si="5"/>
        <v>0</v>
      </c>
      <c r="L335" s="89">
        <f>IFERROR(ROUND(G.11!L335,2),0)</f>
        <v>0</v>
      </c>
      <c r="M335" s="89">
        <f>IFERROR(ROUND(G.11!M335,2),0)</f>
        <v>0</v>
      </c>
      <c r="N335" s="96" t="str">
        <f>IF(OR(ISTEXT(G.11!N335),ISNUMBER(G.11!N335))=TRUE,G.11!N335,"")</f>
        <v/>
      </c>
    </row>
    <row r="336" spans="1:14" ht="15.75" thickBot="1" x14ac:dyDescent="0.3">
      <c r="A336" s="96" t="str">
        <f>IF(OR(ISTEXT(G.11!A336),ISNUMBER(G.11!A336))=TRUE,G.11!A336,"")</f>
        <v/>
      </c>
      <c r="B336" s="96" t="str">
        <f>IF(OR(ISTEXT(G.11!B336),ISNUMBER(G.11!B336))=TRUE,G.11!B336,"")</f>
        <v/>
      </c>
      <c r="C336" s="96" t="str">
        <f>IF(OR(ISTEXT(G.11!C336),ISNUMBER(G.11!C336))=TRUE,G.11!C336,"")</f>
        <v/>
      </c>
      <c r="D336" s="89">
        <f>IFERROR(ROUND(G.11!D336,2),0)</f>
        <v>0</v>
      </c>
      <c r="E336" s="96" t="str">
        <f>IF(OR(ISTEXT(G.11!E336),ISNUMBER(G.11!E336))=TRUE,G.11!E336,"")</f>
        <v/>
      </c>
      <c r="F336" s="89">
        <f>IFERROR(ROUND(G.11!F336,2),0)</f>
        <v>0</v>
      </c>
      <c r="G336" s="89">
        <f>IFERROR(ROUND(G.11!G336,2),0)</f>
        <v>0</v>
      </c>
      <c r="H336" s="89">
        <f>IFERROR(ROUND(G.11!H336,2),0)</f>
        <v>0</v>
      </c>
      <c r="I336" s="89">
        <f>IFERROR(ROUND(G.11!I336,2),0)</f>
        <v>0</v>
      </c>
      <c r="J336" s="89">
        <f>IFERROR(ROUND(G.11!J336,2),0)</f>
        <v>0</v>
      </c>
      <c r="K336" s="91">
        <f t="shared" si="5"/>
        <v>0</v>
      </c>
      <c r="L336" s="89">
        <f>IFERROR(ROUND(G.11!L336,2),0)</f>
        <v>0</v>
      </c>
      <c r="M336" s="89">
        <f>IFERROR(ROUND(G.11!M336,2),0)</f>
        <v>0</v>
      </c>
      <c r="N336" s="96" t="str">
        <f>IF(OR(ISTEXT(G.11!N336),ISNUMBER(G.11!N336))=TRUE,G.11!N336,"")</f>
        <v/>
      </c>
    </row>
    <row r="337" spans="1:14" ht="15.75" thickBot="1" x14ac:dyDescent="0.3">
      <c r="A337" s="96" t="str">
        <f>IF(OR(ISTEXT(G.11!A337),ISNUMBER(G.11!A337))=TRUE,G.11!A337,"")</f>
        <v/>
      </c>
      <c r="B337" s="96" t="str">
        <f>IF(OR(ISTEXT(G.11!B337),ISNUMBER(G.11!B337))=TRUE,G.11!B337,"")</f>
        <v/>
      </c>
      <c r="C337" s="96" t="str">
        <f>IF(OR(ISTEXT(G.11!C337),ISNUMBER(G.11!C337))=TRUE,G.11!C337,"")</f>
        <v/>
      </c>
      <c r="D337" s="89">
        <f>IFERROR(ROUND(G.11!D337,2),0)</f>
        <v>0</v>
      </c>
      <c r="E337" s="96" t="str">
        <f>IF(OR(ISTEXT(G.11!E337),ISNUMBER(G.11!E337))=TRUE,G.11!E337,"")</f>
        <v/>
      </c>
      <c r="F337" s="89">
        <f>IFERROR(ROUND(G.11!F337,2),0)</f>
        <v>0</v>
      </c>
      <c r="G337" s="89">
        <f>IFERROR(ROUND(G.11!G337,2),0)</f>
        <v>0</v>
      </c>
      <c r="H337" s="89">
        <f>IFERROR(ROUND(G.11!H337,2),0)</f>
        <v>0</v>
      </c>
      <c r="I337" s="89">
        <f>IFERROR(ROUND(G.11!I337,2),0)</f>
        <v>0</v>
      </c>
      <c r="J337" s="89">
        <f>IFERROR(ROUND(G.11!J337,2),0)</f>
        <v>0</v>
      </c>
      <c r="K337" s="91">
        <f t="shared" si="5"/>
        <v>0</v>
      </c>
      <c r="L337" s="89">
        <f>IFERROR(ROUND(G.11!L337,2),0)</f>
        <v>0</v>
      </c>
      <c r="M337" s="89">
        <f>IFERROR(ROUND(G.11!M337,2),0)</f>
        <v>0</v>
      </c>
      <c r="N337" s="96" t="str">
        <f>IF(OR(ISTEXT(G.11!N337),ISNUMBER(G.11!N337))=TRUE,G.11!N337,"")</f>
        <v/>
      </c>
    </row>
    <row r="338" spans="1:14" ht="15.75" thickBot="1" x14ac:dyDescent="0.3">
      <c r="A338" s="96" t="str">
        <f>IF(OR(ISTEXT(G.11!A338),ISNUMBER(G.11!A338))=TRUE,G.11!A338,"")</f>
        <v/>
      </c>
      <c r="B338" s="96" t="str">
        <f>IF(OR(ISTEXT(G.11!B338),ISNUMBER(G.11!B338))=TRUE,G.11!B338,"")</f>
        <v/>
      </c>
      <c r="C338" s="96" t="str">
        <f>IF(OR(ISTEXT(G.11!C338),ISNUMBER(G.11!C338))=TRUE,G.11!C338,"")</f>
        <v/>
      </c>
      <c r="D338" s="89">
        <f>IFERROR(ROUND(G.11!D338,2),0)</f>
        <v>0</v>
      </c>
      <c r="E338" s="96" t="str">
        <f>IF(OR(ISTEXT(G.11!E338),ISNUMBER(G.11!E338))=TRUE,G.11!E338,"")</f>
        <v/>
      </c>
      <c r="F338" s="89">
        <f>IFERROR(ROUND(G.11!F338,2),0)</f>
        <v>0</v>
      </c>
      <c r="G338" s="89">
        <f>IFERROR(ROUND(G.11!G338,2),0)</f>
        <v>0</v>
      </c>
      <c r="H338" s="89">
        <f>IFERROR(ROUND(G.11!H338,2),0)</f>
        <v>0</v>
      </c>
      <c r="I338" s="89">
        <f>IFERROR(ROUND(G.11!I338,2),0)</f>
        <v>0</v>
      </c>
      <c r="J338" s="89">
        <f>IFERROR(ROUND(G.11!J338,2),0)</f>
        <v>0</v>
      </c>
      <c r="K338" s="91">
        <f t="shared" si="5"/>
        <v>0</v>
      </c>
      <c r="L338" s="89">
        <f>IFERROR(ROUND(G.11!L338,2),0)</f>
        <v>0</v>
      </c>
      <c r="M338" s="89">
        <f>IFERROR(ROUND(G.11!M338,2),0)</f>
        <v>0</v>
      </c>
      <c r="N338" s="96" t="str">
        <f>IF(OR(ISTEXT(G.11!N338),ISNUMBER(G.11!N338))=TRUE,G.11!N338,"")</f>
        <v/>
      </c>
    </row>
    <row r="339" spans="1:14" ht="15.75" thickBot="1" x14ac:dyDescent="0.3">
      <c r="A339" s="96" t="str">
        <f>IF(OR(ISTEXT(G.11!A339),ISNUMBER(G.11!A339))=TRUE,G.11!A339,"")</f>
        <v/>
      </c>
      <c r="B339" s="96" t="str">
        <f>IF(OR(ISTEXT(G.11!B339),ISNUMBER(G.11!B339))=TRUE,G.11!B339,"")</f>
        <v/>
      </c>
      <c r="C339" s="96" t="str">
        <f>IF(OR(ISTEXT(G.11!C339),ISNUMBER(G.11!C339))=TRUE,G.11!C339,"")</f>
        <v/>
      </c>
      <c r="D339" s="89">
        <f>IFERROR(ROUND(G.11!D339,2),0)</f>
        <v>0</v>
      </c>
      <c r="E339" s="96" t="str">
        <f>IF(OR(ISTEXT(G.11!E339),ISNUMBER(G.11!E339))=TRUE,G.11!E339,"")</f>
        <v/>
      </c>
      <c r="F339" s="89">
        <f>IFERROR(ROUND(G.11!F339,2),0)</f>
        <v>0</v>
      </c>
      <c r="G339" s="89">
        <f>IFERROR(ROUND(G.11!G339,2),0)</f>
        <v>0</v>
      </c>
      <c r="H339" s="89">
        <f>IFERROR(ROUND(G.11!H339,2),0)</f>
        <v>0</v>
      </c>
      <c r="I339" s="89">
        <f>IFERROR(ROUND(G.11!I339,2),0)</f>
        <v>0</v>
      </c>
      <c r="J339" s="89">
        <f>IFERROR(ROUND(G.11!J339,2),0)</f>
        <v>0</v>
      </c>
      <c r="K339" s="91">
        <f t="shared" si="5"/>
        <v>0</v>
      </c>
      <c r="L339" s="89">
        <f>IFERROR(ROUND(G.11!L339,2),0)</f>
        <v>0</v>
      </c>
      <c r="M339" s="89">
        <f>IFERROR(ROUND(G.11!M339,2),0)</f>
        <v>0</v>
      </c>
      <c r="N339" s="96" t="str">
        <f>IF(OR(ISTEXT(G.11!N339),ISNUMBER(G.11!N339))=TRUE,G.11!N339,"")</f>
        <v/>
      </c>
    </row>
    <row r="340" spans="1:14" ht="15.75" thickBot="1" x14ac:dyDescent="0.3">
      <c r="A340" s="96" t="str">
        <f>IF(OR(ISTEXT(G.11!A340),ISNUMBER(G.11!A340))=TRUE,G.11!A340,"")</f>
        <v/>
      </c>
      <c r="B340" s="96" t="str">
        <f>IF(OR(ISTEXT(G.11!B340),ISNUMBER(G.11!B340))=TRUE,G.11!B340,"")</f>
        <v/>
      </c>
      <c r="C340" s="96" t="str">
        <f>IF(OR(ISTEXT(G.11!C340),ISNUMBER(G.11!C340))=TRUE,G.11!C340,"")</f>
        <v/>
      </c>
      <c r="D340" s="89">
        <f>IFERROR(ROUND(G.11!D340,2),0)</f>
        <v>0</v>
      </c>
      <c r="E340" s="96" t="str">
        <f>IF(OR(ISTEXT(G.11!E340),ISNUMBER(G.11!E340))=TRUE,G.11!E340,"")</f>
        <v/>
      </c>
      <c r="F340" s="89">
        <f>IFERROR(ROUND(G.11!F340,2),0)</f>
        <v>0</v>
      </c>
      <c r="G340" s="89">
        <f>IFERROR(ROUND(G.11!G340,2),0)</f>
        <v>0</v>
      </c>
      <c r="H340" s="89">
        <f>IFERROR(ROUND(G.11!H340,2),0)</f>
        <v>0</v>
      </c>
      <c r="I340" s="89">
        <f>IFERROR(ROUND(G.11!I340,2),0)</f>
        <v>0</v>
      </c>
      <c r="J340" s="89">
        <f>IFERROR(ROUND(G.11!J340,2),0)</f>
        <v>0</v>
      </c>
      <c r="K340" s="91">
        <f t="shared" si="5"/>
        <v>0</v>
      </c>
      <c r="L340" s="89">
        <f>IFERROR(ROUND(G.11!L340,2),0)</f>
        <v>0</v>
      </c>
      <c r="M340" s="89">
        <f>IFERROR(ROUND(G.11!M340,2),0)</f>
        <v>0</v>
      </c>
      <c r="N340" s="96" t="str">
        <f>IF(OR(ISTEXT(G.11!N340),ISNUMBER(G.11!N340))=TRUE,G.11!N340,"")</f>
        <v/>
      </c>
    </row>
    <row r="341" spans="1:14" ht="15.75" thickBot="1" x14ac:dyDescent="0.3">
      <c r="A341" s="96" t="str">
        <f>IF(OR(ISTEXT(G.11!A341),ISNUMBER(G.11!A341))=TRUE,G.11!A341,"")</f>
        <v/>
      </c>
      <c r="B341" s="96" t="str">
        <f>IF(OR(ISTEXT(G.11!B341),ISNUMBER(G.11!B341))=TRUE,G.11!B341,"")</f>
        <v/>
      </c>
      <c r="C341" s="96" t="str">
        <f>IF(OR(ISTEXT(G.11!C341),ISNUMBER(G.11!C341))=TRUE,G.11!C341,"")</f>
        <v/>
      </c>
      <c r="D341" s="89">
        <f>IFERROR(ROUND(G.11!D341,2),0)</f>
        <v>0</v>
      </c>
      <c r="E341" s="96" t="str">
        <f>IF(OR(ISTEXT(G.11!E341),ISNUMBER(G.11!E341))=TRUE,G.11!E341,"")</f>
        <v/>
      </c>
      <c r="F341" s="89">
        <f>IFERROR(ROUND(G.11!F341,2),0)</f>
        <v>0</v>
      </c>
      <c r="G341" s="89">
        <f>IFERROR(ROUND(G.11!G341,2),0)</f>
        <v>0</v>
      </c>
      <c r="H341" s="89">
        <f>IFERROR(ROUND(G.11!H341,2),0)</f>
        <v>0</v>
      </c>
      <c r="I341" s="89">
        <f>IFERROR(ROUND(G.11!I341,2),0)</f>
        <v>0</v>
      </c>
      <c r="J341" s="89">
        <f>IFERROR(ROUND(G.11!J341,2),0)</f>
        <v>0</v>
      </c>
      <c r="K341" s="91">
        <f t="shared" si="5"/>
        <v>0</v>
      </c>
      <c r="L341" s="89">
        <f>IFERROR(ROUND(G.11!L341,2),0)</f>
        <v>0</v>
      </c>
      <c r="M341" s="89">
        <f>IFERROR(ROUND(G.11!M341,2),0)</f>
        <v>0</v>
      </c>
      <c r="N341" s="96" t="str">
        <f>IF(OR(ISTEXT(G.11!N341),ISNUMBER(G.11!N341))=TRUE,G.11!N341,"")</f>
        <v/>
      </c>
    </row>
    <row r="342" spans="1:14" ht="15.75" thickBot="1" x14ac:dyDescent="0.3">
      <c r="A342" s="96" t="str">
        <f>IF(OR(ISTEXT(G.11!A342),ISNUMBER(G.11!A342))=TRUE,G.11!A342,"")</f>
        <v/>
      </c>
      <c r="B342" s="96" t="str">
        <f>IF(OR(ISTEXT(G.11!B342),ISNUMBER(G.11!B342))=TRUE,G.11!B342,"")</f>
        <v/>
      </c>
      <c r="C342" s="96" t="str">
        <f>IF(OR(ISTEXT(G.11!C342),ISNUMBER(G.11!C342))=TRUE,G.11!C342,"")</f>
        <v/>
      </c>
      <c r="D342" s="89">
        <f>IFERROR(ROUND(G.11!D342,2),0)</f>
        <v>0</v>
      </c>
      <c r="E342" s="96" t="str">
        <f>IF(OR(ISTEXT(G.11!E342),ISNUMBER(G.11!E342))=TRUE,G.11!E342,"")</f>
        <v/>
      </c>
      <c r="F342" s="89">
        <f>IFERROR(ROUND(G.11!F342,2),0)</f>
        <v>0</v>
      </c>
      <c r="G342" s="89">
        <f>IFERROR(ROUND(G.11!G342,2),0)</f>
        <v>0</v>
      </c>
      <c r="H342" s="89">
        <f>IFERROR(ROUND(G.11!H342,2),0)</f>
        <v>0</v>
      </c>
      <c r="I342" s="89">
        <f>IFERROR(ROUND(G.11!I342,2),0)</f>
        <v>0</v>
      </c>
      <c r="J342" s="89">
        <f>IFERROR(ROUND(G.11!J342,2),0)</f>
        <v>0</v>
      </c>
      <c r="K342" s="91">
        <f t="shared" si="5"/>
        <v>0</v>
      </c>
      <c r="L342" s="89">
        <f>IFERROR(ROUND(G.11!L342,2),0)</f>
        <v>0</v>
      </c>
      <c r="M342" s="89">
        <f>IFERROR(ROUND(G.11!M342,2),0)</f>
        <v>0</v>
      </c>
      <c r="N342" s="96" t="str">
        <f>IF(OR(ISTEXT(G.11!N342),ISNUMBER(G.11!N342))=TRUE,G.11!N342,"")</f>
        <v/>
      </c>
    </row>
    <row r="343" spans="1:14" ht="15.75" thickBot="1" x14ac:dyDescent="0.3">
      <c r="A343" s="96" t="str">
        <f>IF(OR(ISTEXT(G.11!A343),ISNUMBER(G.11!A343))=TRUE,G.11!A343,"")</f>
        <v/>
      </c>
      <c r="B343" s="96" t="str">
        <f>IF(OR(ISTEXT(G.11!B343),ISNUMBER(G.11!B343))=TRUE,G.11!B343,"")</f>
        <v/>
      </c>
      <c r="C343" s="96" t="str">
        <f>IF(OR(ISTEXT(G.11!C343),ISNUMBER(G.11!C343))=TRUE,G.11!C343,"")</f>
        <v/>
      </c>
      <c r="D343" s="89">
        <f>IFERROR(ROUND(G.11!D343,2),0)</f>
        <v>0</v>
      </c>
      <c r="E343" s="96" t="str">
        <f>IF(OR(ISTEXT(G.11!E343),ISNUMBER(G.11!E343))=TRUE,G.11!E343,"")</f>
        <v/>
      </c>
      <c r="F343" s="89">
        <f>IFERROR(ROUND(G.11!F343,2),0)</f>
        <v>0</v>
      </c>
      <c r="G343" s="89">
        <f>IFERROR(ROUND(G.11!G343,2),0)</f>
        <v>0</v>
      </c>
      <c r="H343" s="89">
        <f>IFERROR(ROUND(G.11!H343,2),0)</f>
        <v>0</v>
      </c>
      <c r="I343" s="89">
        <f>IFERROR(ROUND(G.11!I343,2),0)</f>
        <v>0</v>
      </c>
      <c r="J343" s="89">
        <f>IFERROR(ROUND(G.11!J343,2),0)</f>
        <v>0</v>
      </c>
      <c r="K343" s="91">
        <f t="shared" si="5"/>
        <v>0</v>
      </c>
      <c r="L343" s="89">
        <f>IFERROR(ROUND(G.11!L343,2),0)</f>
        <v>0</v>
      </c>
      <c r="M343" s="89">
        <f>IFERROR(ROUND(G.11!M343,2),0)</f>
        <v>0</v>
      </c>
      <c r="N343" s="96" t="str">
        <f>IF(OR(ISTEXT(G.11!N343),ISNUMBER(G.11!N343))=TRUE,G.11!N343,"")</f>
        <v/>
      </c>
    </row>
    <row r="344" spans="1:14" ht="15.75" thickBot="1" x14ac:dyDescent="0.3">
      <c r="A344" s="96" t="str">
        <f>IF(OR(ISTEXT(G.11!A344),ISNUMBER(G.11!A344))=TRUE,G.11!A344,"")</f>
        <v/>
      </c>
      <c r="B344" s="96" t="str">
        <f>IF(OR(ISTEXT(G.11!B344),ISNUMBER(G.11!B344))=TRUE,G.11!B344,"")</f>
        <v/>
      </c>
      <c r="C344" s="96" t="str">
        <f>IF(OR(ISTEXT(G.11!C344),ISNUMBER(G.11!C344))=TRUE,G.11!C344,"")</f>
        <v/>
      </c>
      <c r="D344" s="89">
        <f>IFERROR(ROUND(G.11!D344,2),0)</f>
        <v>0</v>
      </c>
      <c r="E344" s="96" t="str">
        <f>IF(OR(ISTEXT(G.11!E344),ISNUMBER(G.11!E344))=TRUE,G.11!E344,"")</f>
        <v/>
      </c>
      <c r="F344" s="89">
        <f>IFERROR(ROUND(G.11!F344,2),0)</f>
        <v>0</v>
      </c>
      <c r="G344" s="89">
        <f>IFERROR(ROUND(G.11!G344,2),0)</f>
        <v>0</v>
      </c>
      <c r="H344" s="89">
        <f>IFERROR(ROUND(G.11!H344,2),0)</f>
        <v>0</v>
      </c>
      <c r="I344" s="89">
        <f>IFERROR(ROUND(G.11!I344,2),0)</f>
        <v>0</v>
      </c>
      <c r="J344" s="89">
        <f>IFERROR(ROUND(G.11!J344,2),0)</f>
        <v>0</v>
      </c>
      <c r="K344" s="91">
        <f t="shared" si="5"/>
        <v>0</v>
      </c>
      <c r="L344" s="89">
        <f>IFERROR(ROUND(G.11!L344,2),0)</f>
        <v>0</v>
      </c>
      <c r="M344" s="89">
        <f>IFERROR(ROUND(G.11!M344,2),0)</f>
        <v>0</v>
      </c>
      <c r="N344" s="96" t="str">
        <f>IF(OR(ISTEXT(G.11!N344),ISNUMBER(G.11!N344))=TRUE,G.11!N344,"")</f>
        <v/>
      </c>
    </row>
    <row r="345" spans="1:14" ht="15.75" thickBot="1" x14ac:dyDescent="0.3">
      <c r="A345" s="96" t="str">
        <f>IF(OR(ISTEXT(G.11!A345),ISNUMBER(G.11!A345))=TRUE,G.11!A345,"")</f>
        <v/>
      </c>
      <c r="B345" s="96" t="str">
        <f>IF(OR(ISTEXT(G.11!B345),ISNUMBER(G.11!B345))=TRUE,G.11!B345,"")</f>
        <v/>
      </c>
      <c r="C345" s="96" t="str">
        <f>IF(OR(ISTEXT(G.11!C345),ISNUMBER(G.11!C345))=TRUE,G.11!C345,"")</f>
        <v/>
      </c>
      <c r="D345" s="89">
        <f>IFERROR(ROUND(G.11!D345,2),0)</f>
        <v>0</v>
      </c>
      <c r="E345" s="96" t="str">
        <f>IF(OR(ISTEXT(G.11!E345),ISNUMBER(G.11!E345))=TRUE,G.11!E345,"")</f>
        <v/>
      </c>
      <c r="F345" s="89">
        <f>IFERROR(ROUND(G.11!F345,2),0)</f>
        <v>0</v>
      </c>
      <c r="G345" s="89">
        <f>IFERROR(ROUND(G.11!G345,2),0)</f>
        <v>0</v>
      </c>
      <c r="H345" s="89">
        <f>IFERROR(ROUND(G.11!H345,2),0)</f>
        <v>0</v>
      </c>
      <c r="I345" s="89">
        <f>IFERROR(ROUND(G.11!I345,2),0)</f>
        <v>0</v>
      </c>
      <c r="J345" s="89">
        <f>IFERROR(ROUND(G.11!J345,2),0)</f>
        <v>0</v>
      </c>
      <c r="K345" s="91">
        <f t="shared" si="5"/>
        <v>0</v>
      </c>
      <c r="L345" s="89">
        <f>IFERROR(ROUND(G.11!L345,2),0)</f>
        <v>0</v>
      </c>
      <c r="M345" s="89">
        <f>IFERROR(ROUND(G.11!M345,2),0)</f>
        <v>0</v>
      </c>
      <c r="N345" s="96" t="str">
        <f>IF(OR(ISTEXT(G.11!N345),ISNUMBER(G.11!N345))=TRUE,G.11!N345,"")</f>
        <v/>
      </c>
    </row>
    <row r="346" spans="1:14" ht="15.75" thickBot="1" x14ac:dyDescent="0.3">
      <c r="A346" s="96" t="str">
        <f>IF(OR(ISTEXT(G.11!A346),ISNUMBER(G.11!A346))=TRUE,G.11!A346,"")</f>
        <v/>
      </c>
      <c r="B346" s="96" t="str">
        <f>IF(OR(ISTEXT(G.11!B346),ISNUMBER(G.11!B346))=TRUE,G.11!B346,"")</f>
        <v/>
      </c>
      <c r="C346" s="96" t="str">
        <f>IF(OR(ISTEXT(G.11!C346),ISNUMBER(G.11!C346))=TRUE,G.11!C346,"")</f>
        <v/>
      </c>
      <c r="D346" s="89">
        <f>IFERROR(ROUND(G.11!D346,2),0)</f>
        <v>0</v>
      </c>
      <c r="E346" s="96" t="str">
        <f>IF(OR(ISTEXT(G.11!E346),ISNUMBER(G.11!E346))=TRUE,G.11!E346,"")</f>
        <v/>
      </c>
      <c r="F346" s="89">
        <f>IFERROR(ROUND(G.11!F346,2),0)</f>
        <v>0</v>
      </c>
      <c r="G346" s="89">
        <f>IFERROR(ROUND(G.11!G346,2),0)</f>
        <v>0</v>
      </c>
      <c r="H346" s="89">
        <f>IFERROR(ROUND(G.11!H346,2),0)</f>
        <v>0</v>
      </c>
      <c r="I346" s="89">
        <f>IFERROR(ROUND(G.11!I346,2),0)</f>
        <v>0</v>
      </c>
      <c r="J346" s="89">
        <f>IFERROR(ROUND(G.11!J346,2),0)</f>
        <v>0</v>
      </c>
      <c r="K346" s="91">
        <f t="shared" si="5"/>
        <v>0</v>
      </c>
      <c r="L346" s="89">
        <f>IFERROR(ROUND(G.11!L346,2),0)</f>
        <v>0</v>
      </c>
      <c r="M346" s="89">
        <f>IFERROR(ROUND(G.11!M346,2),0)</f>
        <v>0</v>
      </c>
      <c r="N346" s="96" t="str">
        <f>IF(OR(ISTEXT(G.11!N346),ISNUMBER(G.11!N346))=TRUE,G.11!N346,"")</f>
        <v/>
      </c>
    </row>
    <row r="347" spans="1:14" ht="15.75" thickBot="1" x14ac:dyDescent="0.3">
      <c r="A347" s="96" t="str">
        <f>IF(OR(ISTEXT(G.11!A347),ISNUMBER(G.11!A347))=TRUE,G.11!A347,"")</f>
        <v/>
      </c>
      <c r="B347" s="96" t="str">
        <f>IF(OR(ISTEXT(G.11!B347),ISNUMBER(G.11!B347))=TRUE,G.11!B347,"")</f>
        <v/>
      </c>
      <c r="C347" s="96" t="str">
        <f>IF(OR(ISTEXT(G.11!C347),ISNUMBER(G.11!C347))=TRUE,G.11!C347,"")</f>
        <v/>
      </c>
      <c r="D347" s="89">
        <f>IFERROR(ROUND(G.11!D347,2),0)</f>
        <v>0</v>
      </c>
      <c r="E347" s="96" t="str">
        <f>IF(OR(ISTEXT(G.11!E347),ISNUMBER(G.11!E347))=TRUE,G.11!E347,"")</f>
        <v/>
      </c>
      <c r="F347" s="89">
        <f>IFERROR(ROUND(G.11!F347,2),0)</f>
        <v>0</v>
      </c>
      <c r="G347" s="89">
        <f>IFERROR(ROUND(G.11!G347,2),0)</f>
        <v>0</v>
      </c>
      <c r="H347" s="89">
        <f>IFERROR(ROUND(G.11!H347,2),0)</f>
        <v>0</v>
      </c>
      <c r="I347" s="89">
        <f>IFERROR(ROUND(G.11!I347,2),0)</f>
        <v>0</v>
      </c>
      <c r="J347" s="89">
        <f>IFERROR(ROUND(G.11!J347,2),0)</f>
        <v>0</v>
      </c>
      <c r="K347" s="91">
        <f t="shared" si="5"/>
        <v>0</v>
      </c>
      <c r="L347" s="89">
        <f>IFERROR(ROUND(G.11!L347,2),0)</f>
        <v>0</v>
      </c>
      <c r="M347" s="89">
        <f>IFERROR(ROUND(G.11!M347,2),0)</f>
        <v>0</v>
      </c>
      <c r="N347" s="96" t="str">
        <f>IF(OR(ISTEXT(G.11!N347),ISNUMBER(G.11!N347))=TRUE,G.11!N347,"")</f>
        <v/>
      </c>
    </row>
    <row r="348" spans="1:14" ht="15.75" thickBot="1" x14ac:dyDescent="0.3">
      <c r="A348" s="96" t="str">
        <f>IF(OR(ISTEXT(G.11!A348),ISNUMBER(G.11!A348))=TRUE,G.11!A348,"")</f>
        <v/>
      </c>
      <c r="B348" s="96" t="str">
        <f>IF(OR(ISTEXT(G.11!B348),ISNUMBER(G.11!B348))=TRUE,G.11!B348,"")</f>
        <v/>
      </c>
      <c r="C348" s="96" t="str">
        <f>IF(OR(ISTEXT(G.11!C348),ISNUMBER(G.11!C348))=TRUE,G.11!C348,"")</f>
        <v/>
      </c>
      <c r="D348" s="89">
        <f>IFERROR(ROUND(G.11!D348,2),0)</f>
        <v>0</v>
      </c>
      <c r="E348" s="96" t="str">
        <f>IF(OR(ISTEXT(G.11!E348),ISNUMBER(G.11!E348))=TRUE,G.11!E348,"")</f>
        <v/>
      </c>
      <c r="F348" s="89">
        <f>IFERROR(ROUND(G.11!F348,2),0)</f>
        <v>0</v>
      </c>
      <c r="G348" s="89">
        <f>IFERROR(ROUND(G.11!G348,2),0)</f>
        <v>0</v>
      </c>
      <c r="H348" s="89">
        <f>IFERROR(ROUND(G.11!H348,2),0)</f>
        <v>0</v>
      </c>
      <c r="I348" s="89">
        <f>IFERROR(ROUND(G.11!I348,2),0)</f>
        <v>0</v>
      </c>
      <c r="J348" s="89">
        <f>IFERROR(ROUND(G.11!J348,2),0)</f>
        <v>0</v>
      </c>
      <c r="K348" s="91">
        <f t="shared" si="5"/>
        <v>0</v>
      </c>
      <c r="L348" s="89">
        <f>IFERROR(ROUND(G.11!L348,2),0)</f>
        <v>0</v>
      </c>
      <c r="M348" s="89">
        <f>IFERROR(ROUND(G.11!M348,2),0)</f>
        <v>0</v>
      </c>
      <c r="N348" s="96" t="str">
        <f>IF(OR(ISTEXT(G.11!N348),ISNUMBER(G.11!N348))=TRUE,G.11!N348,"")</f>
        <v/>
      </c>
    </row>
    <row r="349" spans="1:14" ht="15.75" thickBot="1" x14ac:dyDescent="0.3">
      <c r="A349" s="96" t="str">
        <f>IF(OR(ISTEXT(G.11!A349),ISNUMBER(G.11!A349))=TRUE,G.11!A349,"")</f>
        <v/>
      </c>
      <c r="B349" s="96" t="str">
        <f>IF(OR(ISTEXT(G.11!B349),ISNUMBER(G.11!B349))=TRUE,G.11!B349,"")</f>
        <v/>
      </c>
      <c r="C349" s="96" t="str">
        <f>IF(OR(ISTEXT(G.11!C349),ISNUMBER(G.11!C349))=TRUE,G.11!C349,"")</f>
        <v/>
      </c>
      <c r="D349" s="89">
        <f>IFERROR(ROUND(G.11!D349,2),0)</f>
        <v>0</v>
      </c>
      <c r="E349" s="96" t="str">
        <f>IF(OR(ISTEXT(G.11!E349),ISNUMBER(G.11!E349))=TRUE,G.11!E349,"")</f>
        <v/>
      </c>
      <c r="F349" s="89">
        <f>IFERROR(ROUND(G.11!F349,2),0)</f>
        <v>0</v>
      </c>
      <c r="G349" s="89">
        <f>IFERROR(ROUND(G.11!G349,2),0)</f>
        <v>0</v>
      </c>
      <c r="H349" s="89">
        <f>IFERROR(ROUND(G.11!H349,2),0)</f>
        <v>0</v>
      </c>
      <c r="I349" s="89">
        <f>IFERROR(ROUND(G.11!I349,2),0)</f>
        <v>0</v>
      </c>
      <c r="J349" s="89">
        <f>IFERROR(ROUND(G.11!J349,2),0)</f>
        <v>0</v>
      </c>
      <c r="K349" s="91">
        <f t="shared" si="5"/>
        <v>0</v>
      </c>
      <c r="L349" s="89">
        <f>IFERROR(ROUND(G.11!L349,2),0)</f>
        <v>0</v>
      </c>
      <c r="M349" s="89">
        <f>IFERROR(ROUND(G.11!M349,2),0)</f>
        <v>0</v>
      </c>
      <c r="N349" s="96" t="str">
        <f>IF(OR(ISTEXT(G.11!N349),ISNUMBER(G.11!N349))=TRUE,G.11!N349,"")</f>
        <v/>
      </c>
    </row>
    <row r="350" spans="1:14" ht="15.75" thickBot="1" x14ac:dyDescent="0.3">
      <c r="A350" s="96" t="str">
        <f>IF(OR(ISTEXT(G.11!A350),ISNUMBER(G.11!A350))=TRUE,G.11!A350,"")</f>
        <v/>
      </c>
      <c r="B350" s="96" t="str">
        <f>IF(OR(ISTEXT(G.11!B350),ISNUMBER(G.11!B350))=TRUE,G.11!B350,"")</f>
        <v/>
      </c>
      <c r="C350" s="96" t="str">
        <f>IF(OR(ISTEXT(G.11!C350),ISNUMBER(G.11!C350))=TRUE,G.11!C350,"")</f>
        <v/>
      </c>
      <c r="D350" s="89">
        <f>IFERROR(ROUND(G.11!D350,2),0)</f>
        <v>0</v>
      </c>
      <c r="E350" s="96" t="str">
        <f>IF(OR(ISTEXT(G.11!E350),ISNUMBER(G.11!E350))=TRUE,G.11!E350,"")</f>
        <v/>
      </c>
      <c r="F350" s="89">
        <f>IFERROR(ROUND(G.11!F350,2),0)</f>
        <v>0</v>
      </c>
      <c r="G350" s="89">
        <f>IFERROR(ROUND(G.11!G350,2),0)</f>
        <v>0</v>
      </c>
      <c r="H350" s="89">
        <f>IFERROR(ROUND(G.11!H350,2),0)</f>
        <v>0</v>
      </c>
      <c r="I350" s="89">
        <f>IFERROR(ROUND(G.11!I350,2),0)</f>
        <v>0</v>
      </c>
      <c r="J350" s="89">
        <f>IFERROR(ROUND(G.11!J350,2),0)</f>
        <v>0</v>
      </c>
      <c r="K350" s="91">
        <f t="shared" si="5"/>
        <v>0</v>
      </c>
      <c r="L350" s="89">
        <f>IFERROR(ROUND(G.11!L350,2),0)</f>
        <v>0</v>
      </c>
      <c r="M350" s="89">
        <f>IFERROR(ROUND(G.11!M350,2),0)</f>
        <v>0</v>
      </c>
      <c r="N350" s="96" t="str">
        <f>IF(OR(ISTEXT(G.11!N350),ISNUMBER(G.11!N350))=TRUE,G.11!N350,"")</f>
        <v/>
      </c>
    </row>
    <row r="351" spans="1:14" ht="15.75" thickBot="1" x14ac:dyDescent="0.3">
      <c r="A351" s="96" t="str">
        <f>IF(OR(ISTEXT(G.11!A351),ISNUMBER(G.11!A351))=TRUE,G.11!A351,"")</f>
        <v/>
      </c>
      <c r="B351" s="96" t="str">
        <f>IF(OR(ISTEXT(G.11!B351),ISNUMBER(G.11!B351))=TRUE,G.11!B351,"")</f>
        <v/>
      </c>
      <c r="C351" s="96" t="str">
        <f>IF(OR(ISTEXT(G.11!C351),ISNUMBER(G.11!C351))=TRUE,G.11!C351,"")</f>
        <v/>
      </c>
      <c r="D351" s="89">
        <f>IFERROR(ROUND(G.11!D351,2),0)</f>
        <v>0</v>
      </c>
      <c r="E351" s="96" t="str">
        <f>IF(OR(ISTEXT(G.11!E351),ISNUMBER(G.11!E351))=TRUE,G.11!E351,"")</f>
        <v/>
      </c>
      <c r="F351" s="89">
        <f>IFERROR(ROUND(G.11!F351,2),0)</f>
        <v>0</v>
      </c>
      <c r="G351" s="89">
        <f>IFERROR(ROUND(G.11!G351,2),0)</f>
        <v>0</v>
      </c>
      <c r="H351" s="89">
        <f>IFERROR(ROUND(G.11!H351,2),0)</f>
        <v>0</v>
      </c>
      <c r="I351" s="89">
        <f>IFERROR(ROUND(G.11!I351,2),0)</f>
        <v>0</v>
      </c>
      <c r="J351" s="89">
        <f>IFERROR(ROUND(G.11!J351,2),0)</f>
        <v>0</v>
      </c>
      <c r="K351" s="91">
        <f t="shared" si="5"/>
        <v>0</v>
      </c>
      <c r="L351" s="89">
        <f>IFERROR(ROUND(G.11!L351,2),0)</f>
        <v>0</v>
      </c>
      <c r="M351" s="89">
        <f>IFERROR(ROUND(G.11!M351,2),0)</f>
        <v>0</v>
      </c>
      <c r="N351" s="96" t="str">
        <f>IF(OR(ISTEXT(G.11!N351),ISNUMBER(G.11!N351))=TRUE,G.11!N351,"")</f>
        <v/>
      </c>
    </row>
    <row r="352" spans="1:14" ht="15.75" thickBot="1" x14ac:dyDescent="0.3">
      <c r="A352" s="96" t="str">
        <f>IF(OR(ISTEXT(G.11!A352),ISNUMBER(G.11!A352))=TRUE,G.11!A352,"")</f>
        <v/>
      </c>
      <c r="B352" s="96" t="str">
        <f>IF(OR(ISTEXT(G.11!B352),ISNUMBER(G.11!B352))=TRUE,G.11!B352,"")</f>
        <v/>
      </c>
      <c r="C352" s="96" t="str">
        <f>IF(OR(ISTEXT(G.11!C352),ISNUMBER(G.11!C352))=TRUE,G.11!C352,"")</f>
        <v/>
      </c>
      <c r="D352" s="89">
        <f>IFERROR(ROUND(G.11!D352,2),0)</f>
        <v>0</v>
      </c>
      <c r="E352" s="96" t="str">
        <f>IF(OR(ISTEXT(G.11!E352),ISNUMBER(G.11!E352))=TRUE,G.11!E352,"")</f>
        <v/>
      </c>
      <c r="F352" s="89">
        <f>IFERROR(ROUND(G.11!F352,2),0)</f>
        <v>0</v>
      </c>
      <c r="G352" s="89">
        <f>IFERROR(ROUND(G.11!G352,2),0)</f>
        <v>0</v>
      </c>
      <c r="H352" s="89">
        <f>IFERROR(ROUND(G.11!H352,2),0)</f>
        <v>0</v>
      </c>
      <c r="I352" s="89">
        <f>IFERROR(ROUND(G.11!I352,2),0)</f>
        <v>0</v>
      </c>
      <c r="J352" s="89">
        <f>IFERROR(ROUND(G.11!J352,2),0)</f>
        <v>0</v>
      </c>
      <c r="K352" s="91">
        <f t="shared" si="5"/>
        <v>0</v>
      </c>
      <c r="L352" s="89">
        <f>IFERROR(ROUND(G.11!L352,2),0)</f>
        <v>0</v>
      </c>
      <c r="M352" s="89">
        <f>IFERROR(ROUND(G.11!M352,2),0)</f>
        <v>0</v>
      </c>
      <c r="N352" s="96" t="str">
        <f>IF(OR(ISTEXT(G.11!N352),ISNUMBER(G.11!N352))=TRUE,G.11!N352,"")</f>
        <v/>
      </c>
    </row>
    <row r="353" spans="1:14" ht="15.75" thickBot="1" x14ac:dyDescent="0.3">
      <c r="A353" s="96" t="str">
        <f>IF(OR(ISTEXT(G.11!A353),ISNUMBER(G.11!A353))=TRUE,G.11!A353,"")</f>
        <v/>
      </c>
      <c r="B353" s="96" t="str">
        <f>IF(OR(ISTEXT(G.11!B353),ISNUMBER(G.11!B353))=TRUE,G.11!B353,"")</f>
        <v/>
      </c>
      <c r="C353" s="96" t="str">
        <f>IF(OR(ISTEXT(G.11!C353),ISNUMBER(G.11!C353))=TRUE,G.11!C353,"")</f>
        <v/>
      </c>
      <c r="D353" s="89">
        <f>IFERROR(ROUND(G.11!D353,2),0)</f>
        <v>0</v>
      </c>
      <c r="E353" s="96" t="str">
        <f>IF(OR(ISTEXT(G.11!E353),ISNUMBER(G.11!E353))=TRUE,G.11!E353,"")</f>
        <v/>
      </c>
      <c r="F353" s="89">
        <f>IFERROR(ROUND(G.11!F353,2),0)</f>
        <v>0</v>
      </c>
      <c r="G353" s="89">
        <f>IFERROR(ROUND(G.11!G353,2),0)</f>
        <v>0</v>
      </c>
      <c r="H353" s="89">
        <f>IFERROR(ROUND(G.11!H353,2),0)</f>
        <v>0</v>
      </c>
      <c r="I353" s="89">
        <f>IFERROR(ROUND(G.11!I353,2),0)</f>
        <v>0</v>
      </c>
      <c r="J353" s="89">
        <f>IFERROR(ROUND(G.11!J353,2),0)</f>
        <v>0</v>
      </c>
      <c r="K353" s="91">
        <f t="shared" si="5"/>
        <v>0</v>
      </c>
      <c r="L353" s="89">
        <f>IFERROR(ROUND(G.11!L353,2),0)</f>
        <v>0</v>
      </c>
      <c r="M353" s="89">
        <f>IFERROR(ROUND(G.11!M353,2),0)</f>
        <v>0</v>
      </c>
      <c r="N353" s="96" t="str">
        <f>IF(OR(ISTEXT(G.11!N353),ISNUMBER(G.11!N353))=TRUE,G.11!N353,"")</f>
        <v/>
      </c>
    </row>
    <row r="354" spans="1:14" ht="15.75" thickBot="1" x14ac:dyDescent="0.3">
      <c r="A354" s="96" t="str">
        <f>IF(OR(ISTEXT(G.11!A354),ISNUMBER(G.11!A354))=TRUE,G.11!A354,"")</f>
        <v/>
      </c>
      <c r="B354" s="96" t="str">
        <f>IF(OR(ISTEXT(G.11!B354),ISNUMBER(G.11!B354))=TRUE,G.11!B354,"")</f>
        <v/>
      </c>
      <c r="C354" s="96" t="str">
        <f>IF(OR(ISTEXT(G.11!C354),ISNUMBER(G.11!C354))=TRUE,G.11!C354,"")</f>
        <v/>
      </c>
      <c r="D354" s="89">
        <f>IFERROR(ROUND(G.11!D354,2),0)</f>
        <v>0</v>
      </c>
      <c r="E354" s="96" t="str">
        <f>IF(OR(ISTEXT(G.11!E354),ISNUMBER(G.11!E354))=TRUE,G.11!E354,"")</f>
        <v/>
      </c>
      <c r="F354" s="89">
        <f>IFERROR(ROUND(G.11!F354,2),0)</f>
        <v>0</v>
      </c>
      <c r="G354" s="89">
        <f>IFERROR(ROUND(G.11!G354,2),0)</f>
        <v>0</v>
      </c>
      <c r="H354" s="89">
        <f>IFERROR(ROUND(G.11!H354,2),0)</f>
        <v>0</v>
      </c>
      <c r="I354" s="89">
        <f>IFERROR(ROUND(G.11!I354,2),0)</f>
        <v>0</v>
      </c>
      <c r="J354" s="89">
        <f>IFERROR(ROUND(G.11!J354,2),0)</f>
        <v>0</v>
      </c>
      <c r="K354" s="91">
        <f t="shared" si="5"/>
        <v>0</v>
      </c>
      <c r="L354" s="89">
        <f>IFERROR(ROUND(G.11!L354,2),0)</f>
        <v>0</v>
      </c>
      <c r="M354" s="89">
        <f>IFERROR(ROUND(G.11!M354,2),0)</f>
        <v>0</v>
      </c>
      <c r="N354" s="96" t="str">
        <f>IF(OR(ISTEXT(G.11!N354),ISNUMBER(G.11!N354))=TRUE,G.11!N354,"")</f>
        <v/>
      </c>
    </row>
    <row r="355" spans="1:14" ht="15.75" thickBot="1" x14ac:dyDescent="0.3">
      <c r="A355" s="96" t="str">
        <f>IF(OR(ISTEXT(G.11!A355),ISNUMBER(G.11!A355))=TRUE,G.11!A355,"")</f>
        <v/>
      </c>
      <c r="B355" s="96" t="str">
        <f>IF(OR(ISTEXT(G.11!B355),ISNUMBER(G.11!B355))=TRUE,G.11!B355,"")</f>
        <v/>
      </c>
      <c r="C355" s="96" t="str">
        <f>IF(OR(ISTEXT(G.11!C355),ISNUMBER(G.11!C355))=TRUE,G.11!C355,"")</f>
        <v/>
      </c>
      <c r="D355" s="89">
        <f>IFERROR(ROUND(G.11!D355,2),0)</f>
        <v>0</v>
      </c>
      <c r="E355" s="96" t="str">
        <f>IF(OR(ISTEXT(G.11!E355),ISNUMBER(G.11!E355))=TRUE,G.11!E355,"")</f>
        <v/>
      </c>
      <c r="F355" s="89">
        <f>IFERROR(ROUND(G.11!F355,2),0)</f>
        <v>0</v>
      </c>
      <c r="G355" s="89">
        <f>IFERROR(ROUND(G.11!G355,2),0)</f>
        <v>0</v>
      </c>
      <c r="H355" s="89">
        <f>IFERROR(ROUND(G.11!H355,2),0)</f>
        <v>0</v>
      </c>
      <c r="I355" s="89">
        <f>IFERROR(ROUND(G.11!I355,2),0)</f>
        <v>0</v>
      </c>
      <c r="J355" s="89">
        <f>IFERROR(ROUND(G.11!J355,2),0)</f>
        <v>0</v>
      </c>
      <c r="K355" s="91">
        <f t="shared" ref="K355:K418" si="6">ROUND(SUM(F355,G355,H355,(-I355),(-J355)),2)</f>
        <v>0</v>
      </c>
      <c r="L355" s="89">
        <f>IFERROR(ROUND(G.11!L355,2),0)</f>
        <v>0</v>
      </c>
      <c r="M355" s="89">
        <f>IFERROR(ROUND(G.11!M355,2),0)</f>
        <v>0</v>
      </c>
      <c r="N355" s="96" t="str">
        <f>IF(OR(ISTEXT(G.11!N355),ISNUMBER(G.11!N355))=TRUE,G.11!N355,"")</f>
        <v/>
      </c>
    </row>
    <row r="356" spans="1:14" ht="15.75" thickBot="1" x14ac:dyDescent="0.3">
      <c r="A356" s="96" t="str">
        <f>IF(OR(ISTEXT(G.11!A356),ISNUMBER(G.11!A356))=TRUE,G.11!A356,"")</f>
        <v/>
      </c>
      <c r="B356" s="96" t="str">
        <f>IF(OR(ISTEXT(G.11!B356),ISNUMBER(G.11!B356))=TRUE,G.11!B356,"")</f>
        <v/>
      </c>
      <c r="C356" s="96" t="str">
        <f>IF(OR(ISTEXT(G.11!C356),ISNUMBER(G.11!C356))=TRUE,G.11!C356,"")</f>
        <v/>
      </c>
      <c r="D356" s="89">
        <f>IFERROR(ROUND(G.11!D356,2),0)</f>
        <v>0</v>
      </c>
      <c r="E356" s="96" t="str">
        <f>IF(OR(ISTEXT(G.11!E356),ISNUMBER(G.11!E356))=TRUE,G.11!E356,"")</f>
        <v/>
      </c>
      <c r="F356" s="89">
        <f>IFERROR(ROUND(G.11!F356,2),0)</f>
        <v>0</v>
      </c>
      <c r="G356" s="89">
        <f>IFERROR(ROUND(G.11!G356,2),0)</f>
        <v>0</v>
      </c>
      <c r="H356" s="89">
        <f>IFERROR(ROUND(G.11!H356,2),0)</f>
        <v>0</v>
      </c>
      <c r="I356" s="89">
        <f>IFERROR(ROUND(G.11!I356,2),0)</f>
        <v>0</v>
      </c>
      <c r="J356" s="89">
        <f>IFERROR(ROUND(G.11!J356,2),0)</f>
        <v>0</v>
      </c>
      <c r="K356" s="91">
        <f t="shared" si="6"/>
        <v>0</v>
      </c>
      <c r="L356" s="89">
        <f>IFERROR(ROUND(G.11!L356,2),0)</f>
        <v>0</v>
      </c>
      <c r="M356" s="89">
        <f>IFERROR(ROUND(G.11!M356,2),0)</f>
        <v>0</v>
      </c>
      <c r="N356" s="96" t="str">
        <f>IF(OR(ISTEXT(G.11!N356),ISNUMBER(G.11!N356))=TRUE,G.11!N356,"")</f>
        <v/>
      </c>
    </row>
    <row r="357" spans="1:14" ht="15.75" thickBot="1" x14ac:dyDescent="0.3">
      <c r="A357" s="96" t="str">
        <f>IF(OR(ISTEXT(G.11!A357),ISNUMBER(G.11!A357))=TRUE,G.11!A357,"")</f>
        <v/>
      </c>
      <c r="B357" s="96" t="str">
        <f>IF(OR(ISTEXT(G.11!B357),ISNUMBER(G.11!B357))=TRUE,G.11!B357,"")</f>
        <v/>
      </c>
      <c r="C357" s="96" t="str">
        <f>IF(OR(ISTEXT(G.11!C357),ISNUMBER(G.11!C357))=TRUE,G.11!C357,"")</f>
        <v/>
      </c>
      <c r="D357" s="89">
        <f>IFERROR(ROUND(G.11!D357,2),0)</f>
        <v>0</v>
      </c>
      <c r="E357" s="96" t="str">
        <f>IF(OR(ISTEXT(G.11!E357),ISNUMBER(G.11!E357))=TRUE,G.11!E357,"")</f>
        <v/>
      </c>
      <c r="F357" s="89">
        <f>IFERROR(ROUND(G.11!F357,2),0)</f>
        <v>0</v>
      </c>
      <c r="G357" s="89">
        <f>IFERROR(ROUND(G.11!G357,2),0)</f>
        <v>0</v>
      </c>
      <c r="H357" s="89">
        <f>IFERROR(ROUND(G.11!H357,2),0)</f>
        <v>0</v>
      </c>
      <c r="I357" s="89">
        <f>IFERROR(ROUND(G.11!I357,2),0)</f>
        <v>0</v>
      </c>
      <c r="J357" s="89">
        <f>IFERROR(ROUND(G.11!J357,2),0)</f>
        <v>0</v>
      </c>
      <c r="K357" s="91">
        <f t="shared" si="6"/>
        <v>0</v>
      </c>
      <c r="L357" s="89">
        <f>IFERROR(ROUND(G.11!L357,2),0)</f>
        <v>0</v>
      </c>
      <c r="M357" s="89">
        <f>IFERROR(ROUND(G.11!M357,2),0)</f>
        <v>0</v>
      </c>
      <c r="N357" s="96" t="str">
        <f>IF(OR(ISTEXT(G.11!N357),ISNUMBER(G.11!N357))=TRUE,G.11!N357,"")</f>
        <v/>
      </c>
    </row>
    <row r="358" spans="1:14" ht="15.75" thickBot="1" x14ac:dyDescent="0.3">
      <c r="A358" s="96" t="str">
        <f>IF(OR(ISTEXT(G.11!A358),ISNUMBER(G.11!A358))=TRUE,G.11!A358,"")</f>
        <v/>
      </c>
      <c r="B358" s="96" t="str">
        <f>IF(OR(ISTEXT(G.11!B358),ISNUMBER(G.11!B358))=TRUE,G.11!B358,"")</f>
        <v/>
      </c>
      <c r="C358" s="96" t="str">
        <f>IF(OR(ISTEXT(G.11!C358),ISNUMBER(G.11!C358))=TRUE,G.11!C358,"")</f>
        <v/>
      </c>
      <c r="D358" s="89">
        <f>IFERROR(ROUND(G.11!D358,2),0)</f>
        <v>0</v>
      </c>
      <c r="E358" s="96" t="str">
        <f>IF(OR(ISTEXT(G.11!E358),ISNUMBER(G.11!E358))=TRUE,G.11!E358,"")</f>
        <v/>
      </c>
      <c r="F358" s="89">
        <f>IFERROR(ROUND(G.11!F358,2),0)</f>
        <v>0</v>
      </c>
      <c r="G358" s="89">
        <f>IFERROR(ROUND(G.11!G358,2),0)</f>
        <v>0</v>
      </c>
      <c r="H358" s="89">
        <f>IFERROR(ROUND(G.11!H358,2),0)</f>
        <v>0</v>
      </c>
      <c r="I358" s="89">
        <f>IFERROR(ROUND(G.11!I358,2),0)</f>
        <v>0</v>
      </c>
      <c r="J358" s="89">
        <f>IFERROR(ROUND(G.11!J358,2),0)</f>
        <v>0</v>
      </c>
      <c r="K358" s="91">
        <f t="shared" si="6"/>
        <v>0</v>
      </c>
      <c r="L358" s="89">
        <f>IFERROR(ROUND(G.11!L358,2),0)</f>
        <v>0</v>
      </c>
      <c r="M358" s="89">
        <f>IFERROR(ROUND(G.11!M358,2),0)</f>
        <v>0</v>
      </c>
      <c r="N358" s="96" t="str">
        <f>IF(OR(ISTEXT(G.11!N358),ISNUMBER(G.11!N358))=TRUE,G.11!N358,"")</f>
        <v/>
      </c>
    </row>
    <row r="359" spans="1:14" ht="15.75" thickBot="1" x14ac:dyDescent="0.3">
      <c r="A359" s="96" t="str">
        <f>IF(OR(ISTEXT(G.11!A359),ISNUMBER(G.11!A359))=TRUE,G.11!A359,"")</f>
        <v/>
      </c>
      <c r="B359" s="96" t="str">
        <f>IF(OR(ISTEXT(G.11!B359),ISNUMBER(G.11!B359))=TRUE,G.11!B359,"")</f>
        <v/>
      </c>
      <c r="C359" s="96" t="str">
        <f>IF(OR(ISTEXT(G.11!C359),ISNUMBER(G.11!C359))=TRUE,G.11!C359,"")</f>
        <v/>
      </c>
      <c r="D359" s="89">
        <f>IFERROR(ROUND(G.11!D359,2),0)</f>
        <v>0</v>
      </c>
      <c r="E359" s="96" t="str">
        <f>IF(OR(ISTEXT(G.11!E359),ISNUMBER(G.11!E359))=TRUE,G.11!E359,"")</f>
        <v/>
      </c>
      <c r="F359" s="89">
        <f>IFERROR(ROUND(G.11!F359,2),0)</f>
        <v>0</v>
      </c>
      <c r="G359" s="89">
        <f>IFERROR(ROUND(G.11!G359,2),0)</f>
        <v>0</v>
      </c>
      <c r="H359" s="89">
        <f>IFERROR(ROUND(G.11!H359,2),0)</f>
        <v>0</v>
      </c>
      <c r="I359" s="89">
        <f>IFERROR(ROUND(G.11!I359,2),0)</f>
        <v>0</v>
      </c>
      <c r="J359" s="89">
        <f>IFERROR(ROUND(G.11!J359,2),0)</f>
        <v>0</v>
      </c>
      <c r="K359" s="91">
        <f t="shared" si="6"/>
        <v>0</v>
      </c>
      <c r="L359" s="89">
        <f>IFERROR(ROUND(G.11!L359,2),0)</f>
        <v>0</v>
      </c>
      <c r="M359" s="89">
        <f>IFERROR(ROUND(G.11!M359,2),0)</f>
        <v>0</v>
      </c>
      <c r="N359" s="96" t="str">
        <f>IF(OR(ISTEXT(G.11!N359),ISNUMBER(G.11!N359))=TRUE,G.11!N359,"")</f>
        <v/>
      </c>
    </row>
    <row r="360" spans="1:14" ht="15.75" thickBot="1" x14ac:dyDescent="0.3">
      <c r="A360" s="96" t="str">
        <f>IF(OR(ISTEXT(G.11!A360),ISNUMBER(G.11!A360))=TRUE,G.11!A360,"")</f>
        <v/>
      </c>
      <c r="B360" s="96" t="str">
        <f>IF(OR(ISTEXT(G.11!B360),ISNUMBER(G.11!B360))=TRUE,G.11!B360,"")</f>
        <v/>
      </c>
      <c r="C360" s="96" t="str">
        <f>IF(OR(ISTEXT(G.11!C360),ISNUMBER(G.11!C360))=TRUE,G.11!C360,"")</f>
        <v/>
      </c>
      <c r="D360" s="89">
        <f>IFERROR(ROUND(G.11!D360,2),0)</f>
        <v>0</v>
      </c>
      <c r="E360" s="96" t="str">
        <f>IF(OR(ISTEXT(G.11!E360),ISNUMBER(G.11!E360))=TRUE,G.11!E360,"")</f>
        <v/>
      </c>
      <c r="F360" s="89">
        <f>IFERROR(ROUND(G.11!F360,2),0)</f>
        <v>0</v>
      </c>
      <c r="G360" s="89">
        <f>IFERROR(ROUND(G.11!G360,2),0)</f>
        <v>0</v>
      </c>
      <c r="H360" s="89">
        <f>IFERROR(ROUND(G.11!H360,2),0)</f>
        <v>0</v>
      </c>
      <c r="I360" s="89">
        <f>IFERROR(ROUND(G.11!I360,2),0)</f>
        <v>0</v>
      </c>
      <c r="J360" s="89">
        <f>IFERROR(ROUND(G.11!J360,2),0)</f>
        <v>0</v>
      </c>
      <c r="K360" s="91">
        <f t="shared" si="6"/>
        <v>0</v>
      </c>
      <c r="L360" s="89">
        <f>IFERROR(ROUND(G.11!L360,2),0)</f>
        <v>0</v>
      </c>
      <c r="M360" s="89">
        <f>IFERROR(ROUND(G.11!M360,2),0)</f>
        <v>0</v>
      </c>
      <c r="N360" s="96" t="str">
        <f>IF(OR(ISTEXT(G.11!N360),ISNUMBER(G.11!N360))=TRUE,G.11!N360,"")</f>
        <v/>
      </c>
    </row>
    <row r="361" spans="1:14" ht="15.75" thickBot="1" x14ac:dyDescent="0.3">
      <c r="A361" s="96" t="str">
        <f>IF(OR(ISTEXT(G.11!A361),ISNUMBER(G.11!A361))=TRUE,G.11!A361,"")</f>
        <v/>
      </c>
      <c r="B361" s="96" t="str">
        <f>IF(OR(ISTEXT(G.11!B361),ISNUMBER(G.11!B361))=TRUE,G.11!B361,"")</f>
        <v/>
      </c>
      <c r="C361" s="96" t="str">
        <f>IF(OR(ISTEXT(G.11!C361),ISNUMBER(G.11!C361))=TRUE,G.11!C361,"")</f>
        <v/>
      </c>
      <c r="D361" s="89">
        <f>IFERROR(ROUND(G.11!D361,2),0)</f>
        <v>0</v>
      </c>
      <c r="E361" s="96" t="str">
        <f>IF(OR(ISTEXT(G.11!E361),ISNUMBER(G.11!E361))=TRUE,G.11!E361,"")</f>
        <v/>
      </c>
      <c r="F361" s="89">
        <f>IFERROR(ROUND(G.11!F361,2),0)</f>
        <v>0</v>
      </c>
      <c r="G361" s="89">
        <f>IFERROR(ROUND(G.11!G361,2),0)</f>
        <v>0</v>
      </c>
      <c r="H361" s="89">
        <f>IFERROR(ROUND(G.11!H361,2),0)</f>
        <v>0</v>
      </c>
      <c r="I361" s="89">
        <f>IFERROR(ROUND(G.11!I361,2),0)</f>
        <v>0</v>
      </c>
      <c r="J361" s="89">
        <f>IFERROR(ROUND(G.11!J361,2),0)</f>
        <v>0</v>
      </c>
      <c r="K361" s="91">
        <f t="shared" si="6"/>
        <v>0</v>
      </c>
      <c r="L361" s="89">
        <f>IFERROR(ROUND(G.11!L361,2),0)</f>
        <v>0</v>
      </c>
      <c r="M361" s="89">
        <f>IFERROR(ROUND(G.11!M361,2),0)</f>
        <v>0</v>
      </c>
      <c r="N361" s="96" t="str">
        <f>IF(OR(ISTEXT(G.11!N361),ISNUMBER(G.11!N361))=TRUE,G.11!N361,"")</f>
        <v/>
      </c>
    </row>
    <row r="362" spans="1:14" ht="15.75" thickBot="1" x14ac:dyDescent="0.3">
      <c r="A362" s="96" t="str">
        <f>IF(OR(ISTEXT(G.11!A362),ISNUMBER(G.11!A362))=TRUE,G.11!A362,"")</f>
        <v/>
      </c>
      <c r="B362" s="96" t="str">
        <f>IF(OR(ISTEXT(G.11!B362),ISNUMBER(G.11!B362))=TRUE,G.11!B362,"")</f>
        <v/>
      </c>
      <c r="C362" s="96" t="str">
        <f>IF(OR(ISTEXT(G.11!C362),ISNUMBER(G.11!C362))=TRUE,G.11!C362,"")</f>
        <v/>
      </c>
      <c r="D362" s="89">
        <f>IFERROR(ROUND(G.11!D362,2),0)</f>
        <v>0</v>
      </c>
      <c r="E362" s="96" t="str">
        <f>IF(OR(ISTEXT(G.11!E362),ISNUMBER(G.11!E362))=TRUE,G.11!E362,"")</f>
        <v/>
      </c>
      <c r="F362" s="89">
        <f>IFERROR(ROUND(G.11!F362,2),0)</f>
        <v>0</v>
      </c>
      <c r="G362" s="89">
        <f>IFERROR(ROUND(G.11!G362,2),0)</f>
        <v>0</v>
      </c>
      <c r="H362" s="89">
        <f>IFERROR(ROUND(G.11!H362,2),0)</f>
        <v>0</v>
      </c>
      <c r="I362" s="89">
        <f>IFERROR(ROUND(G.11!I362,2),0)</f>
        <v>0</v>
      </c>
      <c r="J362" s="89">
        <f>IFERROR(ROUND(G.11!J362,2),0)</f>
        <v>0</v>
      </c>
      <c r="K362" s="91">
        <f t="shared" si="6"/>
        <v>0</v>
      </c>
      <c r="L362" s="89">
        <f>IFERROR(ROUND(G.11!L362,2),0)</f>
        <v>0</v>
      </c>
      <c r="M362" s="89">
        <f>IFERROR(ROUND(G.11!M362,2),0)</f>
        <v>0</v>
      </c>
      <c r="N362" s="96" t="str">
        <f>IF(OR(ISTEXT(G.11!N362),ISNUMBER(G.11!N362))=TRUE,G.11!N362,"")</f>
        <v/>
      </c>
    </row>
    <row r="363" spans="1:14" ht="15.75" thickBot="1" x14ac:dyDescent="0.3">
      <c r="A363" s="96" t="str">
        <f>IF(OR(ISTEXT(G.11!A363),ISNUMBER(G.11!A363))=TRUE,G.11!A363,"")</f>
        <v/>
      </c>
      <c r="B363" s="96" t="str">
        <f>IF(OR(ISTEXT(G.11!B363),ISNUMBER(G.11!B363))=TRUE,G.11!B363,"")</f>
        <v/>
      </c>
      <c r="C363" s="96" t="str">
        <f>IF(OR(ISTEXT(G.11!C363),ISNUMBER(G.11!C363))=TRUE,G.11!C363,"")</f>
        <v/>
      </c>
      <c r="D363" s="89">
        <f>IFERROR(ROUND(G.11!D363,2),0)</f>
        <v>0</v>
      </c>
      <c r="E363" s="96" t="str">
        <f>IF(OR(ISTEXT(G.11!E363),ISNUMBER(G.11!E363))=TRUE,G.11!E363,"")</f>
        <v/>
      </c>
      <c r="F363" s="89">
        <f>IFERROR(ROUND(G.11!F363,2),0)</f>
        <v>0</v>
      </c>
      <c r="G363" s="89">
        <f>IFERROR(ROUND(G.11!G363,2),0)</f>
        <v>0</v>
      </c>
      <c r="H363" s="89">
        <f>IFERROR(ROUND(G.11!H363,2),0)</f>
        <v>0</v>
      </c>
      <c r="I363" s="89">
        <f>IFERROR(ROUND(G.11!I363,2),0)</f>
        <v>0</v>
      </c>
      <c r="J363" s="89">
        <f>IFERROR(ROUND(G.11!J363,2),0)</f>
        <v>0</v>
      </c>
      <c r="K363" s="91">
        <f t="shared" si="6"/>
        <v>0</v>
      </c>
      <c r="L363" s="89">
        <f>IFERROR(ROUND(G.11!L363,2),0)</f>
        <v>0</v>
      </c>
      <c r="M363" s="89">
        <f>IFERROR(ROUND(G.11!M363,2),0)</f>
        <v>0</v>
      </c>
      <c r="N363" s="96" t="str">
        <f>IF(OR(ISTEXT(G.11!N363),ISNUMBER(G.11!N363))=TRUE,G.11!N363,"")</f>
        <v/>
      </c>
    </row>
    <row r="364" spans="1:14" ht="15.75" thickBot="1" x14ac:dyDescent="0.3">
      <c r="A364" s="96" t="str">
        <f>IF(OR(ISTEXT(G.11!A364),ISNUMBER(G.11!A364))=TRUE,G.11!A364,"")</f>
        <v/>
      </c>
      <c r="B364" s="96" t="str">
        <f>IF(OR(ISTEXT(G.11!B364),ISNUMBER(G.11!B364))=TRUE,G.11!B364,"")</f>
        <v/>
      </c>
      <c r="C364" s="96" t="str">
        <f>IF(OR(ISTEXT(G.11!C364),ISNUMBER(G.11!C364))=TRUE,G.11!C364,"")</f>
        <v/>
      </c>
      <c r="D364" s="89">
        <f>IFERROR(ROUND(G.11!D364,2),0)</f>
        <v>0</v>
      </c>
      <c r="E364" s="96" t="str">
        <f>IF(OR(ISTEXT(G.11!E364),ISNUMBER(G.11!E364))=TRUE,G.11!E364,"")</f>
        <v/>
      </c>
      <c r="F364" s="89">
        <f>IFERROR(ROUND(G.11!F364,2),0)</f>
        <v>0</v>
      </c>
      <c r="G364" s="89">
        <f>IFERROR(ROUND(G.11!G364,2),0)</f>
        <v>0</v>
      </c>
      <c r="H364" s="89">
        <f>IFERROR(ROUND(G.11!H364,2),0)</f>
        <v>0</v>
      </c>
      <c r="I364" s="89">
        <f>IFERROR(ROUND(G.11!I364,2),0)</f>
        <v>0</v>
      </c>
      <c r="J364" s="89">
        <f>IFERROR(ROUND(G.11!J364,2),0)</f>
        <v>0</v>
      </c>
      <c r="K364" s="91">
        <f t="shared" si="6"/>
        <v>0</v>
      </c>
      <c r="L364" s="89">
        <f>IFERROR(ROUND(G.11!L364,2),0)</f>
        <v>0</v>
      </c>
      <c r="M364" s="89">
        <f>IFERROR(ROUND(G.11!M364,2),0)</f>
        <v>0</v>
      </c>
      <c r="N364" s="96" t="str">
        <f>IF(OR(ISTEXT(G.11!N364),ISNUMBER(G.11!N364))=TRUE,G.11!N364,"")</f>
        <v/>
      </c>
    </row>
    <row r="365" spans="1:14" ht="15.75" thickBot="1" x14ac:dyDescent="0.3">
      <c r="A365" s="96" t="str">
        <f>IF(OR(ISTEXT(G.11!A365),ISNUMBER(G.11!A365))=TRUE,G.11!A365,"")</f>
        <v/>
      </c>
      <c r="B365" s="96" t="str">
        <f>IF(OR(ISTEXT(G.11!B365),ISNUMBER(G.11!B365))=TRUE,G.11!B365,"")</f>
        <v/>
      </c>
      <c r="C365" s="96" t="str">
        <f>IF(OR(ISTEXT(G.11!C365),ISNUMBER(G.11!C365))=TRUE,G.11!C365,"")</f>
        <v/>
      </c>
      <c r="D365" s="89">
        <f>IFERROR(ROUND(G.11!D365,2),0)</f>
        <v>0</v>
      </c>
      <c r="E365" s="96" t="str">
        <f>IF(OR(ISTEXT(G.11!E365),ISNUMBER(G.11!E365))=TRUE,G.11!E365,"")</f>
        <v/>
      </c>
      <c r="F365" s="89">
        <f>IFERROR(ROUND(G.11!F365,2),0)</f>
        <v>0</v>
      </c>
      <c r="G365" s="89">
        <f>IFERROR(ROUND(G.11!G365,2),0)</f>
        <v>0</v>
      </c>
      <c r="H365" s="89">
        <f>IFERROR(ROUND(G.11!H365,2),0)</f>
        <v>0</v>
      </c>
      <c r="I365" s="89">
        <f>IFERROR(ROUND(G.11!I365,2),0)</f>
        <v>0</v>
      </c>
      <c r="J365" s="89">
        <f>IFERROR(ROUND(G.11!J365,2),0)</f>
        <v>0</v>
      </c>
      <c r="K365" s="91">
        <f t="shared" si="6"/>
        <v>0</v>
      </c>
      <c r="L365" s="89">
        <f>IFERROR(ROUND(G.11!L365,2),0)</f>
        <v>0</v>
      </c>
      <c r="M365" s="89">
        <f>IFERROR(ROUND(G.11!M365,2),0)</f>
        <v>0</v>
      </c>
      <c r="N365" s="96" t="str">
        <f>IF(OR(ISTEXT(G.11!N365),ISNUMBER(G.11!N365))=TRUE,G.11!N365,"")</f>
        <v/>
      </c>
    </row>
    <row r="366" spans="1:14" ht="15.75" thickBot="1" x14ac:dyDescent="0.3">
      <c r="A366" s="96" t="str">
        <f>IF(OR(ISTEXT(G.11!A366),ISNUMBER(G.11!A366))=TRUE,G.11!A366,"")</f>
        <v/>
      </c>
      <c r="B366" s="96" t="str">
        <f>IF(OR(ISTEXT(G.11!B366),ISNUMBER(G.11!B366))=TRUE,G.11!B366,"")</f>
        <v/>
      </c>
      <c r="C366" s="96" t="str">
        <f>IF(OR(ISTEXT(G.11!C366),ISNUMBER(G.11!C366))=TRUE,G.11!C366,"")</f>
        <v/>
      </c>
      <c r="D366" s="89">
        <f>IFERROR(ROUND(G.11!D366,2),0)</f>
        <v>0</v>
      </c>
      <c r="E366" s="96" t="str">
        <f>IF(OR(ISTEXT(G.11!E366),ISNUMBER(G.11!E366))=TRUE,G.11!E366,"")</f>
        <v/>
      </c>
      <c r="F366" s="89">
        <f>IFERROR(ROUND(G.11!F366,2),0)</f>
        <v>0</v>
      </c>
      <c r="G366" s="89">
        <f>IFERROR(ROUND(G.11!G366,2),0)</f>
        <v>0</v>
      </c>
      <c r="H366" s="89">
        <f>IFERROR(ROUND(G.11!H366,2),0)</f>
        <v>0</v>
      </c>
      <c r="I366" s="89">
        <f>IFERROR(ROUND(G.11!I366,2),0)</f>
        <v>0</v>
      </c>
      <c r="J366" s="89">
        <f>IFERROR(ROUND(G.11!J366,2),0)</f>
        <v>0</v>
      </c>
      <c r="K366" s="91">
        <f t="shared" si="6"/>
        <v>0</v>
      </c>
      <c r="L366" s="89">
        <f>IFERROR(ROUND(G.11!L366,2),0)</f>
        <v>0</v>
      </c>
      <c r="M366" s="89">
        <f>IFERROR(ROUND(G.11!M366,2),0)</f>
        <v>0</v>
      </c>
      <c r="N366" s="96" t="str">
        <f>IF(OR(ISTEXT(G.11!N366),ISNUMBER(G.11!N366))=TRUE,G.11!N366,"")</f>
        <v/>
      </c>
    </row>
    <row r="367" spans="1:14" ht="15.75" thickBot="1" x14ac:dyDescent="0.3">
      <c r="A367" s="96" t="str">
        <f>IF(OR(ISTEXT(G.11!A367),ISNUMBER(G.11!A367))=TRUE,G.11!A367,"")</f>
        <v/>
      </c>
      <c r="B367" s="96" t="str">
        <f>IF(OR(ISTEXT(G.11!B367),ISNUMBER(G.11!B367))=TRUE,G.11!B367,"")</f>
        <v/>
      </c>
      <c r="C367" s="96" t="str">
        <f>IF(OR(ISTEXT(G.11!C367),ISNUMBER(G.11!C367))=TRUE,G.11!C367,"")</f>
        <v/>
      </c>
      <c r="D367" s="89">
        <f>IFERROR(ROUND(G.11!D367,2),0)</f>
        <v>0</v>
      </c>
      <c r="E367" s="96" t="str">
        <f>IF(OR(ISTEXT(G.11!E367),ISNUMBER(G.11!E367))=TRUE,G.11!E367,"")</f>
        <v/>
      </c>
      <c r="F367" s="89">
        <f>IFERROR(ROUND(G.11!F367,2),0)</f>
        <v>0</v>
      </c>
      <c r="G367" s="89">
        <f>IFERROR(ROUND(G.11!G367,2),0)</f>
        <v>0</v>
      </c>
      <c r="H367" s="89">
        <f>IFERROR(ROUND(G.11!H367,2),0)</f>
        <v>0</v>
      </c>
      <c r="I367" s="89">
        <f>IFERROR(ROUND(G.11!I367,2),0)</f>
        <v>0</v>
      </c>
      <c r="J367" s="89">
        <f>IFERROR(ROUND(G.11!J367,2),0)</f>
        <v>0</v>
      </c>
      <c r="K367" s="91">
        <f t="shared" si="6"/>
        <v>0</v>
      </c>
      <c r="L367" s="89">
        <f>IFERROR(ROUND(G.11!L367,2),0)</f>
        <v>0</v>
      </c>
      <c r="M367" s="89">
        <f>IFERROR(ROUND(G.11!M367,2),0)</f>
        <v>0</v>
      </c>
      <c r="N367" s="96" t="str">
        <f>IF(OR(ISTEXT(G.11!N367),ISNUMBER(G.11!N367))=TRUE,G.11!N367,"")</f>
        <v/>
      </c>
    </row>
    <row r="368" spans="1:14" ht="15.75" thickBot="1" x14ac:dyDescent="0.3">
      <c r="A368" s="96" t="str">
        <f>IF(OR(ISTEXT(G.11!A368),ISNUMBER(G.11!A368))=TRUE,G.11!A368,"")</f>
        <v/>
      </c>
      <c r="B368" s="96" t="str">
        <f>IF(OR(ISTEXT(G.11!B368),ISNUMBER(G.11!B368))=TRUE,G.11!B368,"")</f>
        <v/>
      </c>
      <c r="C368" s="96" t="str">
        <f>IF(OR(ISTEXT(G.11!C368),ISNUMBER(G.11!C368))=TRUE,G.11!C368,"")</f>
        <v/>
      </c>
      <c r="D368" s="89">
        <f>IFERROR(ROUND(G.11!D368,2),0)</f>
        <v>0</v>
      </c>
      <c r="E368" s="96" t="str">
        <f>IF(OR(ISTEXT(G.11!E368),ISNUMBER(G.11!E368))=TRUE,G.11!E368,"")</f>
        <v/>
      </c>
      <c r="F368" s="89">
        <f>IFERROR(ROUND(G.11!F368,2),0)</f>
        <v>0</v>
      </c>
      <c r="G368" s="89">
        <f>IFERROR(ROUND(G.11!G368,2),0)</f>
        <v>0</v>
      </c>
      <c r="H368" s="89">
        <f>IFERROR(ROUND(G.11!H368,2),0)</f>
        <v>0</v>
      </c>
      <c r="I368" s="89">
        <f>IFERROR(ROUND(G.11!I368,2),0)</f>
        <v>0</v>
      </c>
      <c r="J368" s="89">
        <f>IFERROR(ROUND(G.11!J368,2),0)</f>
        <v>0</v>
      </c>
      <c r="K368" s="91">
        <f t="shared" si="6"/>
        <v>0</v>
      </c>
      <c r="L368" s="89">
        <f>IFERROR(ROUND(G.11!L368,2),0)</f>
        <v>0</v>
      </c>
      <c r="M368" s="89">
        <f>IFERROR(ROUND(G.11!M368,2),0)</f>
        <v>0</v>
      </c>
      <c r="N368" s="96" t="str">
        <f>IF(OR(ISTEXT(G.11!N368),ISNUMBER(G.11!N368))=TRUE,G.11!N368,"")</f>
        <v/>
      </c>
    </row>
    <row r="369" spans="1:14" ht="15.75" thickBot="1" x14ac:dyDescent="0.3">
      <c r="A369" s="96" t="str">
        <f>IF(OR(ISTEXT(G.11!A369),ISNUMBER(G.11!A369))=TRUE,G.11!A369,"")</f>
        <v/>
      </c>
      <c r="B369" s="96" t="str">
        <f>IF(OR(ISTEXT(G.11!B369),ISNUMBER(G.11!B369))=TRUE,G.11!B369,"")</f>
        <v/>
      </c>
      <c r="C369" s="96" t="str">
        <f>IF(OR(ISTEXT(G.11!C369),ISNUMBER(G.11!C369))=TRUE,G.11!C369,"")</f>
        <v/>
      </c>
      <c r="D369" s="89">
        <f>IFERROR(ROUND(G.11!D369,2),0)</f>
        <v>0</v>
      </c>
      <c r="E369" s="96" t="str">
        <f>IF(OR(ISTEXT(G.11!E369),ISNUMBER(G.11!E369))=TRUE,G.11!E369,"")</f>
        <v/>
      </c>
      <c r="F369" s="89">
        <f>IFERROR(ROUND(G.11!F369,2),0)</f>
        <v>0</v>
      </c>
      <c r="G369" s="89">
        <f>IFERROR(ROUND(G.11!G369,2),0)</f>
        <v>0</v>
      </c>
      <c r="H369" s="89">
        <f>IFERROR(ROUND(G.11!H369,2),0)</f>
        <v>0</v>
      </c>
      <c r="I369" s="89">
        <f>IFERROR(ROUND(G.11!I369,2),0)</f>
        <v>0</v>
      </c>
      <c r="J369" s="89">
        <f>IFERROR(ROUND(G.11!J369,2),0)</f>
        <v>0</v>
      </c>
      <c r="K369" s="91">
        <f t="shared" si="6"/>
        <v>0</v>
      </c>
      <c r="L369" s="89">
        <f>IFERROR(ROUND(G.11!L369,2),0)</f>
        <v>0</v>
      </c>
      <c r="M369" s="89">
        <f>IFERROR(ROUND(G.11!M369,2),0)</f>
        <v>0</v>
      </c>
      <c r="N369" s="96" t="str">
        <f>IF(OR(ISTEXT(G.11!N369),ISNUMBER(G.11!N369))=TRUE,G.11!N369,"")</f>
        <v/>
      </c>
    </row>
    <row r="370" spans="1:14" ht="15.75" thickBot="1" x14ac:dyDescent="0.3">
      <c r="A370" s="96" t="str">
        <f>IF(OR(ISTEXT(G.11!A370),ISNUMBER(G.11!A370))=TRUE,G.11!A370,"")</f>
        <v/>
      </c>
      <c r="B370" s="96" t="str">
        <f>IF(OR(ISTEXT(G.11!B370),ISNUMBER(G.11!B370))=TRUE,G.11!B370,"")</f>
        <v/>
      </c>
      <c r="C370" s="96" t="str">
        <f>IF(OR(ISTEXT(G.11!C370),ISNUMBER(G.11!C370))=TRUE,G.11!C370,"")</f>
        <v/>
      </c>
      <c r="D370" s="89">
        <f>IFERROR(ROUND(G.11!D370,2),0)</f>
        <v>0</v>
      </c>
      <c r="E370" s="96" t="str">
        <f>IF(OR(ISTEXT(G.11!E370),ISNUMBER(G.11!E370))=TRUE,G.11!E370,"")</f>
        <v/>
      </c>
      <c r="F370" s="89">
        <f>IFERROR(ROUND(G.11!F370,2),0)</f>
        <v>0</v>
      </c>
      <c r="G370" s="89">
        <f>IFERROR(ROUND(G.11!G370,2),0)</f>
        <v>0</v>
      </c>
      <c r="H370" s="89">
        <f>IFERROR(ROUND(G.11!H370,2),0)</f>
        <v>0</v>
      </c>
      <c r="I370" s="89">
        <f>IFERROR(ROUND(G.11!I370,2),0)</f>
        <v>0</v>
      </c>
      <c r="J370" s="89">
        <f>IFERROR(ROUND(G.11!J370,2),0)</f>
        <v>0</v>
      </c>
      <c r="K370" s="91">
        <f t="shared" si="6"/>
        <v>0</v>
      </c>
      <c r="L370" s="89">
        <f>IFERROR(ROUND(G.11!L370,2),0)</f>
        <v>0</v>
      </c>
      <c r="M370" s="89">
        <f>IFERROR(ROUND(G.11!M370,2),0)</f>
        <v>0</v>
      </c>
      <c r="N370" s="96" t="str">
        <f>IF(OR(ISTEXT(G.11!N370),ISNUMBER(G.11!N370))=TRUE,G.11!N370,"")</f>
        <v/>
      </c>
    </row>
    <row r="371" spans="1:14" ht="15.75" thickBot="1" x14ac:dyDescent="0.3">
      <c r="A371" s="96" t="str">
        <f>IF(OR(ISTEXT(G.11!A371),ISNUMBER(G.11!A371))=TRUE,G.11!A371,"")</f>
        <v/>
      </c>
      <c r="B371" s="96" t="str">
        <f>IF(OR(ISTEXT(G.11!B371),ISNUMBER(G.11!B371))=TRUE,G.11!B371,"")</f>
        <v/>
      </c>
      <c r="C371" s="96" t="str">
        <f>IF(OR(ISTEXT(G.11!C371),ISNUMBER(G.11!C371))=TRUE,G.11!C371,"")</f>
        <v/>
      </c>
      <c r="D371" s="89">
        <f>IFERROR(ROUND(G.11!D371,2),0)</f>
        <v>0</v>
      </c>
      <c r="E371" s="96" t="str">
        <f>IF(OR(ISTEXT(G.11!E371),ISNUMBER(G.11!E371))=TRUE,G.11!E371,"")</f>
        <v/>
      </c>
      <c r="F371" s="89">
        <f>IFERROR(ROUND(G.11!F371,2),0)</f>
        <v>0</v>
      </c>
      <c r="G371" s="89">
        <f>IFERROR(ROUND(G.11!G371,2),0)</f>
        <v>0</v>
      </c>
      <c r="H371" s="89">
        <f>IFERROR(ROUND(G.11!H371,2),0)</f>
        <v>0</v>
      </c>
      <c r="I371" s="89">
        <f>IFERROR(ROUND(G.11!I371,2),0)</f>
        <v>0</v>
      </c>
      <c r="J371" s="89">
        <f>IFERROR(ROUND(G.11!J371,2),0)</f>
        <v>0</v>
      </c>
      <c r="K371" s="91">
        <f t="shared" si="6"/>
        <v>0</v>
      </c>
      <c r="L371" s="89">
        <f>IFERROR(ROUND(G.11!L371,2),0)</f>
        <v>0</v>
      </c>
      <c r="M371" s="89">
        <f>IFERROR(ROUND(G.11!M371,2),0)</f>
        <v>0</v>
      </c>
      <c r="N371" s="96" t="str">
        <f>IF(OR(ISTEXT(G.11!N371),ISNUMBER(G.11!N371))=TRUE,G.11!N371,"")</f>
        <v/>
      </c>
    </row>
    <row r="372" spans="1:14" ht="15.75" thickBot="1" x14ac:dyDescent="0.3">
      <c r="A372" s="96" t="str">
        <f>IF(OR(ISTEXT(G.11!A372),ISNUMBER(G.11!A372))=TRUE,G.11!A372,"")</f>
        <v/>
      </c>
      <c r="B372" s="96" t="str">
        <f>IF(OR(ISTEXT(G.11!B372),ISNUMBER(G.11!B372))=TRUE,G.11!B372,"")</f>
        <v/>
      </c>
      <c r="C372" s="96" t="str">
        <f>IF(OR(ISTEXT(G.11!C372),ISNUMBER(G.11!C372))=TRUE,G.11!C372,"")</f>
        <v/>
      </c>
      <c r="D372" s="89">
        <f>IFERROR(ROUND(G.11!D372,2),0)</f>
        <v>0</v>
      </c>
      <c r="E372" s="96" t="str">
        <f>IF(OR(ISTEXT(G.11!E372),ISNUMBER(G.11!E372))=TRUE,G.11!E372,"")</f>
        <v/>
      </c>
      <c r="F372" s="89">
        <f>IFERROR(ROUND(G.11!F372,2),0)</f>
        <v>0</v>
      </c>
      <c r="G372" s="89">
        <f>IFERROR(ROUND(G.11!G372,2),0)</f>
        <v>0</v>
      </c>
      <c r="H372" s="89">
        <f>IFERROR(ROUND(G.11!H372,2),0)</f>
        <v>0</v>
      </c>
      <c r="I372" s="89">
        <f>IFERROR(ROUND(G.11!I372,2),0)</f>
        <v>0</v>
      </c>
      <c r="J372" s="89">
        <f>IFERROR(ROUND(G.11!J372,2),0)</f>
        <v>0</v>
      </c>
      <c r="K372" s="91">
        <f t="shared" si="6"/>
        <v>0</v>
      </c>
      <c r="L372" s="89">
        <f>IFERROR(ROUND(G.11!L372,2),0)</f>
        <v>0</v>
      </c>
      <c r="M372" s="89">
        <f>IFERROR(ROUND(G.11!M372,2),0)</f>
        <v>0</v>
      </c>
      <c r="N372" s="96" t="str">
        <f>IF(OR(ISTEXT(G.11!N372),ISNUMBER(G.11!N372))=TRUE,G.11!N372,"")</f>
        <v/>
      </c>
    </row>
    <row r="373" spans="1:14" ht="15.75" thickBot="1" x14ac:dyDescent="0.3">
      <c r="A373" s="96" t="str">
        <f>IF(OR(ISTEXT(G.11!A373),ISNUMBER(G.11!A373))=TRUE,G.11!A373,"")</f>
        <v/>
      </c>
      <c r="B373" s="96" t="str">
        <f>IF(OR(ISTEXT(G.11!B373),ISNUMBER(G.11!B373))=TRUE,G.11!B373,"")</f>
        <v/>
      </c>
      <c r="C373" s="96" t="str">
        <f>IF(OR(ISTEXT(G.11!C373),ISNUMBER(G.11!C373))=TRUE,G.11!C373,"")</f>
        <v/>
      </c>
      <c r="D373" s="89">
        <f>IFERROR(ROUND(G.11!D373,2),0)</f>
        <v>0</v>
      </c>
      <c r="E373" s="96" t="str">
        <f>IF(OR(ISTEXT(G.11!E373),ISNUMBER(G.11!E373))=TRUE,G.11!E373,"")</f>
        <v/>
      </c>
      <c r="F373" s="89">
        <f>IFERROR(ROUND(G.11!F373,2),0)</f>
        <v>0</v>
      </c>
      <c r="G373" s="89">
        <f>IFERROR(ROUND(G.11!G373,2),0)</f>
        <v>0</v>
      </c>
      <c r="H373" s="89">
        <f>IFERROR(ROUND(G.11!H373,2),0)</f>
        <v>0</v>
      </c>
      <c r="I373" s="89">
        <f>IFERROR(ROUND(G.11!I373,2),0)</f>
        <v>0</v>
      </c>
      <c r="J373" s="89">
        <f>IFERROR(ROUND(G.11!J373,2),0)</f>
        <v>0</v>
      </c>
      <c r="K373" s="91">
        <f t="shared" si="6"/>
        <v>0</v>
      </c>
      <c r="L373" s="89">
        <f>IFERROR(ROUND(G.11!L373,2),0)</f>
        <v>0</v>
      </c>
      <c r="M373" s="89">
        <f>IFERROR(ROUND(G.11!M373,2),0)</f>
        <v>0</v>
      </c>
      <c r="N373" s="96" t="str">
        <f>IF(OR(ISTEXT(G.11!N373),ISNUMBER(G.11!N373))=TRUE,G.11!N373,"")</f>
        <v/>
      </c>
    </row>
    <row r="374" spans="1:14" ht="15.75" thickBot="1" x14ac:dyDescent="0.3">
      <c r="A374" s="96" t="str">
        <f>IF(OR(ISTEXT(G.11!A374),ISNUMBER(G.11!A374))=TRUE,G.11!A374,"")</f>
        <v/>
      </c>
      <c r="B374" s="96" t="str">
        <f>IF(OR(ISTEXT(G.11!B374),ISNUMBER(G.11!B374))=TRUE,G.11!B374,"")</f>
        <v/>
      </c>
      <c r="C374" s="96" t="str">
        <f>IF(OR(ISTEXT(G.11!C374),ISNUMBER(G.11!C374))=TRUE,G.11!C374,"")</f>
        <v/>
      </c>
      <c r="D374" s="89">
        <f>IFERROR(ROUND(G.11!D374,2),0)</f>
        <v>0</v>
      </c>
      <c r="E374" s="96" t="str">
        <f>IF(OR(ISTEXT(G.11!E374),ISNUMBER(G.11!E374))=TRUE,G.11!E374,"")</f>
        <v/>
      </c>
      <c r="F374" s="89">
        <f>IFERROR(ROUND(G.11!F374,2),0)</f>
        <v>0</v>
      </c>
      <c r="G374" s="89">
        <f>IFERROR(ROUND(G.11!G374,2),0)</f>
        <v>0</v>
      </c>
      <c r="H374" s="89">
        <f>IFERROR(ROUND(G.11!H374,2),0)</f>
        <v>0</v>
      </c>
      <c r="I374" s="89">
        <f>IFERROR(ROUND(G.11!I374,2),0)</f>
        <v>0</v>
      </c>
      <c r="J374" s="89">
        <f>IFERROR(ROUND(G.11!J374,2),0)</f>
        <v>0</v>
      </c>
      <c r="K374" s="91">
        <f t="shared" si="6"/>
        <v>0</v>
      </c>
      <c r="L374" s="89">
        <f>IFERROR(ROUND(G.11!L374,2),0)</f>
        <v>0</v>
      </c>
      <c r="M374" s="89">
        <f>IFERROR(ROUND(G.11!M374,2),0)</f>
        <v>0</v>
      </c>
      <c r="N374" s="96" t="str">
        <f>IF(OR(ISTEXT(G.11!N374),ISNUMBER(G.11!N374))=TRUE,G.11!N374,"")</f>
        <v/>
      </c>
    </row>
    <row r="375" spans="1:14" ht="15.75" thickBot="1" x14ac:dyDescent="0.3">
      <c r="A375" s="96" t="str">
        <f>IF(OR(ISTEXT(G.11!A375),ISNUMBER(G.11!A375))=TRUE,G.11!A375,"")</f>
        <v/>
      </c>
      <c r="B375" s="96" t="str">
        <f>IF(OR(ISTEXT(G.11!B375),ISNUMBER(G.11!B375))=TRUE,G.11!B375,"")</f>
        <v/>
      </c>
      <c r="C375" s="96" t="str">
        <f>IF(OR(ISTEXT(G.11!C375),ISNUMBER(G.11!C375))=TRUE,G.11!C375,"")</f>
        <v/>
      </c>
      <c r="D375" s="89">
        <f>IFERROR(ROUND(G.11!D375,2),0)</f>
        <v>0</v>
      </c>
      <c r="E375" s="96" t="str">
        <f>IF(OR(ISTEXT(G.11!E375),ISNUMBER(G.11!E375))=TRUE,G.11!E375,"")</f>
        <v/>
      </c>
      <c r="F375" s="89">
        <f>IFERROR(ROUND(G.11!F375,2),0)</f>
        <v>0</v>
      </c>
      <c r="G375" s="89">
        <f>IFERROR(ROUND(G.11!G375,2),0)</f>
        <v>0</v>
      </c>
      <c r="H375" s="89">
        <f>IFERROR(ROUND(G.11!H375,2),0)</f>
        <v>0</v>
      </c>
      <c r="I375" s="89">
        <f>IFERROR(ROUND(G.11!I375,2),0)</f>
        <v>0</v>
      </c>
      <c r="J375" s="89">
        <f>IFERROR(ROUND(G.11!J375,2),0)</f>
        <v>0</v>
      </c>
      <c r="K375" s="91">
        <f t="shared" si="6"/>
        <v>0</v>
      </c>
      <c r="L375" s="89">
        <f>IFERROR(ROUND(G.11!L375,2),0)</f>
        <v>0</v>
      </c>
      <c r="M375" s="89">
        <f>IFERROR(ROUND(G.11!M375,2),0)</f>
        <v>0</v>
      </c>
      <c r="N375" s="96" t="str">
        <f>IF(OR(ISTEXT(G.11!N375),ISNUMBER(G.11!N375))=TRUE,G.11!N375,"")</f>
        <v/>
      </c>
    </row>
    <row r="376" spans="1:14" ht="15.75" thickBot="1" x14ac:dyDescent="0.3">
      <c r="A376" s="96" t="str">
        <f>IF(OR(ISTEXT(G.11!A376),ISNUMBER(G.11!A376))=TRUE,G.11!A376,"")</f>
        <v/>
      </c>
      <c r="B376" s="96" t="str">
        <f>IF(OR(ISTEXT(G.11!B376),ISNUMBER(G.11!B376))=TRUE,G.11!B376,"")</f>
        <v/>
      </c>
      <c r="C376" s="96" t="str">
        <f>IF(OR(ISTEXT(G.11!C376),ISNUMBER(G.11!C376))=TRUE,G.11!C376,"")</f>
        <v/>
      </c>
      <c r="D376" s="89">
        <f>IFERROR(ROUND(G.11!D376,2),0)</f>
        <v>0</v>
      </c>
      <c r="E376" s="96" t="str">
        <f>IF(OR(ISTEXT(G.11!E376),ISNUMBER(G.11!E376))=TRUE,G.11!E376,"")</f>
        <v/>
      </c>
      <c r="F376" s="89">
        <f>IFERROR(ROUND(G.11!F376,2),0)</f>
        <v>0</v>
      </c>
      <c r="G376" s="89">
        <f>IFERROR(ROUND(G.11!G376,2),0)</f>
        <v>0</v>
      </c>
      <c r="H376" s="89">
        <f>IFERROR(ROUND(G.11!H376,2),0)</f>
        <v>0</v>
      </c>
      <c r="I376" s="89">
        <f>IFERROR(ROUND(G.11!I376,2),0)</f>
        <v>0</v>
      </c>
      <c r="J376" s="89">
        <f>IFERROR(ROUND(G.11!J376,2),0)</f>
        <v>0</v>
      </c>
      <c r="K376" s="91">
        <f t="shared" si="6"/>
        <v>0</v>
      </c>
      <c r="L376" s="89">
        <f>IFERROR(ROUND(G.11!L376,2),0)</f>
        <v>0</v>
      </c>
      <c r="M376" s="89">
        <f>IFERROR(ROUND(G.11!M376,2),0)</f>
        <v>0</v>
      </c>
      <c r="N376" s="96" t="str">
        <f>IF(OR(ISTEXT(G.11!N376),ISNUMBER(G.11!N376))=TRUE,G.11!N376,"")</f>
        <v/>
      </c>
    </row>
    <row r="377" spans="1:14" ht="15.75" thickBot="1" x14ac:dyDescent="0.3">
      <c r="A377" s="96" t="str">
        <f>IF(OR(ISTEXT(G.11!A377),ISNUMBER(G.11!A377))=TRUE,G.11!A377,"")</f>
        <v/>
      </c>
      <c r="B377" s="96" t="str">
        <f>IF(OR(ISTEXT(G.11!B377),ISNUMBER(G.11!B377))=TRUE,G.11!B377,"")</f>
        <v/>
      </c>
      <c r="C377" s="96" t="str">
        <f>IF(OR(ISTEXT(G.11!C377),ISNUMBER(G.11!C377))=TRUE,G.11!C377,"")</f>
        <v/>
      </c>
      <c r="D377" s="89">
        <f>IFERROR(ROUND(G.11!D377,2),0)</f>
        <v>0</v>
      </c>
      <c r="E377" s="96" t="str">
        <f>IF(OR(ISTEXT(G.11!E377),ISNUMBER(G.11!E377))=TRUE,G.11!E377,"")</f>
        <v/>
      </c>
      <c r="F377" s="89">
        <f>IFERROR(ROUND(G.11!F377,2),0)</f>
        <v>0</v>
      </c>
      <c r="G377" s="89">
        <f>IFERROR(ROUND(G.11!G377,2),0)</f>
        <v>0</v>
      </c>
      <c r="H377" s="89">
        <f>IFERROR(ROUND(G.11!H377,2),0)</f>
        <v>0</v>
      </c>
      <c r="I377" s="89">
        <f>IFERROR(ROUND(G.11!I377,2),0)</f>
        <v>0</v>
      </c>
      <c r="J377" s="89">
        <f>IFERROR(ROUND(G.11!J377,2),0)</f>
        <v>0</v>
      </c>
      <c r="K377" s="91">
        <f t="shared" si="6"/>
        <v>0</v>
      </c>
      <c r="L377" s="89">
        <f>IFERROR(ROUND(G.11!L377,2),0)</f>
        <v>0</v>
      </c>
      <c r="M377" s="89">
        <f>IFERROR(ROUND(G.11!M377,2),0)</f>
        <v>0</v>
      </c>
      <c r="N377" s="96" t="str">
        <f>IF(OR(ISTEXT(G.11!N377),ISNUMBER(G.11!N377))=TRUE,G.11!N377,"")</f>
        <v/>
      </c>
    </row>
    <row r="378" spans="1:14" ht="15.75" thickBot="1" x14ac:dyDescent="0.3">
      <c r="A378" s="96" t="str">
        <f>IF(OR(ISTEXT(G.11!A378),ISNUMBER(G.11!A378))=TRUE,G.11!A378,"")</f>
        <v/>
      </c>
      <c r="B378" s="96" t="str">
        <f>IF(OR(ISTEXT(G.11!B378),ISNUMBER(G.11!B378))=TRUE,G.11!B378,"")</f>
        <v/>
      </c>
      <c r="C378" s="96" t="str">
        <f>IF(OR(ISTEXT(G.11!C378),ISNUMBER(G.11!C378))=TRUE,G.11!C378,"")</f>
        <v/>
      </c>
      <c r="D378" s="89">
        <f>IFERROR(ROUND(G.11!D378,2),0)</f>
        <v>0</v>
      </c>
      <c r="E378" s="96" t="str">
        <f>IF(OR(ISTEXT(G.11!E378),ISNUMBER(G.11!E378))=TRUE,G.11!E378,"")</f>
        <v/>
      </c>
      <c r="F378" s="89">
        <f>IFERROR(ROUND(G.11!F378,2),0)</f>
        <v>0</v>
      </c>
      <c r="G378" s="89">
        <f>IFERROR(ROUND(G.11!G378,2),0)</f>
        <v>0</v>
      </c>
      <c r="H378" s="89">
        <f>IFERROR(ROUND(G.11!H378,2),0)</f>
        <v>0</v>
      </c>
      <c r="I378" s="89">
        <f>IFERROR(ROUND(G.11!I378,2),0)</f>
        <v>0</v>
      </c>
      <c r="J378" s="89">
        <f>IFERROR(ROUND(G.11!J378,2),0)</f>
        <v>0</v>
      </c>
      <c r="K378" s="91">
        <f t="shared" si="6"/>
        <v>0</v>
      </c>
      <c r="L378" s="89">
        <f>IFERROR(ROUND(G.11!L378,2),0)</f>
        <v>0</v>
      </c>
      <c r="M378" s="89">
        <f>IFERROR(ROUND(G.11!M378,2),0)</f>
        <v>0</v>
      </c>
      <c r="N378" s="96" t="str">
        <f>IF(OR(ISTEXT(G.11!N378),ISNUMBER(G.11!N378))=TRUE,G.11!N378,"")</f>
        <v/>
      </c>
    </row>
    <row r="379" spans="1:14" ht="15.75" thickBot="1" x14ac:dyDescent="0.3">
      <c r="A379" s="96" t="str">
        <f>IF(OR(ISTEXT(G.11!A379),ISNUMBER(G.11!A379))=TRUE,G.11!A379,"")</f>
        <v/>
      </c>
      <c r="B379" s="96" t="str">
        <f>IF(OR(ISTEXT(G.11!B379),ISNUMBER(G.11!B379))=TRUE,G.11!B379,"")</f>
        <v/>
      </c>
      <c r="C379" s="96" t="str">
        <f>IF(OR(ISTEXT(G.11!C379),ISNUMBER(G.11!C379))=TRUE,G.11!C379,"")</f>
        <v/>
      </c>
      <c r="D379" s="89">
        <f>IFERROR(ROUND(G.11!D379,2),0)</f>
        <v>0</v>
      </c>
      <c r="E379" s="96" t="str">
        <f>IF(OR(ISTEXT(G.11!E379),ISNUMBER(G.11!E379))=TRUE,G.11!E379,"")</f>
        <v/>
      </c>
      <c r="F379" s="89">
        <f>IFERROR(ROUND(G.11!F379,2),0)</f>
        <v>0</v>
      </c>
      <c r="G379" s="89">
        <f>IFERROR(ROUND(G.11!G379,2),0)</f>
        <v>0</v>
      </c>
      <c r="H379" s="89">
        <f>IFERROR(ROUND(G.11!H379,2),0)</f>
        <v>0</v>
      </c>
      <c r="I379" s="89">
        <f>IFERROR(ROUND(G.11!I379,2),0)</f>
        <v>0</v>
      </c>
      <c r="J379" s="89">
        <f>IFERROR(ROUND(G.11!J379,2),0)</f>
        <v>0</v>
      </c>
      <c r="K379" s="91">
        <f t="shared" si="6"/>
        <v>0</v>
      </c>
      <c r="L379" s="89">
        <f>IFERROR(ROUND(G.11!L379,2),0)</f>
        <v>0</v>
      </c>
      <c r="M379" s="89">
        <f>IFERROR(ROUND(G.11!M379,2),0)</f>
        <v>0</v>
      </c>
      <c r="N379" s="96" t="str">
        <f>IF(OR(ISTEXT(G.11!N379),ISNUMBER(G.11!N379))=TRUE,G.11!N379,"")</f>
        <v/>
      </c>
    </row>
    <row r="380" spans="1:14" ht="15.75" thickBot="1" x14ac:dyDescent="0.3">
      <c r="A380" s="96" t="str">
        <f>IF(OR(ISTEXT(G.11!A380),ISNUMBER(G.11!A380))=TRUE,G.11!A380,"")</f>
        <v/>
      </c>
      <c r="B380" s="96" t="str">
        <f>IF(OR(ISTEXT(G.11!B380),ISNUMBER(G.11!B380))=TRUE,G.11!B380,"")</f>
        <v/>
      </c>
      <c r="C380" s="96" t="str">
        <f>IF(OR(ISTEXT(G.11!C380),ISNUMBER(G.11!C380))=TRUE,G.11!C380,"")</f>
        <v/>
      </c>
      <c r="D380" s="89">
        <f>IFERROR(ROUND(G.11!D380,2),0)</f>
        <v>0</v>
      </c>
      <c r="E380" s="96" t="str">
        <f>IF(OR(ISTEXT(G.11!E380),ISNUMBER(G.11!E380))=TRUE,G.11!E380,"")</f>
        <v/>
      </c>
      <c r="F380" s="89">
        <f>IFERROR(ROUND(G.11!F380,2),0)</f>
        <v>0</v>
      </c>
      <c r="G380" s="89">
        <f>IFERROR(ROUND(G.11!G380,2),0)</f>
        <v>0</v>
      </c>
      <c r="H380" s="89">
        <f>IFERROR(ROUND(G.11!H380,2),0)</f>
        <v>0</v>
      </c>
      <c r="I380" s="89">
        <f>IFERROR(ROUND(G.11!I380,2),0)</f>
        <v>0</v>
      </c>
      <c r="J380" s="89">
        <f>IFERROR(ROUND(G.11!J380,2),0)</f>
        <v>0</v>
      </c>
      <c r="K380" s="91">
        <f t="shared" si="6"/>
        <v>0</v>
      </c>
      <c r="L380" s="89">
        <f>IFERROR(ROUND(G.11!L380,2),0)</f>
        <v>0</v>
      </c>
      <c r="M380" s="89">
        <f>IFERROR(ROUND(G.11!M380,2),0)</f>
        <v>0</v>
      </c>
      <c r="N380" s="96" t="str">
        <f>IF(OR(ISTEXT(G.11!N380),ISNUMBER(G.11!N380))=TRUE,G.11!N380,"")</f>
        <v/>
      </c>
    </row>
    <row r="381" spans="1:14" ht="15.75" thickBot="1" x14ac:dyDescent="0.3">
      <c r="A381" s="96" t="str">
        <f>IF(OR(ISTEXT(G.11!A381),ISNUMBER(G.11!A381))=TRUE,G.11!A381,"")</f>
        <v/>
      </c>
      <c r="B381" s="96" t="str">
        <f>IF(OR(ISTEXT(G.11!B381),ISNUMBER(G.11!B381))=TRUE,G.11!B381,"")</f>
        <v/>
      </c>
      <c r="C381" s="96" t="str">
        <f>IF(OR(ISTEXT(G.11!C381),ISNUMBER(G.11!C381))=TRUE,G.11!C381,"")</f>
        <v/>
      </c>
      <c r="D381" s="89">
        <f>IFERROR(ROUND(G.11!D381,2),0)</f>
        <v>0</v>
      </c>
      <c r="E381" s="96" t="str">
        <f>IF(OR(ISTEXT(G.11!E381),ISNUMBER(G.11!E381))=TRUE,G.11!E381,"")</f>
        <v/>
      </c>
      <c r="F381" s="89">
        <f>IFERROR(ROUND(G.11!F381,2),0)</f>
        <v>0</v>
      </c>
      <c r="G381" s="89">
        <f>IFERROR(ROUND(G.11!G381,2),0)</f>
        <v>0</v>
      </c>
      <c r="H381" s="89">
        <f>IFERROR(ROUND(G.11!H381,2),0)</f>
        <v>0</v>
      </c>
      <c r="I381" s="89">
        <f>IFERROR(ROUND(G.11!I381,2),0)</f>
        <v>0</v>
      </c>
      <c r="J381" s="89">
        <f>IFERROR(ROUND(G.11!J381,2),0)</f>
        <v>0</v>
      </c>
      <c r="K381" s="91">
        <f t="shared" si="6"/>
        <v>0</v>
      </c>
      <c r="L381" s="89">
        <f>IFERROR(ROUND(G.11!L381,2),0)</f>
        <v>0</v>
      </c>
      <c r="M381" s="89">
        <f>IFERROR(ROUND(G.11!M381,2),0)</f>
        <v>0</v>
      </c>
      <c r="N381" s="96" t="str">
        <f>IF(OR(ISTEXT(G.11!N381),ISNUMBER(G.11!N381))=TRUE,G.11!N381,"")</f>
        <v/>
      </c>
    </row>
    <row r="382" spans="1:14" ht="15.75" thickBot="1" x14ac:dyDescent="0.3">
      <c r="A382" s="96" t="str">
        <f>IF(OR(ISTEXT(G.11!A382),ISNUMBER(G.11!A382))=TRUE,G.11!A382,"")</f>
        <v/>
      </c>
      <c r="B382" s="96" t="str">
        <f>IF(OR(ISTEXT(G.11!B382),ISNUMBER(G.11!B382))=TRUE,G.11!B382,"")</f>
        <v/>
      </c>
      <c r="C382" s="96" t="str">
        <f>IF(OR(ISTEXT(G.11!C382),ISNUMBER(G.11!C382))=TRUE,G.11!C382,"")</f>
        <v/>
      </c>
      <c r="D382" s="89">
        <f>IFERROR(ROUND(G.11!D382,2),0)</f>
        <v>0</v>
      </c>
      <c r="E382" s="96" t="str">
        <f>IF(OR(ISTEXT(G.11!E382),ISNUMBER(G.11!E382))=TRUE,G.11!E382,"")</f>
        <v/>
      </c>
      <c r="F382" s="89">
        <f>IFERROR(ROUND(G.11!F382,2),0)</f>
        <v>0</v>
      </c>
      <c r="G382" s="89">
        <f>IFERROR(ROUND(G.11!G382,2),0)</f>
        <v>0</v>
      </c>
      <c r="H382" s="89">
        <f>IFERROR(ROUND(G.11!H382,2),0)</f>
        <v>0</v>
      </c>
      <c r="I382" s="89">
        <f>IFERROR(ROUND(G.11!I382,2),0)</f>
        <v>0</v>
      </c>
      <c r="J382" s="89">
        <f>IFERROR(ROUND(G.11!J382,2),0)</f>
        <v>0</v>
      </c>
      <c r="K382" s="91">
        <f t="shared" si="6"/>
        <v>0</v>
      </c>
      <c r="L382" s="89">
        <f>IFERROR(ROUND(G.11!L382,2),0)</f>
        <v>0</v>
      </c>
      <c r="M382" s="89">
        <f>IFERROR(ROUND(G.11!M382,2),0)</f>
        <v>0</v>
      </c>
      <c r="N382" s="96" t="str">
        <f>IF(OR(ISTEXT(G.11!N382),ISNUMBER(G.11!N382))=TRUE,G.11!N382,"")</f>
        <v/>
      </c>
    </row>
    <row r="383" spans="1:14" ht="15.75" thickBot="1" x14ac:dyDescent="0.3">
      <c r="A383" s="96" t="str">
        <f>IF(OR(ISTEXT(G.11!A383),ISNUMBER(G.11!A383))=TRUE,G.11!A383,"")</f>
        <v/>
      </c>
      <c r="B383" s="96" t="str">
        <f>IF(OR(ISTEXT(G.11!B383),ISNUMBER(G.11!B383))=TRUE,G.11!B383,"")</f>
        <v/>
      </c>
      <c r="C383" s="96" t="str">
        <f>IF(OR(ISTEXT(G.11!C383),ISNUMBER(G.11!C383))=TRUE,G.11!C383,"")</f>
        <v/>
      </c>
      <c r="D383" s="89">
        <f>IFERROR(ROUND(G.11!D383,2),0)</f>
        <v>0</v>
      </c>
      <c r="E383" s="96" t="str">
        <f>IF(OR(ISTEXT(G.11!E383),ISNUMBER(G.11!E383))=TRUE,G.11!E383,"")</f>
        <v/>
      </c>
      <c r="F383" s="89">
        <f>IFERROR(ROUND(G.11!F383,2),0)</f>
        <v>0</v>
      </c>
      <c r="G383" s="89">
        <f>IFERROR(ROUND(G.11!G383,2),0)</f>
        <v>0</v>
      </c>
      <c r="H383" s="89">
        <f>IFERROR(ROUND(G.11!H383,2),0)</f>
        <v>0</v>
      </c>
      <c r="I383" s="89">
        <f>IFERROR(ROUND(G.11!I383,2),0)</f>
        <v>0</v>
      </c>
      <c r="J383" s="89">
        <f>IFERROR(ROUND(G.11!J383,2),0)</f>
        <v>0</v>
      </c>
      <c r="K383" s="91">
        <f t="shared" si="6"/>
        <v>0</v>
      </c>
      <c r="L383" s="89">
        <f>IFERROR(ROUND(G.11!L383,2),0)</f>
        <v>0</v>
      </c>
      <c r="M383" s="89">
        <f>IFERROR(ROUND(G.11!M383,2),0)</f>
        <v>0</v>
      </c>
      <c r="N383" s="96" t="str">
        <f>IF(OR(ISTEXT(G.11!N383),ISNUMBER(G.11!N383))=TRUE,G.11!N383,"")</f>
        <v/>
      </c>
    </row>
    <row r="384" spans="1:14" ht="15.75" thickBot="1" x14ac:dyDescent="0.3">
      <c r="A384" s="96" t="str">
        <f>IF(OR(ISTEXT(G.11!A384),ISNUMBER(G.11!A384))=TRUE,G.11!A384,"")</f>
        <v/>
      </c>
      <c r="B384" s="96" t="str">
        <f>IF(OR(ISTEXT(G.11!B384),ISNUMBER(G.11!B384))=TRUE,G.11!B384,"")</f>
        <v/>
      </c>
      <c r="C384" s="96" t="str">
        <f>IF(OR(ISTEXT(G.11!C384),ISNUMBER(G.11!C384))=TRUE,G.11!C384,"")</f>
        <v/>
      </c>
      <c r="D384" s="89">
        <f>IFERROR(ROUND(G.11!D384,2),0)</f>
        <v>0</v>
      </c>
      <c r="E384" s="96" t="str">
        <f>IF(OR(ISTEXT(G.11!E384),ISNUMBER(G.11!E384))=TRUE,G.11!E384,"")</f>
        <v/>
      </c>
      <c r="F384" s="89">
        <f>IFERROR(ROUND(G.11!F384,2),0)</f>
        <v>0</v>
      </c>
      <c r="G384" s="89">
        <f>IFERROR(ROUND(G.11!G384,2),0)</f>
        <v>0</v>
      </c>
      <c r="H384" s="89">
        <f>IFERROR(ROUND(G.11!H384,2),0)</f>
        <v>0</v>
      </c>
      <c r="I384" s="89">
        <f>IFERROR(ROUND(G.11!I384,2),0)</f>
        <v>0</v>
      </c>
      <c r="J384" s="89">
        <f>IFERROR(ROUND(G.11!J384,2),0)</f>
        <v>0</v>
      </c>
      <c r="K384" s="91">
        <f t="shared" si="6"/>
        <v>0</v>
      </c>
      <c r="L384" s="89">
        <f>IFERROR(ROUND(G.11!L384,2),0)</f>
        <v>0</v>
      </c>
      <c r="M384" s="89">
        <f>IFERROR(ROUND(G.11!M384,2),0)</f>
        <v>0</v>
      </c>
      <c r="N384" s="96" t="str">
        <f>IF(OR(ISTEXT(G.11!N384),ISNUMBER(G.11!N384))=TRUE,G.11!N384,"")</f>
        <v/>
      </c>
    </row>
    <row r="385" spans="1:14" ht="15.75" thickBot="1" x14ac:dyDescent="0.3">
      <c r="A385" s="96" t="str">
        <f>IF(OR(ISTEXT(G.11!A385),ISNUMBER(G.11!A385))=TRUE,G.11!A385,"")</f>
        <v/>
      </c>
      <c r="B385" s="96" t="str">
        <f>IF(OR(ISTEXT(G.11!B385),ISNUMBER(G.11!B385))=TRUE,G.11!B385,"")</f>
        <v/>
      </c>
      <c r="C385" s="96" t="str">
        <f>IF(OR(ISTEXT(G.11!C385),ISNUMBER(G.11!C385))=TRUE,G.11!C385,"")</f>
        <v/>
      </c>
      <c r="D385" s="89">
        <f>IFERROR(ROUND(G.11!D385,2),0)</f>
        <v>0</v>
      </c>
      <c r="E385" s="96" t="str">
        <f>IF(OR(ISTEXT(G.11!E385),ISNUMBER(G.11!E385))=TRUE,G.11!E385,"")</f>
        <v/>
      </c>
      <c r="F385" s="89">
        <f>IFERROR(ROUND(G.11!F385,2),0)</f>
        <v>0</v>
      </c>
      <c r="G385" s="89">
        <f>IFERROR(ROUND(G.11!G385,2),0)</f>
        <v>0</v>
      </c>
      <c r="H385" s="89">
        <f>IFERROR(ROUND(G.11!H385,2),0)</f>
        <v>0</v>
      </c>
      <c r="I385" s="89">
        <f>IFERROR(ROUND(G.11!I385,2),0)</f>
        <v>0</v>
      </c>
      <c r="J385" s="89">
        <f>IFERROR(ROUND(G.11!J385,2),0)</f>
        <v>0</v>
      </c>
      <c r="K385" s="91">
        <f t="shared" si="6"/>
        <v>0</v>
      </c>
      <c r="L385" s="89">
        <f>IFERROR(ROUND(G.11!L385,2),0)</f>
        <v>0</v>
      </c>
      <c r="M385" s="89">
        <f>IFERROR(ROUND(G.11!M385,2),0)</f>
        <v>0</v>
      </c>
      <c r="N385" s="96" t="str">
        <f>IF(OR(ISTEXT(G.11!N385),ISNUMBER(G.11!N385))=TRUE,G.11!N385,"")</f>
        <v/>
      </c>
    </row>
    <row r="386" spans="1:14" ht="15.75" thickBot="1" x14ac:dyDescent="0.3">
      <c r="A386" s="96" t="str">
        <f>IF(OR(ISTEXT(G.11!A386),ISNUMBER(G.11!A386))=TRUE,G.11!A386,"")</f>
        <v/>
      </c>
      <c r="B386" s="96" t="str">
        <f>IF(OR(ISTEXT(G.11!B386),ISNUMBER(G.11!B386))=TRUE,G.11!B386,"")</f>
        <v/>
      </c>
      <c r="C386" s="96" t="str">
        <f>IF(OR(ISTEXT(G.11!C386),ISNUMBER(G.11!C386))=TRUE,G.11!C386,"")</f>
        <v/>
      </c>
      <c r="D386" s="89">
        <f>IFERROR(ROUND(G.11!D386,2),0)</f>
        <v>0</v>
      </c>
      <c r="E386" s="96" t="str">
        <f>IF(OR(ISTEXT(G.11!E386),ISNUMBER(G.11!E386))=TRUE,G.11!E386,"")</f>
        <v/>
      </c>
      <c r="F386" s="89">
        <f>IFERROR(ROUND(G.11!F386,2),0)</f>
        <v>0</v>
      </c>
      <c r="G386" s="89">
        <f>IFERROR(ROUND(G.11!G386,2),0)</f>
        <v>0</v>
      </c>
      <c r="H386" s="89">
        <f>IFERROR(ROUND(G.11!H386,2),0)</f>
        <v>0</v>
      </c>
      <c r="I386" s="89">
        <f>IFERROR(ROUND(G.11!I386,2),0)</f>
        <v>0</v>
      </c>
      <c r="J386" s="89">
        <f>IFERROR(ROUND(G.11!J386,2),0)</f>
        <v>0</v>
      </c>
      <c r="K386" s="91">
        <f t="shared" si="6"/>
        <v>0</v>
      </c>
      <c r="L386" s="89">
        <f>IFERROR(ROUND(G.11!L386,2),0)</f>
        <v>0</v>
      </c>
      <c r="M386" s="89">
        <f>IFERROR(ROUND(G.11!M386,2),0)</f>
        <v>0</v>
      </c>
      <c r="N386" s="96" t="str">
        <f>IF(OR(ISTEXT(G.11!N386),ISNUMBER(G.11!N386))=TRUE,G.11!N386,"")</f>
        <v/>
      </c>
    </row>
    <row r="387" spans="1:14" ht="15.75" thickBot="1" x14ac:dyDescent="0.3">
      <c r="A387" s="96" t="str">
        <f>IF(OR(ISTEXT(G.11!A387),ISNUMBER(G.11!A387))=TRUE,G.11!A387,"")</f>
        <v/>
      </c>
      <c r="B387" s="96" t="str">
        <f>IF(OR(ISTEXT(G.11!B387),ISNUMBER(G.11!B387))=TRUE,G.11!B387,"")</f>
        <v/>
      </c>
      <c r="C387" s="96" t="str">
        <f>IF(OR(ISTEXT(G.11!C387),ISNUMBER(G.11!C387))=TRUE,G.11!C387,"")</f>
        <v/>
      </c>
      <c r="D387" s="89">
        <f>IFERROR(ROUND(G.11!D387,2),0)</f>
        <v>0</v>
      </c>
      <c r="E387" s="96" t="str">
        <f>IF(OR(ISTEXT(G.11!E387),ISNUMBER(G.11!E387))=TRUE,G.11!E387,"")</f>
        <v/>
      </c>
      <c r="F387" s="89">
        <f>IFERROR(ROUND(G.11!F387,2),0)</f>
        <v>0</v>
      </c>
      <c r="G387" s="89">
        <f>IFERROR(ROUND(G.11!G387,2),0)</f>
        <v>0</v>
      </c>
      <c r="H387" s="89">
        <f>IFERROR(ROUND(G.11!H387,2),0)</f>
        <v>0</v>
      </c>
      <c r="I387" s="89">
        <f>IFERROR(ROUND(G.11!I387,2),0)</f>
        <v>0</v>
      </c>
      <c r="J387" s="89">
        <f>IFERROR(ROUND(G.11!J387,2),0)</f>
        <v>0</v>
      </c>
      <c r="K387" s="91">
        <f t="shared" si="6"/>
        <v>0</v>
      </c>
      <c r="L387" s="89">
        <f>IFERROR(ROUND(G.11!L387,2),0)</f>
        <v>0</v>
      </c>
      <c r="M387" s="89">
        <f>IFERROR(ROUND(G.11!M387,2),0)</f>
        <v>0</v>
      </c>
      <c r="N387" s="96" t="str">
        <f>IF(OR(ISTEXT(G.11!N387),ISNUMBER(G.11!N387))=TRUE,G.11!N387,"")</f>
        <v/>
      </c>
    </row>
    <row r="388" spans="1:14" ht="15.75" thickBot="1" x14ac:dyDescent="0.3">
      <c r="A388" s="96" t="str">
        <f>IF(OR(ISTEXT(G.11!A388),ISNUMBER(G.11!A388))=TRUE,G.11!A388,"")</f>
        <v/>
      </c>
      <c r="B388" s="96" t="str">
        <f>IF(OR(ISTEXT(G.11!B388),ISNUMBER(G.11!B388))=TRUE,G.11!B388,"")</f>
        <v/>
      </c>
      <c r="C388" s="96" t="str">
        <f>IF(OR(ISTEXT(G.11!C388),ISNUMBER(G.11!C388))=TRUE,G.11!C388,"")</f>
        <v/>
      </c>
      <c r="D388" s="89">
        <f>IFERROR(ROUND(G.11!D388,2),0)</f>
        <v>0</v>
      </c>
      <c r="E388" s="96" t="str">
        <f>IF(OR(ISTEXT(G.11!E388),ISNUMBER(G.11!E388))=TRUE,G.11!E388,"")</f>
        <v/>
      </c>
      <c r="F388" s="89">
        <f>IFERROR(ROUND(G.11!F388,2),0)</f>
        <v>0</v>
      </c>
      <c r="G388" s="89">
        <f>IFERROR(ROUND(G.11!G388,2),0)</f>
        <v>0</v>
      </c>
      <c r="H388" s="89">
        <f>IFERROR(ROUND(G.11!H388,2),0)</f>
        <v>0</v>
      </c>
      <c r="I388" s="89">
        <f>IFERROR(ROUND(G.11!I388,2),0)</f>
        <v>0</v>
      </c>
      <c r="J388" s="89">
        <f>IFERROR(ROUND(G.11!J388,2),0)</f>
        <v>0</v>
      </c>
      <c r="K388" s="91">
        <f t="shared" si="6"/>
        <v>0</v>
      </c>
      <c r="L388" s="89">
        <f>IFERROR(ROUND(G.11!L388,2),0)</f>
        <v>0</v>
      </c>
      <c r="M388" s="89">
        <f>IFERROR(ROUND(G.11!M388,2),0)</f>
        <v>0</v>
      </c>
      <c r="N388" s="96" t="str">
        <f>IF(OR(ISTEXT(G.11!N388),ISNUMBER(G.11!N388))=TRUE,G.11!N388,"")</f>
        <v/>
      </c>
    </row>
    <row r="389" spans="1:14" ht="15.75" thickBot="1" x14ac:dyDescent="0.3">
      <c r="A389" s="96" t="str">
        <f>IF(OR(ISTEXT(G.11!A389),ISNUMBER(G.11!A389))=TRUE,G.11!A389,"")</f>
        <v/>
      </c>
      <c r="B389" s="96" t="str">
        <f>IF(OR(ISTEXT(G.11!B389),ISNUMBER(G.11!B389))=TRUE,G.11!B389,"")</f>
        <v/>
      </c>
      <c r="C389" s="96" t="str">
        <f>IF(OR(ISTEXT(G.11!C389),ISNUMBER(G.11!C389))=TRUE,G.11!C389,"")</f>
        <v/>
      </c>
      <c r="D389" s="89">
        <f>IFERROR(ROUND(G.11!D389,2),0)</f>
        <v>0</v>
      </c>
      <c r="E389" s="96" t="str">
        <f>IF(OR(ISTEXT(G.11!E389),ISNUMBER(G.11!E389))=TRUE,G.11!E389,"")</f>
        <v/>
      </c>
      <c r="F389" s="89">
        <f>IFERROR(ROUND(G.11!F389,2),0)</f>
        <v>0</v>
      </c>
      <c r="G389" s="89">
        <f>IFERROR(ROUND(G.11!G389,2),0)</f>
        <v>0</v>
      </c>
      <c r="H389" s="89">
        <f>IFERROR(ROUND(G.11!H389,2),0)</f>
        <v>0</v>
      </c>
      <c r="I389" s="89">
        <f>IFERROR(ROUND(G.11!I389,2),0)</f>
        <v>0</v>
      </c>
      <c r="J389" s="89">
        <f>IFERROR(ROUND(G.11!J389,2),0)</f>
        <v>0</v>
      </c>
      <c r="K389" s="91">
        <f t="shared" si="6"/>
        <v>0</v>
      </c>
      <c r="L389" s="89">
        <f>IFERROR(ROUND(G.11!L389,2),0)</f>
        <v>0</v>
      </c>
      <c r="M389" s="89">
        <f>IFERROR(ROUND(G.11!M389,2),0)</f>
        <v>0</v>
      </c>
      <c r="N389" s="96" t="str">
        <f>IF(OR(ISTEXT(G.11!N389),ISNUMBER(G.11!N389))=TRUE,G.11!N389,"")</f>
        <v/>
      </c>
    </row>
    <row r="390" spans="1:14" ht="15.75" thickBot="1" x14ac:dyDescent="0.3">
      <c r="A390" s="96" t="str">
        <f>IF(OR(ISTEXT(G.11!A390),ISNUMBER(G.11!A390))=TRUE,G.11!A390,"")</f>
        <v/>
      </c>
      <c r="B390" s="96" t="str">
        <f>IF(OR(ISTEXT(G.11!B390),ISNUMBER(G.11!B390))=TRUE,G.11!B390,"")</f>
        <v/>
      </c>
      <c r="C390" s="96" t="str">
        <f>IF(OR(ISTEXT(G.11!C390),ISNUMBER(G.11!C390))=TRUE,G.11!C390,"")</f>
        <v/>
      </c>
      <c r="D390" s="89">
        <f>IFERROR(ROUND(G.11!D390,2),0)</f>
        <v>0</v>
      </c>
      <c r="E390" s="96" t="str">
        <f>IF(OR(ISTEXT(G.11!E390),ISNUMBER(G.11!E390))=TRUE,G.11!E390,"")</f>
        <v/>
      </c>
      <c r="F390" s="89">
        <f>IFERROR(ROUND(G.11!F390,2),0)</f>
        <v>0</v>
      </c>
      <c r="G390" s="89">
        <f>IFERROR(ROUND(G.11!G390,2),0)</f>
        <v>0</v>
      </c>
      <c r="H390" s="89">
        <f>IFERROR(ROUND(G.11!H390,2),0)</f>
        <v>0</v>
      </c>
      <c r="I390" s="89">
        <f>IFERROR(ROUND(G.11!I390,2),0)</f>
        <v>0</v>
      </c>
      <c r="J390" s="89">
        <f>IFERROR(ROUND(G.11!J390,2),0)</f>
        <v>0</v>
      </c>
      <c r="K390" s="91">
        <f t="shared" si="6"/>
        <v>0</v>
      </c>
      <c r="L390" s="89">
        <f>IFERROR(ROUND(G.11!L390,2),0)</f>
        <v>0</v>
      </c>
      <c r="M390" s="89">
        <f>IFERROR(ROUND(G.11!M390,2),0)</f>
        <v>0</v>
      </c>
      <c r="N390" s="96" t="str">
        <f>IF(OR(ISTEXT(G.11!N390),ISNUMBER(G.11!N390))=TRUE,G.11!N390,"")</f>
        <v/>
      </c>
    </row>
    <row r="391" spans="1:14" ht="15.75" thickBot="1" x14ac:dyDescent="0.3">
      <c r="A391" s="96" t="str">
        <f>IF(OR(ISTEXT(G.11!A391),ISNUMBER(G.11!A391))=TRUE,G.11!A391,"")</f>
        <v/>
      </c>
      <c r="B391" s="96" t="str">
        <f>IF(OR(ISTEXT(G.11!B391),ISNUMBER(G.11!B391))=TRUE,G.11!B391,"")</f>
        <v/>
      </c>
      <c r="C391" s="96" t="str">
        <f>IF(OR(ISTEXT(G.11!C391),ISNUMBER(G.11!C391))=TRUE,G.11!C391,"")</f>
        <v/>
      </c>
      <c r="D391" s="89">
        <f>IFERROR(ROUND(G.11!D391,2),0)</f>
        <v>0</v>
      </c>
      <c r="E391" s="96" t="str">
        <f>IF(OR(ISTEXT(G.11!E391),ISNUMBER(G.11!E391))=TRUE,G.11!E391,"")</f>
        <v/>
      </c>
      <c r="F391" s="89">
        <f>IFERROR(ROUND(G.11!F391,2),0)</f>
        <v>0</v>
      </c>
      <c r="G391" s="89">
        <f>IFERROR(ROUND(G.11!G391,2),0)</f>
        <v>0</v>
      </c>
      <c r="H391" s="89">
        <f>IFERROR(ROUND(G.11!H391,2),0)</f>
        <v>0</v>
      </c>
      <c r="I391" s="89">
        <f>IFERROR(ROUND(G.11!I391,2),0)</f>
        <v>0</v>
      </c>
      <c r="J391" s="89">
        <f>IFERROR(ROUND(G.11!J391,2),0)</f>
        <v>0</v>
      </c>
      <c r="K391" s="91">
        <f t="shared" si="6"/>
        <v>0</v>
      </c>
      <c r="L391" s="89">
        <f>IFERROR(ROUND(G.11!L391,2),0)</f>
        <v>0</v>
      </c>
      <c r="M391" s="89">
        <f>IFERROR(ROUND(G.11!M391,2),0)</f>
        <v>0</v>
      </c>
      <c r="N391" s="96" t="str">
        <f>IF(OR(ISTEXT(G.11!N391),ISNUMBER(G.11!N391))=TRUE,G.11!N391,"")</f>
        <v/>
      </c>
    </row>
    <row r="392" spans="1:14" ht="15.75" thickBot="1" x14ac:dyDescent="0.3">
      <c r="A392" s="96" t="str">
        <f>IF(OR(ISTEXT(G.11!A392),ISNUMBER(G.11!A392))=TRUE,G.11!A392,"")</f>
        <v/>
      </c>
      <c r="B392" s="96" t="str">
        <f>IF(OR(ISTEXT(G.11!B392),ISNUMBER(G.11!B392))=TRUE,G.11!B392,"")</f>
        <v/>
      </c>
      <c r="C392" s="96" t="str">
        <f>IF(OR(ISTEXT(G.11!C392),ISNUMBER(G.11!C392))=TRUE,G.11!C392,"")</f>
        <v/>
      </c>
      <c r="D392" s="89">
        <f>IFERROR(ROUND(G.11!D392,2),0)</f>
        <v>0</v>
      </c>
      <c r="E392" s="96" t="str">
        <f>IF(OR(ISTEXT(G.11!E392),ISNUMBER(G.11!E392))=TRUE,G.11!E392,"")</f>
        <v/>
      </c>
      <c r="F392" s="89">
        <f>IFERROR(ROUND(G.11!F392,2),0)</f>
        <v>0</v>
      </c>
      <c r="G392" s="89">
        <f>IFERROR(ROUND(G.11!G392,2),0)</f>
        <v>0</v>
      </c>
      <c r="H392" s="89">
        <f>IFERROR(ROUND(G.11!H392,2),0)</f>
        <v>0</v>
      </c>
      <c r="I392" s="89">
        <f>IFERROR(ROUND(G.11!I392,2),0)</f>
        <v>0</v>
      </c>
      <c r="J392" s="89">
        <f>IFERROR(ROUND(G.11!J392,2),0)</f>
        <v>0</v>
      </c>
      <c r="K392" s="91">
        <f t="shared" si="6"/>
        <v>0</v>
      </c>
      <c r="L392" s="89">
        <f>IFERROR(ROUND(G.11!L392,2),0)</f>
        <v>0</v>
      </c>
      <c r="M392" s="89">
        <f>IFERROR(ROUND(G.11!M392,2),0)</f>
        <v>0</v>
      </c>
      <c r="N392" s="96" t="str">
        <f>IF(OR(ISTEXT(G.11!N392),ISNUMBER(G.11!N392))=TRUE,G.11!N392,"")</f>
        <v/>
      </c>
    </row>
    <row r="393" spans="1:14" ht="15.75" thickBot="1" x14ac:dyDescent="0.3">
      <c r="A393" s="96" t="str">
        <f>IF(OR(ISTEXT(G.11!A393),ISNUMBER(G.11!A393))=TRUE,G.11!A393,"")</f>
        <v/>
      </c>
      <c r="B393" s="96" t="str">
        <f>IF(OR(ISTEXT(G.11!B393),ISNUMBER(G.11!B393))=TRUE,G.11!B393,"")</f>
        <v/>
      </c>
      <c r="C393" s="96" t="str">
        <f>IF(OR(ISTEXT(G.11!C393),ISNUMBER(G.11!C393))=TRUE,G.11!C393,"")</f>
        <v/>
      </c>
      <c r="D393" s="89">
        <f>IFERROR(ROUND(G.11!D393,2),0)</f>
        <v>0</v>
      </c>
      <c r="E393" s="96" t="str">
        <f>IF(OR(ISTEXT(G.11!E393),ISNUMBER(G.11!E393))=TRUE,G.11!E393,"")</f>
        <v/>
      </c>
      <c r="F393" s="89">
        <f>IFERROR(ROUND(G.11!F393,2),0)</f>
        <v>0</v>
      </c>
      <c r="G393" s="89">
        <f>IFERROR(ROUND(G.11!G393,2),0)</f>
        <v>0</v>
      </c>
      <c r="H393" s="89">
        <f>IFERROR(ROUND(G.11!H393,2),0)</f>
        <v>0</v>
      </c>
      <c r="I393" s="89">
        <f>IFERROR(ROUND(G.11!I393,2),0)</f>
        <v>0</v>
      </c>
      <c r="J393" s="89">
        <f>IFERROR(ROUND(G.11!J393,2),0)</f>
        <v>0</v>
      </c>
      <c r="K393" s="91">
        <f t="shared" si="6"/>
        <v>0</v>
      </c>
      <c r="L393" s="89">
        <f>IFERROR(ROUND(G.11!L393,2),0)</f>
        <v>0</v>
      </c>
      <c r="M393" s="89">
        <f>IFERROR(ROUND(G.11!M393,2),0)</f>
        <v>0</v>
      </c>
      <c r="N393" s="96" t="str">
        <f>IF(OR(ISTEXT(G.11!N393),ISNUMBER(G.11!N393))=TRUE,G.11!N393,"")</f>
        <v/>
      </c>
    </row>
    <row r="394" spans="1:14" ht="15.75" thickBot="1" x14ac:dyDescent="0.3">
      <c r="A394" s="96" t="str">
        <f>IF(OR(ISTEXT(G.11!A394),ISNUMBER(G.11!A394))=TRUE,G.11!A394,"")</f>
        <v/>
      </c>
      <c r="B394" s="96" t="str">
        <f>IF(OR(ISTEXT(G.11!B394),ISNUMBER(G.11!B394))=TRUE,G.11!B394,"")</f>
        <v/>
      </c>
      <c r="C394" s="96" t="str">
        <f>IF(OR(ISTEXT(G.11!C394),ISNUMBER(G.11!C394))=TRUE,G.11!C394,"")</f>
        <v/>
      </c>
      <c r="D394" s="89">
        <f>IFERROR(ROUND(G.11!D394,2),0)</f>
        <v>0</v>
      </c>
      <c r="E394" s="96" t="str">
        <f>IF(OR(ISTEXT(G.11!E394),ISNUMBER(G.11!E394))=TRUE,G.11!E394,"")</f>
        <v/>
      </c>
      <c r="F394" s="89">
        <f>IFERROR(ROUND(G.11!F394,2),0)</f>
        <v>0</v>
      </c>
      <c r="G394" s="89">
        <f>IFERROR(ROUND(G.11!G394,2),0)</f>
        <v>0</v>
      </c>
      <c r="H394" s="89">
        <f>IFERROR(ROUND(G.11!H394,2),0)</f>
        <v>0</v>
      </c>
      <c r="I394" s="89">
        <f>IFERROR(ROUND(G.11!I394,2),0)</f>
        <v>0</v>
      </c>
      <c r="J394" s="89">
        <f>IFERROR(ROUND(G.11!J394,2),0)</f>
        <v>0</v>
      </c>
      <c r="K394" s="91">
        <f t="shared" si="6"/>
        <v>0</v>
      </c>
      <c r="L394" s="89">
        <f>IFERROR(ROUND(G.11!L394,2),0)</f>
        <v>0</v>
      </c>
      <c r="M394" s="89">
        <f>IFERROR(ROUND(G.11!M394,2),0)</f>
        <v>0</v>
      </c>
      <c r="N394" s="96" t="str">
        <f>IF(OR(ISTEXT(G.11!N394),ISNUMBER(G.11!N394))=TRUE,G.11!N394,"")</f>
        <v/>
      </c>
    </row>
    <row r="395" spans="1:14" ht="15.75" thickBot="1" x14ac:dyDescent="0.3">
      <c r="A395" s="96" t="str">
        <f>IF(OR(ISTEXT(G.11!A395),ISNUMBER(G.11!A395))=TRUE,G.11!A395,"")</f>
        <v/>
      </c>
      <c r="B395" s="96" t="str">
        <f>IF(OR(ISTEXT(G.11!B395),ISNUMBER(G.11!B395))=TRUE,G.11!B395,"")</f>
        <v/>
      </c>
      <c r="C395" s="96" t="str">
        <f>IF(OR(ISTEXT(G.11!C395),ISNUMBER(G.11!C395))=TRUE,G.11!C395,"")</f>
        <v/>
      </c>
      <c r="D395" s="89">
        <f>IFERROR(ROUND(G.11!D395,2),0)</f>
        <v>0</v>
      </c>
      <c r="E395" s="96" t="str">
        <f>IF(OR(ISTEXT(G.11!E395),ISNUMBER(G.11!E395))=TRUE,G.11!E395,"")</f>
        <v/>
      </c>
      <c r="F395" s="89">
        <f>IFERROR(ROUND(G.11!F395,2),0)</f>
        <v>0</v>
      </c>
      <c r="G395" s="89">
        <f>IFERROR(ROUND(G.11!G395,2),0)</f>
        <v>0</v>
      </c>
      <c r="H395" s="89">
        <f>IFERROR(ROUND(G.11!H395,2),0)</f>
        <v>0</v>
      </c>
      <c r="I395" s="89">
        <f>IFERROR(ROUND(G.11!I395,2),0)</f>
        <v>0</v>
      </c>
      <c r="J395" s="89">
        <f>IFERROR(ROUND(G.11!J395,2),0)</f>
        <v>0</v>
      </c>
      <c r="K395" s="91">
        <f t="shared" si="6"/>
        <v>0</v>
      </c>
      <c r="L395" s="89">
        <f>IFERROR(ROUND(G.11!L395,2),0)</f>
        <v>0</v>
      </c>
      <c r="M395" s="89">
        <f>IFERROR(ROUND(G.11!M395,2),0)</f>
        <v>0</v>
      </c>
      <c r="N395" s="96" t="str">
        <f>IF(OR(ISTEXT(G.11!N395),ISNUMBER(G.11!N395))=TRUE,G.11!N395,"")</f>
        <v/>
      </c>
    </row>
    <row r="396" spans="1:14" ht="15.75" thickBot="1" x14ac:dyDescent="0.3">
      <c r="A396" s="96" t="str">
        <f>IF(OR(ISTEXT(G.11!A396),ISNUMBER(G.11!A396))=TRUE,G.11!A396,"")</f>
        <v/>
      </c>
      <c r="B396" s="96" t="str">
        <f>IF(OR(ISTEXT(G.11!B396),ISNUMBER(G.11!B396))=TRUE,G.11!B396,"")</f>
        <v/>
      </c>
      <c r="C396" s="96" t="str">
        <f>IF(OR(ISTEXT(G.11!C396),ISNUMBER(G.11!C396))=TRUE,G.11!C396,"")</f>
        <v/>
      </c>
      <c r="D396" s="89">
        <f>IFERROR(ROUND(G.11!D396,2),0)</f>
        <v>0</v>
      </c>
      <c r="E396" s="96" t="str">
        <f>IF(OR(ISTEXT(G.11!E396),ISNUMBER(G.11!E396))=TRUE,G.11!E396,"")</f>
        <v/>
      </c>
      <c r="F396" s="89">
        <f>IFERROR(ROUND(G.11!F396,2),0)</f>
        <v>0</v>
      </c>
      <c r="G396" s="89">
        <f>IFERROR(ROUND(G.11!G396,2),0)</f>
        <v>0</v>
      </c>
      <c r="H396" s="89">
        <f>IFERROR(ROUND(G.11!H396,2),0)</f>
        <v>0</v>
      </c>
      <c r="I396" s="89">
        <f>IFERROR(ROUND(G.11!I396,2),0)</f>
        <v>0</v>
      </c>
      <c r="J396" s="89">
        <f>IFERROR(ROUND(G.11!J396,2),0)</f>
        <v>0</v>
      </c>
      <c r="K396" s="91">
        <f t="shared" si="6"/>
        <v>0</v>
      </c>
      <c r="L396" s="89">
        <f>IFERROR(ROUND(G.11!L396,2),0)</f>
        <v>0</v>
      </c>
      <c r="M396" s="89">
        <f>IFERROR(ROUND(G.11!M396,2),0)</f>
        <v>0</v>
      </c>
      <c r="N396" s="96" t="str">
        <f>IF(OR(ISTEXT(G.11!N396),ISNUMBER(G.11!N396))=TRUE,G.11!N396,"")</f>
        <v/>
      </c>
    </row>
    <row r="397" spans="1:14" ht="15.75" thickBot="1" x14ac:dyDescent="0.3">
      <c r="A397" s="96" t="str">
        <f>IF(OR(ISTEXT(G.11!A397),ISNUMBER(G.11!A397))=TRUE,G.11!A397,"")</f>
        <v/>
      </c>
      <c r="B397" s="96" t="str">
        <f>IF(OR(ISTEXT(G.11!B397),ISNUMBER(G.11!B397))=TRUE,G.11!B397,"")</f>
        <v/>
      </c>
      <c r="C397" s="96" t="str">
        <f>IF(OR(ISTEXT(G.11!C397),ISNUMBER(G.11!C397))=TRUE,G.11!C397,"")</f>
        <v/>
      </c>
      <c r="D397" s="89">
        <f>IFERROR(ROUND(G.11!D397,2),0)</f>
        <v>0</v>
      </c>
      <c r="E397" s="96" t="str">
        <f>IF(OR(ISTEXT(G.11!E397),ISNUMBER(G.11!E397))=TRUE,G.11!E397,"")</f>
        <v/>
      </c>
      <c r="F397" s="89">
        <f>IFERROR(ROUND(G.11!F397,2),0)</f>
        <v>0</v>
      </c>
      <c r="G397" s="89">
        <f>IFERROR(ROUND(G.11!G397,2),0)</f>
        <v>0</v>
      </c>
      <c r="H397" s="89">
        <f>IFERROR(ROUND(G.11!H397,2),0)</f>
        <v>0</v>
      </c>
      <c r="I397" s="89">
        <f>IFERROR(ROUND(G.11!I397,2),0)</f>
        <v>0</v>
      </c>
      <c r="J397" s="89">
        <f>IFERROR(ROUND(G.11!J397,2),0)</f>
        <v>0</v>
      </c>
      <c r="K397" s="91">
        <f t="shared" si="6"/>
        <v>0</v>
      </c>
      <c r="L397" s="89">
        <f>IFERROR(ROUND(G.11!L397,2),0)</f>
        <v>0</v>
      </c>
      <c r="M397" s="89">
        <f>IFERROR(ROUND(G.11!M397,2),0)</f>
        <v>0</v>
      </c>
      <c r="N397" s="96" t="str">
        <f>IF(OR(ISTEXT(G.11!N397),ISNUMBER(G.11!N397))=TRUE,G.11!N397,"")</f>
        <v/>
      </c>
    </row>
    <row r="398" spans="1:14" ht="15.75" thickBot="1" x14ac:dyDescent="0.3">
      <c r="A398" s="96" t="str">
        <f>IF(OR(ISTEXT(G.11!A398),ISNUMBER(G.11!A398))=TRUE,G.11!A398,"")</f>
        <v/>
      </c>
      <c r="B398" s="96" t="str">
        <f>IF(OR(ISTEXT(G.11!B398),ISNUMBER(G.11!B398))=TRUE,G.11!B398,"")</f>
        <v/>
      </c>
      <c r="C398" s="96" t="str">
        <f>IF(OR(ISTEXT(G.11!C398),ISNUMBER(G.11!C398))=TRUE,G.11!C398,"")</f>
        <v/>
      </c>
      <c r="D398" s="89">
        <f>IFERROR(ROUND(G.11!D398,2),0)</f>
        <v>0</v>
      </c>
      <c r="E398" s="96" t="str">
        <f>IF(OR(ISTEXT(G.11!E398),ISNUMBER(G.11!E398))=TRUE,G.11!E398,"")</f>
        <v/>
      </c>
      <c r="F398" s="89">
        <f>IFERROR(ROUND(G.11!F398,2),0)</f>
        <v>0</v>
      </c>
      <c r="G398" s="89">
        <f>IFERROR(ROUND(G.11!G398,2),0)</f>
        <v>0</v>
      </c>
      <c r="H398" s="89">
        <f>IFERROR(ROUND(G.11!H398,2),0)</f>
        <v>0</v>
      </c>
      <c r="I398" s="89">
        <f>IFERROR(ROUND(G.11!I398,2),0)</f>
        <v>0</v>
      </c>
      <c r="J398" s="89">
        <f>IFERROR(ROUND(G.11!J398,2),0)</f>
        <v>0</v>
      </c>
      <c r="K398" s="91">
        <f t="shared" si="6"/>
        <v>0</v>
      </c>
      <c r="L398" s="89">
        <f>IFERROR(ROUND(G.11!L398,2),0)</f>
        <v>0</v>
      </c>
      <c r="M398" s="89">
        <f>IFERROR(ROUND(G.11!M398,2),0)</f>
        <v>0</v>
      </c>
      <c r="N398" s="96" t="str">
        <f>IF(OR(ISTEXT(G.11!N398),ISNUMBER(G.11!N398))=TRUE,G.11!N398,"")</f>
        <v/>
      </c>
    </row>
    <row r="399" spans="1:14" ht="15.75" thickBot="1" x14ac:dyDescent="0.3">
      <c r="A399" s="96" t="str">
        <f>IF(OR(ISTEXT(G.11!A399),ISNUMBER(G.11!A399))=TRUE,G.11!A399,"")</f>
        <v/>
      </c>
      <c r="B399" s="96" t="str">
        <f>IF(OR(ISTEXT(G.11!B399),ISNUMBER(G.11!B399))=TRUE,G.11!B399,"")</f>
        <v/>
      </c>
      <c r="C399" s="96" t="str">
        <f>IF(OR(ISTEXT(G.11!C399),ISNUMBER(G.11!C399))=TRUE,G.11!C399,"")</f>
        <v/>
      </c>
      <c r="D399" s="89">
        <f>IFERROR(ROUND(G.11!D399,2),0)</f>
        <v>0</v>
      </c>
      <c r="E399" s="96" t="str">
        <f>IF(OR(ISTEXT(G.11!E399),ISNUMBER(G.11!E399))=TRUE,G.11!E399,"")</f>
        <v/>
      </c>
      <c r="F399" s="89">
        <f>IFERROR(ROUND(G.11!F399,2),0)</f>
        <v>0</v>
      </c>
      <c r="G399" s="89">
        <f>IFERROR(ROUND(G.11!G399,2),0)</f>
        <v>0</v>
      </c>
      <c r="H399" s="89">
        <f>IFERROR(ROUND(G.11!H399,2),0)</f>
        <v>0</v>
      </c>
      <c r="I399" s="89">
        <f>IFERROR(ROUND(G.11!I399,2),0)</f>
        <v>0</v>
      </c>
      <c r="J399" s="89">
        <f>IFERROR(ROUND(G.11!J399,2),0)</f>
        <v>0</v>
      </c>
      <c r="K399" s="91">
        <f t="shared" si="6"/>
        <v>0</v>
      </c>
      <c r="L399" s="89">
        <f>IFERROR(ROUND(G.11!L399,2),0)</f>
        <v>0</v>
      </c>
      <c r="M399" s="89">
        <f>IFERROR(ROUND(G.11!M399,2),0)</f>
        <v>0</v>
      </c>
      <c r="N399" s="96" t="str">
        <f>IF(OR(ISTEXT(G.11!N399),ISNUMBER(G.11!N399))=TRUE,G.11!N399,"")</f>
        <v/>
      </c>
    </row>
    <row r="400" spans="1:14" ht="15.75" thickBot="1" x14ac:dyDescent="0.3">
      <c r="A400" s="96" t="str">
        <f>IF(OR(ISTEXT(G.11!A400),ISNUMBER(G.11!A400))=TRUE,G.11!A400,"")</f>
        <v/>
      </c>
      <c r="B400" s="96" t="str">
        <f>IF(OR(ISTEXT(G.11!B400),ISNUMBER(G.11!B400))=TRUE,G.11!B400,"")</f>
        <v/>
      </c>
      <c r="C400" s="96" t="str">
        <f>IF(OR(ISTEXT(G.11!C400),ISNUMBER(G.11!C400))=TRUE,G.11!C400,"")</f>
        <v/>
      </c>
      <c r="D400" s="89">
        <f>IFERROR(ROUND(G.11!D400,2),0)</f>
        <v>0</v>
      </c>
      <c r="E400" s="96" t="str">
        <f>IF(OR(ISTEXT(G.11!E400),ISNUMBER(G.11!E400))=TRUE,G.11!E400,"")</f>
        <v/>
      </c>
      <c r="F400" s="89">
        <f>IFERROR(ROUND(G.11!F400,2),0)</f>
        <v>0</v>
      </c>
      <c r="G400" s="89">
        <f>IFERROR(ROUND(G.11!G400,2),0)</f>
        <v>0</v>
      </c>
      <c r="H400" s="89">
        <f>IFERROR(ROUND(G.11!H400,2),0)</f>
        <v>0</v>
      </c>
      <c r="I400" s="89">
        <f>IFERROR(ROUND(G.11!I400,2),0)</f>
        <v>0</v>
      </c>
      <c r="J400" s="89">
        <f>IFERROR(ROUND(G.11!J400,2),0)</f>
        <v>0</v>
      </c>
      <c r="K400" s="91">
        <f t="shared" si="6"/>
        <v>0</v>
      </c>
      <c r="L400" s="89">
        <f>IFERROR(ROUND(G.11!L400,2),0)</f>
        <v>0</v>
      </c>
      <c r="M400" s="89">
        <f>IFERROR(ROUND(G.11!M400,2),0)</f>
        <v>0</v>
      </c>
      <c r="N400" s="96" t="str">
        <f>IF(OR(ISTEXT(G.11!N400),ISNUMBER(G.11!N400))=TRUE,G.11!N400,"")</f>
        <v/>
      </c>
    </row>
    <row r="401" spans="1:14" ht="15.75" thickBot="1" x14ac:dyDescent="0.3">
      <c r="A401" s="96" t="str">
        <f>IF(OR(ISTEXT(G.11!A401),ISNUMBER(G.11!A401))=TRUE,G.11!A401,"")</f>
        <v/>
      </c>
      <c r="B401" s="96" t="str">
        <f>IF(OR(ISTEXT(G.11!B401),ISNUMBER(G.11!B401))=TRUE,G.11!B401,"")</f>
        <v/>
      </c>
      <c r="C401" s="96" t="str">
        <f>IF(OR(ISTEXT(G.11!C401),ISNUMBER(G.11!C401))=TRUE,G.11!C401,"")</f>
        <v/>
      </c>
      <c r="D401" s="89">
        <f>IFERROR(ROUND(G.11!D401,2),0)</f>
        <v>0</v>
      </c>
      <c r="E401" s="96" t="str">
        <f>IF(OR(ISTEXT(G.11!E401),ISNUMBER(G.11!E401))=TRUE,G.11!E401,"")</f>
        <v/>
      </c>
      <c r="F401" s="89">
        <f>IFERROR(ROUND(G.11!F401,2),0)</f>
        <v>0</v>
      </c>
      <c r="G401" s="89">
        <f>IFERROR(ROUND(G.11!G401,2),0)</f>
        <v>0</v>
      </c>
      <c r="H401" s="89">
        <f>IFERROR(ROUND(G.11!H401,2),0)</f>
        <v>0</v>
      </c>
      <c r="I401" s="89">
        <f>IFERROR(ROUND(G.11!I401,2),0)</f>
        <v>0</v>
      </c>
      <c r="J401" s="89">
        <f>IFERROR(ROUND(G.11!J401,2),0)</f>
        <v>0</v>
      </c>
      <c r="K401" s="91">
        <f t="shared" si="6"/>
        <v>0</v>
      </c>
      <c r="L401" s="89">
        <f>IFERROR(ROUND(G.11!L401,2),0)</f>
        <v>0</v>
      </c>
      <c r="M401" s="89">
        <f>IFERROR(ROUND(G.11!M401,2),0)</f>
        <v>0</v>
      </c>
      <c r="N401" s="96" t="str">
        <f>IF(OR(ISTEXT(G.11!N401),ISNUMBER(G.11!N401))=TRUE,G.11!N401,"")</f>
        <v/>
      </c>
    </row>
    <row r="402" spans="1:14" ht="15.75" thickBot="1" x14ac:dyDescent="0.3">
      <c r="A402" s="96" t="str">
        <f>IF(OR(ISTEXT(G.11!A402),ISNUMBER(G.11!A402))=TRUE,G.11!A402,"")</f>
        <v/>
      </c>
      <c r="B402" s="96" t="str">
        <f>IF(OR(ISTEXT(G.11!B402),ISNUMBER(G.11!B402))=TRUE,G.11!B402,"")</f>
        <v/>
      </c>
      <c r="C402" s="96" t="str">
        <f>IF(OR(ISTEXT(G.11!C402),ISNUMBER(G.11!C402))=TRUE,G.11!C402,"")</f>
        <v/>
      </c>
      <c r="D402" s="89">
        <f>IFERROR(ROUND(G.11!D402,2),0)</f>
        <v>0</v>
      </c>
      <c r="E402" s="96" t="str">
        <f>IF(OR(ISTEXT(G.11!E402),ISNUMBER(G.11!E402))=TRUE,G.11!E402,"")</f>
        <v/>
      </c>
      <c r="F402" s="89">
        <f>IFERROR(ROUND(G.11!F402,2),0)</f>
        <v>0</v>
      </c>
      <c r="G402" s="89">
        <f>IFERROR(ROUND(G.11!G402,2),0)</f>
        <v>0</v>
      </c>
      <c r="H402" s="89">
        <f>IFERROR(ROUND(G.11!H402,2),0)</f>
        <v>0</v>
      </c>
      <c r="I402" s="89">
        <f>IFERROR(ROUND(G.11!I402,2),0)</f>
        <v>0</v>
      </c>
      <c r="J402" s="89">
        <f>IFERROR(ROUND(G.11!J402,2),0)</f>
        <v>0</v>
      </c>
      <c r="K402" s="91">
        <f t="shared" si="6"/>
        <v>0</v>
      </c>
      <c r="L402" s="89">
        <f>IFERROR(ROUND(G.11!L402,2),0)</f>
        <v>0</v>
      </c>
      <c r="M402" s="89">
        <f>IFERROR(ROUND(G.11!M402,2),0)</f>
        <v>0</v>
      </c>
      <c r="N402" s="96" t="str">
        <f>IF(OR(ISTEXT(G.11!N402),ISNUMBER(G.11!N402))=TRUE,G.11!N402,"")</f>
        <v/>
      </c>
    </row>
    <row r="403" spans="1:14" ht="15.75" thickBot="1" x14ac:dyDescent="0.3">
      <c r="A403" s="96" t="str">
        <f>IF(OR(ISTEXT(G.11!A403),ISNUMBER(G.11!A403))=TRUE,G.11!A403,"")</f>
        <v/>
      </c>
      <c r="B403" s="96" t="str">
        <f>IF(OR(ISTEXT(G.11!B403),ISNUMBER(G.11!B403))=TRUE,G.11!B403,"")</f>
        <v/>
      </c>
      <c r="C403" s="96" t="str">
        <f>IF(OR(ISTEXT(G.11!C403),ISNUMBER(G.11!C403))=TRUE,G.11!C403,"")</f>
        <v/>
      </c>
      <c r="D403" s="89">
        <f>IFERROR(ROUND(G.11!D403,2),0)</f>
        <v>0</v>
      </c>
      <c r="E403" s="96" t="str">
        <f>IF(OR(ISTEXT(G.11!E403),ISNUMBER(G.11!E403))=TRUE,G.11!E403,"")</f>
        <v/>
      </c>
      <c r="F403" s="89">
        <f>IFERROR(ROUND(G.11!F403,2),0)</f>
        <v>0</v>
      </c>
      <c r="G403" s="89">
        <f>IFERROR(ROUND(G.11!G403,2),0)</f>
        <v>0</v>
      </c>
      <c r="H403" s="89">
        <f>IFERROR(ROUND(G.11!H403,2),0)</f>
        <v>0</v>
      </c>
      <c r="I403" s="89">
        <f>IFERROR(ROUND(G.11!I403,2),0)</f>
        <v>0</v>
      </c>
      <c r="J403" s="89">
        <f>IFERROR(ROUND(G.11!J403,2),0)</f>
        <v>0</v>
      </c>
      <c r="K403" s="91">
        <f t="shared" si="6"/>
        <v>0</v>
      </c>
      <c r="L403" s="89">
        <f>IFERROR(ROUND(G.11!L403,2),0)</f>
        <v>0</v>
      </c>
      <c r="M403" s="89">
        <f>IFERROR(ROUND(G.11!M403,2),0)</f>
        <v>0</v>
      </c>
      <c r="N403" s="96" t="str">
        <f>IF(OR(ISTEXT(G.11!N403),ISNUMBER(G.11!N403))=TRUE,G.11!N403,"")</f>
        <v/>
      </c>
    </row>
    <row r="404" spans="1:14" ht="15.75" thickBot="1" x14ac:dyDescent="0.3">
      <c r="A404" s="96" t="str">
        <f>IF(OR(ISTEXT(G.11!A404),ISNUMBER(G.11!A404))=TRUE,G.11!A404,"")</f>
        <v/>
      </c>
      <c r="B404" s="96" t="str">
        <f>IF(OR(ISTEXT(G.11!B404),ISNUMBER(G.11!B404))=TRUE,G.11!B404,"")</f>
        <v/>
      </c>
      <c r="C404" s="96" t="str">
        <f>IF(OR(ISTEXT(G.11!C404),ISNUMBER(G.11!C404))=TRUE,G.11!C404,"")</f>
        <v/>
      </c>
      <c r="D404" s="89">
        <f>IFERROR(ROUND(G.11!D404,2),0)</f>
        <v>0</v>
      </c>
      <c r="E404" s="96" t="str">
        <f>IF(OR(ISTEXT(G.11!E404),ISNUMBER(G.11!E404))=TRUE,G.11!E404,"")</f>
        <v/>
      </c>
      <c r="F404" s="89">
        <f>IFERROR(ROUND(G.11!F404,2),0)</f>
        <v>0</v>
      </c>
      <c r="G404" s="89">
        <f>IFERROR(ROUND(G.11!G404,2),0)</f>
        <v>0</v>
      </c>
      <c r="H404" s="89">
        <f>IFERROR(ROUND(G.11!H404,2),0)</f>
        <v>0</v>
      </c>
      <c r="I404" s="89">
        <f>IFERROR(ROUND(G.11!I404,2),0)</f>
        <v>0</v>
      </c>
      <c r="J404" s="89">
        <f>IFERROR(ROUND(G.11!J404,2),0)</f>
        <v>0</v>
      </c>
      <c r="K404" s="91">
        <f t="shared" si="6"/>
        <v>0</v>
      </c>
      <c r="L404" s="89">
        <f>IFERROR(ROUND(G.11!L404,2),0)</f>
        <v>0</v>
      </c>
      <c r="M404" s="89">
        <f>IFERROR(ROUND(G.11!M404,2),0)</f>
        <v>0</v>
      </c>
      <c r="N404" s="96" t="str">
        <f>IF(OR(ISTEXT(G.11!N404),ISNUMBER(G.11!N404))=TRUE,G.11!N404,"")</f>
        <v/>
      </c>
    </row>
    <row r="405" spans="1:14" ht="15.75" thickBot="1" x14ac:dyDescent="0.3">
      <c r="A405" s="96" t="str">
        <f>IF(OR(ISTEXT(G.11!A405),ISNUMBER(G.11!A405))=TRUE,G.11!A405,"")</f>
        <v/>
      </c>
      <c r="B405" s="96" t="str">
        <f>IF(OR(ISTEXT(G.11!B405),ISNUMBER(G.11!B405))=TRUE,G.11!B405,"")</f>
        <v/>
      </c>
      <c r="C405" s="96" t="str">
        <f>IF(OR(ISTEXT(G.11!C405),ISNUMBER(G.11!C405))=TRUE,G.11!C405,"")</f>
        <v/>
      </c>
      <c r="D405" s="89">
        <f>IFERROR(ROUND(G.11!D405,2),0)</f>
        <v>0</v>
      </c>
      <c r="E405" s="96" t="str">
        <f>IF(OR(ISTEXT(G.11!E405),ISNUMBER(G.11!E405))=TRUE,G.11!E405,"")</f>
        <v/>
      </c>
      <c r="F405" s="89">
        <f>IFERROR(ROUND(G.11!F405,2),0)</f>
        <v>0</v>
      </c>
      <c r="G405" s="89">
        <f>IFERROR(ROUND(G.11!G405,2),0)</f>
        <v>0</v>
      </c>
      <c r="H405" s="89">
        <f>IFERROR(ROUND(G.11!H405,2),0)</f>
        <v>0</v>
      </c>
      <c r="I405" s="89">
        <f>IFERROR(ROUND(G.11!I405,2),0)</f>
        <v>0</v>
      </c>
      <c r="J405" s="89">
        <f>IFERROR(ROUND(G.11!J405,2),0)</f>
        <v>0</v>
      </c>
      <c r="K405" s="91">
        <f t="shared" si="6"/>
        <v>0</v>
      </c>
      <c r="L405" s="89">
        <f>IFERROR(ROUND(G.11!L405,2),0)</f>
        <v>0</v>
      </c>
      <c r="M405" s="89">
        <f>IFERROR(ROUND(G.11!M405,2),0)</f>
        <v>0</v>
      </c>
      <c r="N405" s="96" t="str">
        <f>IF(OR(ISTEXT(G.11!N405),ISNUMBER(G.11!N405))=TRUE,G.11!N405,"")</f>
        <v/>
      </c>
    </row>
    <row r="406" spans="1:14" ht="15.75" thickBot="1" x14ac:dyDescent="0.3">
      <c r="A406" s="96" t="str">
        <f>IF(OR(ISTEXT(G.11!A406),ISNUMBER(G.11!A406))=TRUE,G.11!A406,"")</f>
        <v/>
      </c>
      <c r="B406" s="96" t="str">
        <f>IF(OR(ISTEXT(G.11!B406),ISNUMBER(G.11!B406))=TRUE,G.11!B406,"")</f>
        <v/>
      </c>
      <c r="C406" s="96" t="str">
        <f>IF(OR(ISTEXT(G.11!C406),ISNUMBER(G.11!C406))=TRUE,G.11!C406,"")</f>
        <v/>
      </c>
      <c r="D406" s="89">
        <f>IFERROR(ROUND(G.11!D406,2),0)</f>
        <v>0</v>
      </c>
      <c r="E406" s="96" t="str">
        <f>IF(OR(ISTEXT(G.11!E406),ISNUMBER(G.11!E406))=TRUE,G.11!E406,"")</f>
        <v/>
      </c>
      <c r="F406" s="89">
        <f>IFERROR(ROUND(G.11!F406,2),0)</f>
        <v>0</v>
      </c>
      <c r="G406" s="89">
        <f>IFERROR(ROUND(G.11!G406,2),0)</f>
        <v>0</v>
      </c>
      <c r="H406" s="89">
        <f>IFERROR(ROUND(G.11!H406,2),0)</f>
        <v>0</v>
      </c>
      <c r="I406" s="89">
        <f>IFERROR(ROUND(G.11!I406,2),0)</f>
        <v>0</v>
      </c>
      <c r="J406" s="89">
        <f>IFERROR(ROUND(G.11!J406,2),0)</f>
        <v>0</v>
      </c>
      <c r="K406" s="91">
        <f t="shared" si="6"/>
        <v>0</v>
      </c>
      <c r="L406" s="89">
        <f>IFERROR(ROUND(G.11!L406,2),0)</f>
        <v>0</v>
      </c>
      <c r="M406" s="89">
        <f>IFERROR(ROUND(G.11!M406,2),0)</f>
        <v>0</v>
      </c>
      <c r="N406" s="96" t="str">
        <f>IF(OR(ISTEXT(G.11!N406),ISNUMBER(G.11!N406))=TRUE,G.11!N406,"")</f>
        <v/>
      </c>
    </row>
    <row r="407" spans="1:14" ht="15.75" thickBot="1" x14ac:dyDescent="0.3">
      <c r="A407" s="96" t="str">
        <f>IF(OR(ISTEXT(G.11!A407),ISNUMBER(G.11!A407))=TRUE,G.11!A407,"")</f>
        <v/>
      </c>
      <c r="B407" s="96" t="str">
        <f>IF(OR(ISTEXT(G.11!B407),ISNUMBER(G.11!B407))=TRUE,G.11!B407,"")</f>
        <v/>
      </c>
      <c r="C407" s="96" t="str">
        <f>IF(OR(ISTEXT(G.11!C407),ISNUMBER(G.11!C407))=TRUE,G.11!C407,"")</f>
        <v/>
      </c>
      <c r="D407" s="89">
        <f>IFERROR(ROUND(G.11!D407,2),0)</f>
        <v>0</v>
      </c>
      <c r="E407" s="96" t="str">
        <f>IF(OR(ISTEXT(G.11!E407),ISNUMBER(G.11!E407))=TRUE,G.11!E407,"")</f>
        <v/>
      </c>
      <c r="F407" s="89">
        <f>IFERROR(ROUND(G.11!F407,2),0)</f>
        <v>0</v>
      </c>
      <c r="G407" s="89">
        <f>IFERROR(ROUND(G.11!G407,2),0)</f>
        <v>0</v>
      </c>
      <c r="H407" s="89">
        <f>IFERROR(ROUND(G.11!H407,2),0)</f>
        <v>0</v>
      </c>
      <c r="I407" s="89">
        <f>IFERROR(ROUND(G.11!I407,2),0)</f>
        <v>0</v>
      </c>
      <c r="J407" s="89">
        <f>IFERROR(ROUND(G.11!J407,2),0)</f>
        <v>0</v>
      </c>
      <c r="K407" s="91">
        <f t="shared" si="6"/>
        <v>0</v>
      </c>
      <c r="L407" s="89">
        <f>IFERROR(ROUND(G.11!L407,2),0)</f>
        <v>0</v>
      </c>
      <c r="M407" s="89">
        <f>IFERROR(ROUND(G.11!M407,2),0)</f>
        <v>0</v>
      </c>
      <c r="N407" s="96" t="str">
        <f>IF(OR(ISTEXT(G.11!N407),ISNUMBER(G.11!N407))=TRUE,G.11!N407,"")</f>
        <v/>
      </c>
    </row>
    <row r="408" spans="1:14" ht="15.75" thickBot="1" x14ac:dyDescent="0.3">
      <c r="A408" s="96" t="str">
        <f>IF(OR(ISTEXT(G.11!A408),ISNUMBER(G.11!A408))=TRUE,G.11!A408,"")</f>
        <v/>
      </c>
      <c r="B408" s="96" t="str">
        <f>IF(OR(ISTEXT(G.11!B408),ISNUMBER(G.11!B408))=TRUE,G.11!B408,"")</f>
        <v/>
      </c>
      <c r="C408" s="96" t="str">
        <f>IF(OR(ISTEXT(G.11!C408),ISNUMBER(G.11!C408))=TRUE,G.11!C408,"")</f>
        <v/>
      </c>
      <c r="D408" s="89">
        <f>IFERROR(ROUND(G.11!D408,2),0)</f>
        <v>0</v>
      </c>
      <c r="E408" s="96" t="str">
        <f>IF(OR(ISTEXT(G.11!E408),ISNUMBER(G.11!E408))=TRUE,G.11!E408,"")</f>
        <v/>
      </c>
      <c r="F408" s="89">
        <f>IFERROR(ROUND(G.11!F408,2),0)</f>
        <v>0</v>
      </c>
      <c r="G408" s="89">
        <f>IFERROR(ROUND(G.11!G408,2),0)</f>
        <v>0</v>
      </c>
      <c r="H408" s="89">
        <f>IFERROR(ROUND(G.11!H408,2),0)</f>
        <v>0</v>
      </c>
      <c r="I408" s="89">
        <f>IFERROR(ROUND(G.11!I408,2),0)</f>
        <v>0</v>
      </c>
      <c r="J408" s="89">
        <f>IFERROR(ROUND(G.11!J408,2),0)</f>
        <v>0</v>
      </c>
      <c r="K408" s="91">
        <f t="shared" si="6"/>
        <v>0</v>
      </c>
      <c r="L408" s="89">
        <f>IFERROR(ROUND(G.11!L408,2),0)</f>
        <v>0</v>
      </c>
      <c r="M408" s="89">
        <f>IFERROR(ROUND(G.11!M408,2),0)</f>
        <v>0</v>
      </c>
      <c r="N408" s="96" t="str">
        <f>IF(OR(ISTEXT(G.11!N408),ISNUMBER(G.11!N408))=TRUE,G.11!N408,"")</f>
        <v/>
      </c>
    </row>
    <row r="409" spans="1:14" ht="15.75" thickBot="1" x14ac:dyDescent="0.3">
      <c r="A409" s="96" t="str">
        <f>IF(OR(ISTEXT(G.11!A409),ISNUMBER(G.11!A409))=TRUE,G.11!A409,"")</f>
        <v/>
      </c>
      <c r="B409" s="96" t="str">
        <f>IF(OR(ISTEXT(G.11!B409),ISNUMBER(G.11!B409))=TRUE,G.11!B409,"")</f>
        <v/>
      </c>
      <c r="C409" s="96" t="str">
        <f>IF(OR(ISTEXT(G.11!C409),ISNUMBER(G.11!C409))=TRUE,G.11!C409,"")</f>
        <v/>
      </c>
      <c r="D409" s="89">
        <f>IFERROR(ROUND(G.11!D409,2),0)</f>
        <v>0</v>
      </c>
      <c r="E409" s="96" t="str">
        <f>IF(OR(ISTEXT(G.11!E409),ISNUMBER(G.11!E409))=TRUE,G.11!E409,"")</f>
        <v/>
      </c>
      <c r="F409" s="89">
        <f>IFERROR(ROUND(G.11!F409,2),0)</f>
        <v>0</v>
      </c>
      <c r="G409" s="89">
        <f>IFERROR(ROUND(G.11!G409,2),0)</f>
        <v>0</v>
      </c>
      <c r="H409" s="89">
        <f>IFERROR(ROUND(G.11!H409,2),0)</f>
        <v>0</v>
      </c>
      <c r="I409" s="89">
        <f>IFERROR(ROUND(G.11!I409,2),0)</f>
        <v>0</v>
      </c>
      <c r="J409" s="89">
        <f>IFERROR(ROUND(G.11!J409,2),0)</f>
        <v>0</v>
      </c>
      <c r="K409" s="91">
        <f t="shared" si="6"/>
        <v>0</v>
      </c>
      <c r="L409" s="89">
        <f>IFERROR(ROUND(G.11!L409,2),0)</f>
        <v>0</v>
      </c>
      <c r="M409" s="89">
        <f>IFERROR(ROUND(G.11!M409,2),0)</f>
        <v>0</v>
      </c>
      <c r="N409" s="96" t="str">
        <f>IF(OR(ISTEXT(G.11!N409),ISNUMBER(G.11!N409))=TRUE,G.11!N409,"")</f>
        <v/>
      </c>
    </row>
    <row r="410" spans="1:14" ht="15.75" thickBot="1" x14ac:dyDescent="0.3">
      <c r="A410" s="96" t="str">
        <f>IF(OR(ISTEXT(G.11!A410),ISNUMBER(G.11!A410))=TRUE,G.11!A410,"")</f>
        <v/>
      </c>
      <c r="B410" s="96" t="str">
        <f>IF(OR(ISTEXT(G.11!B410),ISNUMBER(G.11!B410))=TRUE,G.11!B410,"")</f>
        <v/>
      </c>
      <c r="C410" s="96" t="str">
        <f>IF(OR(ISTEXT(G.11!C410),ISNUMBER(G.11!C410))=TRUE,G.11!C410,"")</f>
        <v/>
      </c>
      <c r="D410" s="89">
        <f>IFERROR(ROUND(G.11!D410,2),0)</f>
        <v>0</v>
      </c>
      <c r="E410" s="96" t="str">
        <f>IF(OR(ISTEXT(G.11!E410),ISNUMBER(G.11!E410))=TRUE,G.11!E410,"")</f>
        <v/>
      </c>
      <c r="F410" s="89">
        <f>IFERROR(ROUND(G.11!F410,2),0)</f>
        <v>0</v>
      </c>
      <c r="G410" s="89">
        <f>IFERROR(ROUND(G.11!G410,2),0)</f>
        <v>0</v>
      </c>
      <c r="H410" s="89">
        <f>IFERROR(ROUND(G.11!H410,2),0)</f>
        <v>0</v>
      </c>
      <c r="I410" s="89">
        <f>IFERROR(ROUND(G.11!I410,2),0)</f>
        <v>0</v>
      </c>
      <c r="J410" s="89">
        <f>IFERROR(ROUND(G.11!J410,2),0)</f>
        <v>0</v>
      </c>
      <c r="K410" s="91">
        <f t="shared" si="6"/>
        <v>0</v>
      </c>
      <c r="L410" s="89">
        <f>IFERROR(ROUND(G.11!L410,2),0)</f>
        <v>0</v>
      </c>
      <c r="M410" s="89">
        <f>IFERROR(ROUND(G.11!M410,2),0)</f>
        <v>0</v>
      </c>
      <c r="N410" s="96" t="str">
        <f>IF(OR(ISTEXT(G.11!N410),ISNUMBER(G.11!N410))=TRUE,G.11!N410,"")</f>
        <v/>
      </c>
    </row>
    <row r="411" spans="1:14" ht="15.75" thickBot="1" x14ac:dyDescent="0.3">
      <c r="A411" s="96" t="str">
        <f>IF(OR(ISTEXT(G.11!A411),ISNUMBER(G.11!A411))=TRUE,G.11!A411,"")</f>
        <v/>
      </c>
      <c r="B411" s="96" t="str">
        <f>IF(OR(ISTEXT(G.11!B411),ISNUMBER(G.11!B411))=TRUE,G.11!B411,"")</f>
        <v/>
      </c>
      <c r="C411" s="96" t="str">
        <f>IF(OR(ISTEXT(G.11!C411),ISNUMBER(G.11!C411))=TRUE,G.11!C411,"")</f>
        <v/>
      </c>
      <c r="D411" s="89">
        <f>IFERROR(ROUND(G.11!D411,2),0)</f>
        <v>0</v>
      </c>
      <c r="E411" s="96" t="str">
        <f>IF(OR(ISTEXT(G.11!E411),ISNUMBER(G.11!E411))=TRUE,G.11!E411,"")</f>
        <v/>
      </c>
      <c r="F411" s="89">
        <f>IFERROR(ROUND(G.11!F411,2),0)</f>
        <v>0</v>
      </c>
      <c r="G411" s="89">
        <f>IFERROR(ROUND(G.11!G411,2),0)</f>
        <v>0</v>
      </c>
      <c r="H411" s="89">
        <f>IFERROR(ROUND(G.11!H411,2),0)</f>
        <v>0</v>
      </c>
      <c r="I411" s="89">
        <f>IFERROR(ROUND(G.11!I411,2),0)</f>
        <v>0</v>
      </c>
      <c r="J411" s="89">
        <f>IFERROR(ROUND(G.11!J411,2),0)</f>
        <v>0</v>
      </c>
      <c r="K411" s="91">
        <f t="shared" si="6"/>
        <v>0</v>
      </c>
      <c r="L411" s="89">
        <f>IFERROR(ROUND(G.11!L411,2),0)</f>
        <v>0</v>
      </c>
      <c r="M411" s="89">
        <f>IFERROR(ROUND(G.11!M411,2),0)</f>
        <v>0</v>
      </c>
      <c r="N411" s="96" t="str">
        <f>IF(OR(ISTEXT(G.11!N411),ISNUMBER(G.11!N411))=TRUE,G.11!N411,"")</f>
        <v/>
      </c>
    </row>
    <row r="412" spans="1:14" ht="15.75" thickBot="1" x14ac:dyDescent="0.3">
      <c r="A412" s="96" t="str">
        <f>IF(OR(ISTEXT(G.11!A412),ISNUMBER(G.11!A412))=TRUE,G.11!A412,"")</f>
        <v/>
      </c>
      <c r="B412" s="96" t="str">
        <f>IF(OR(ISTEXT(G.11!B412),ISNUMBER(G.11!B412))=TRUE,G.11!B412,"")</f>
        <v/>
      </c>
      <c r="C412" s="96" t="str">
        <f>IF(OR(ISTEXT(G.11!C412),ISNUMBER(G.11!C412))=TRUE,G.11!C412,"")</f>
        <v/>
      </c>
      <c r="D412" s="89">
        <f>IFERROR(ROUND(G.11!D412,2),0)</f>
        <v>0</v>
      </c>
      <c r="E412" s="96" t="str">
        <f>IF(OR(ISTEXT(G.11!E412),ISNUMBER(G.11!E412))=TRUE,G.11!E412,"")</f>
        <v/>
      </c>
      <c r="F412" s="89">
        <f>IFERROR(ROUND(G.11!F412,2),0)</f>
        <v>0</v>
      </c>
      <c r="G412" s="89">
        <f>IFERROR(ROUND(G.11!G412,2),0)</f>
        <v>0</v>
      </c>
      <c r="H412" s="89">
        <f>IFERROR(ROUND(G.11!H412,2),0)</f>
        <v>0</v>
      </c>
      <c r="I412" s="89">
        <f>IFERROR(ROUND(G.11!I412,2),0)</f>
        <v>0</v>
      </c>
      <c r="J412" s="89">
        <f>IFERROR(ROUND(G.11!J412,2),0)</f>
        <v>0</v>
      </c>
      <c r="K412" s="91">
        <f t="shared" si="6"/>
        <v>0</v>
      </c>
      <c r="L412" s="89">
        <f>IFERROR(ROUND(G.11!L412,2),0)</f>
        <v>0</v>
      </c>
      <c r="M412" s="89">
        <f>IFERROR(ROUND(G.11!M412,2),0)</f>
        <v>0</v>
      </c>
      <c r="N412" s="96" t="str">
        <f>IF(OR(ISTEXT(G.11!N412),ISNUMBER(G.11!N412))=TRUE,G.11!N412,"")</f>
        <v/>
      </c>
    </row>
    <row r="413" spans="1:14" ht="15.75" thickBot="1" x14ac:dyDescent="0.3">
      <c r="A413" s="96" t="str">
        <f>IF(OR(ISTEXT(G.11!A413),ISNUMBER(G.11!A413))=TRUE,G.11!A413,"")</f>
        <v/>
      </c>
      <c r="B413" s="96" t="str">
        <f>IF(OR(ISTEXT(G.11!B413),ISNUMBER(G.11!B413))=TRUE,G.11!B413,"")</f>
        <v/>
      </c>
      <c r="C413" s="96" t="str">
        <f>IF(OR(ISTEXT(G.11!C413),ISNUMBER(G.11!C413))=TRUE,G.11!C413,"")</f>
        <v/>
      </c>
      <c r="D413" s="89">
        <f>IFERROR(ROUND(G.11!D413,2),0)</f>
        <v>0</v>
      </c>
      <c r="E413" s="96" t="str">
        <f>IF(OR(ISTEXT(G.11!E413),ISNUMBER(G.11!E413))=TRUE,G.11!E413,"")</f>
        <v/>
      </c>
      <c r="F413" s="89">
        <f>IFERROR(ROUND(G.11!F413,2),0)</f>
        <v>0</v>
      </c>
      <c r="G413" s="89">
        <f>IFERROR(ROUND(G.11!G413,2),0)</f>
        <v>0</v>
      </c>
      <c r="H413" s="89">
        <f>IFERROR(ROUND(G.11!H413,2),0)</f>
        <v>0</v>
      </c>
      <c r="I413" s="89">
        <f>IFERROR(ROUND(G.11!I413,2),0)</f>
        <v>0</v>
      </c>
      <c r="J413" s="89">
        <f>IFERROR(ROUND(G.11!J413,2),0)</f>
        <v>0</v>
      </c>
      <c r="K413" s="91">
        <f t="shared" si="6"/>
        <v>0</v>
      </c>
      <c r="L413" s="89">
        <f>IFERROR(ROUND(G.11!L413,2),0)</f>
        <v>0</v>
      </c>
      <c r="M413" s="89">
        <f>IFERROR(ROUND(G.11!M413,2),0)</f>
        <v>0</v>
      </c>
      <c r="N413" s="96" t="str">
        <f>IF(OR(ISTEXT(G.11!N413),ISNUMBER(G.11!N413))=TRUE,G.11!N413,"")</f>
        <v/>
      </c>
    </row>
    <row r="414" spans="1:14" ht="15.75" thickBot="1" x14ac:dyDescent="0.3">
      <c r="A414" s="96" t="str">
        <f>IF(OR(ISTEXT(G.11!A414),ISNUMBER(G.11!A414))=TRUE,G.11!A414,"")</f>
        <v/>
      </c>
      <c r="B414" s="96" t="str">
        <f>IF(OR(ISTEXT(G.11!B414),ISNUMBER(G.11!B414))=TRUE,G.11!B414,"")</f>
        <v/>
      </c>
      <c r="C414" s="96" t="str">
        <f>IF(OR(ISTEXT(G.11!C414),ISNUMBER(G.11!C414))=TRUE,G.11!C414,"")</f>
        <v/>
      </c>
      <c r="D414" s="89">
        <f>IFERROR(ROUND(G.11!D414,2),0)</f>
        <v>0</v>
      </c>
      <c r="E414" s="96" t="str">
        <f>IF(OR(ISTEXT(G.11!E414),ISNUMBER(G.11!E414))=TRUE,G.11!E414,"")</f>
        <v/>
      </c>
      <c r="F414" s="89">
        <f>IFERROR(ROUND(G.11!F414,2),0)</f>
        <v>0</v>
      </c>
      <c r="G414" s="89">
        <f>IFERROR(ROUND(G.11!G414,2),0)</f>
        <v>0</v>
      </c>
      <c r="H414" s="89">
        <f>IFERROR(ROUND(G.11!H414,2),0)</f>
        <v>0</v>
      </c>
      <c r="I414" s="89">
        <f>IFERROR(ROUND(G.11!I414,2),0)</f>
        <v>0</v>
      </c>
      <c r="J414" s="89">
        <f>IFERROR(ROUND(G.11!J414,2),0)</f>
        <v>0</v>
      </c>
      <c r="K414" s="91">
        <f t="shared" si="6"/>
        <v>0</v>
      </c>
      <c r="L414" s="89">
        <f>IFERROR(ROUND(G.11!L414,2),0)</f>
        <v>0</v>
      </c>
      <c r="M414" s="89">
        <f>IFERROR(ROUND(G.11!M414,2),0)</f>
        <v>0</v>
      </c>
      <c r="N414" s="96" t="str">
        <f>IF(OR(ISTEXT(G.11!N414),ISNUMBER(G.11!N414))=TRUE,G.11!N414,"")</f>
        <v/>
      </c>
    </row>
    <row r="415" spans="1:14" ht="15.75" thickBot="1" x14ac:dyDescent="0.3">
      <c r="A415" s="96" t="str">
        <f>IF(OR(ISTEXT(G.11!A415),ISNUMBER(G.11!A415))=TRUE,G.11!A415,"")</f>
        <v/>
      </c>
      <c r="B415" s="96" t="str">
        <f>IF(OR(ISTEXT(G.11!B415),ISNUMBER(G.11!B415))=TRUE,G.11!B415,"")</f>
        <v/>
      </c>
      <c r="C415" s="96" t="str">
        <f>IF(OR(ISTEXT(G.11!C415),ISNUMBER(G.11!C415))=TRUE,G.11!C415,"")</f>
        <v/>
      </c>
      <c r="D415" s="89">
        <f>IFERROR(ROUND(G.11!D415,2),0)</f>
        <v>0</v>
      </c>
      <c r="E415" s="96" t="str">
        <f>IF(OR(ISTEXT(G.11!E415),ISNUMBER(G.11!E415))=TRUE,G.11!E415,"")</f>
        <v/>
      </c>
      <c r="F415" s="89">
        <f>IFERROR(ROUND(G.11!F415,2),0)</f>
        <v>0</v>
      </c>
      <c r="G415" s="89">
        <f>IFERROR(ROUND(G.11!G415,2),0)</f>
        <v>0</v>
      </c>
      <c r="H415" s="89">
        <f>IFERROR(ROUND(G.11!H415,2),0)</f>
        <v>0</v>
      </c>
      <c r="I415" s="89">
        <f>IFERROR(ROUND(G.11!I415,2),0)</f>
        <v>0</v>
      </c>
      <c r="J415" s="89">
        <f>IFERROR(ROUND(G.11!J415,2),0)</f>
        <v>0</v>
      </c>
      <c r="K415" s="91">
        <f t="shared" si="6"/>
        <v>0</v>
      </c>
      <c r="L415" s="89">
        <f>IFERROR(ROUND(G.11!L415,2),0)</f>
        <v>0</v>
      </c>
      <c r="M415" s="89">
        <f>IFERROR(ROUND(G.11!M415,2),0)</f>
        <v>0</v>
      </c>
      <c r="N415" s="96" t="str">
        <f>IF(OR(ISTEXT(G.11!N415),ISNUMBER(G.11!N415))=TRUE,G.11!N415,"")</f>
        <v/>
      </c>
    </row>
    <row r="416" spans="1:14" ht="15.75" thickBot="1" x14ac:dyDescent="0.3">
      <c r="A416" s="96" t="str">
        <f>IF(OR(ISTEXT(G.11!A416),ISNUMBER(G.11!A416))=TRUE,G.11!A416,"")</f>
        <v/>
      </c>
      <c r="B416" s="96" t="str">
        <f>IF(OR(ISTEXT(G.11!B416),ISNUMBER(G.11!B416))=TRUE,G.11!B416,"")</f>
        <v/>
      </c>
      <c r="C416" s="96" t="str">
        <f>IF(OR(ISTEXT(G.11!C416),ISNUMBER(G.11!C416))=TRUE,G.11!C416,"")</f>
        <v/>
      </c>
      <c r="D416" s="89">
        <f>IFERROR(ROUND(G.11!D416,2),0)</f>
        <v>0</v>
      </c>
      <c r="E416" s="96" t="str">
        <f>IF(OR(ISTEXT(G.11!E416),ISNUMBER(G.11!E416))=TRUE,G.11!E416,"")</f>
        <v/>
      </c>
      <c r="F416" s="89">
        <f>IFERROR(ROUND(G.11!F416,2),0)</f>
        <v>0</v>
      </c>
      <c r="G416" s="89">
        <f>IFERROR(ROUND(G.11!G416,2),0)</f>
        <v>0</v>
      </c>
      <c r="H416" s="89">
        <f>IFERROR(ROUND(G.11!H416,2),0)</f>
        <v>0</v>
      </c>
      <c r="I416" s="89">
        <f>IFERROR(ROUND(G.11!I416,2),0)</f>
        <v>0</v>
      </c>
      <c r="J416" s="89">
        <f>IFERROR(ROUND(G.11!J416,2),0)</f>
        <v>0</v>
      </c>
      <c r="K416" s="91">
        <f t="shared" si="6"/>
        <v>0</v>
      </c>
      <c r="L416" s="89">
        <f>IFERROR(ROUND(G.11!L416,2),0)</f>
        <v>0</v>
      </c>
      <c r="M416" s="89">
        <f>IFERROR(ROUND(G.11!M416,2),0)</f>
        <v>0</v>
      </c>
      <c r="N416" s="96" t="str">
        <f>IF(OR(ISTEXT(G.11!N416),ISNUMBER(G.11!N416))=TRUE,G.11!N416,"")</f>
        <v/>
      </c>
    </row>
    <row r="417" spans="1:14" ht="15.75" thickBot="1" x14ac:dyDescent="0.3">
      <c r="A417" s="96" t="str">
        <f>IF(OR(ISTEXT(G.11!A417),ISNUMBER(G.11!A417))=TRUE,G.11!A417,"")</f>
        <v/>
      </c>
      <c r="B417" s="96" t="str">
        <f>IF(OR(ISTEXT(G.11!B417),ISNUMBER(G.11!B417))=TRUE,G.11!B417,"")</f>
        <v/>
      </c>
      <c r="C417" s="96" t="str">
        <f>IF(OR(ISTEXT(G.11!C417),ISNUMBER(G.11!C417))=TRUE,G.11!C417,"")</f>
        <v/>
      </c>
      <c r="D417" s="89">
        <f>IFERROR(ROUND(G.11!D417,2),0)</f>
        <v>0</v>
      </c>
      <c r="E417" s="96" t="str">
        <f>IF(OR(ISTEXT(G.11!E417),ISNUMBER(G.11!E417))=TRUE,G.11!E417,"")</f>
        <v/>
      </c>
      <c r="F417" s="89">
        <f>IFERROR(ROUND(G.11!F417,2),0)</f>
        <v>0</v>
      </c>
      <c r="G417" s="89">
        <f>IFERROR(ROUND(G.11!G417,2),0)</f>
        <v>0</v>
      </c>
      <c r="H417" s="89">
        <f>IFERROR(ROUND(G.11!H417,2),0)</f>
        <v>0</v>
      </c>
      <c r="I417" s="89">
        <f>IFERROR(ROUND(G.11!I417,2),0)</f>
        <v>0</v>
      </c>
      <c r="J417" s="89">
        <f>IFERROR(ROUND(G.11!J417,2),0)</f>
        <v>0</v>
      </c>
      <c r="K417" s="91">
        <f t="shared" si="6"/>
        <v>0</v>
      </c>
      <c r="L417" s="89">
        <f>IFERROR(ROUND(G.11!L417,2),0)</f>
        <v>0</v>
      </c>
      <c r="M417" s="89">
        <f>IFERROR(ROUND(G.11!M417,2),0)</f>
        <v>0</v>
      </c>
      <c r="N417" s="96" t="str">
        <f>IF(OR(ISTEXT(G.11!N417),ISNUMBER(G.11!N417))=TRUE,G.11!N417,"")</f>
        <v/>
      </c>
    </row>
    <row r="418" spans="1:14" ht="15.75" thickBot="1" x14ac:dyDescent="0.3">
      <c r="A418" s="96" t="str">
        <f>IF(OR(ISTEXT(G.11!A418),ISNUMBER(G.11!A418))=TRUE,G.11!A418,"")</f>
        <v/>
      </c>
      <c r="B418" s="96" t="str">
        <f>IF(OR(ISTEXT(G.11!B418),ISNUMBER(G.11!B418))=TRUE,G.11!B418,"")</f>
        <v/>
      </c>
      <c r="C418" s="96" t="str">
        <f>IF(OR(ISTEXT(G.11!C418),ISNUMBER(G.11!C418))=TRUE,G.11!C418,"")</f>
        <v/>
      </c>
      <c r="D418" s="89">
        <f>IFERROR(ROUND(G.11!D418,2),0)</f>
        <v>0</v>
      </c>
      <c r="E418" s="96" t="str">
        <f>IF(OR(ISTEXT(G.11!E418),ISNUMBER(G.11!E418))=TRUE,G.11!E418,"")</f>
        <v/>
      </c>
      <c r="F418" s="89">
        <f>IFERROR(ROUND(G.11!F418,2),0)</f>
        <v>0</v>
      </c>
      <c r="G418" s="89">
        <f>IFERROR(ROUND(G.11!G418,2),0)</f>
        <v>0</v>
      </c>
      <c r="H418" s="89">
        <f>IFERROR(ROUND(G.11!H418,2),0)</f>
        <v>0</v>
      </c>
      <c r="I418" s="89">
        <f>IFERROR(ROUND(G.11!I418,2),0)</f>
        <v>0</v>
      </c>
      <c r="J418" s="89">
        <f>IFERROR(ROUND(G.11!J418,2),0)</f>
        <v>0</v>
      </c>
      <c r="K418" s="91">
        <f t="shared" si="6"/>
        <v>0</v>
      </c>
      <c r="L418" s="89">
        <f>IFERROR(ROUND(G.11!L418,2),0)</f>
        <v>0</v>
      </c>
      <c r="M418" s="89">
        <f>IFERROR(ROUND(G.11!M418,2),0)</f>
        <v>0</v>
      </c>
      <c r="N418" s="96" t="str">
        <f>IF(OR(ISTEXT(G.11!N418),ISNUMBER(G.11!N418))=TRUE,G.11!N418,"")</f>
        <v/>
      </c>
    </row>
    <row r="419" spans="1:14" ht="15.75" thickBot="1" x14ac:dyDescent="0.3">
      <c r="A419" s="96" t="str">
        <f>IF(OR(ISTEXT(G.11!A419),ISNUMBER(G.11!A419))=TRUE,G.11!A419,"")</f>
        <v/>
      </c>
      <c r="B419" s="96" t="str">
        <f>IF(OR(ISTEXT(G.11!B419),ISNUMBER(G.11!B419))=TRUE,G.11!B419,"")</f>
        <v/>
      </c>
      <c r="C419" s="96" t="str">
        <f>IF(OR(ISTEXT(G.11!C419),ISNUMBER(G.11!C419))=TRUE,G.11!C419,"")</f>
        <v/>
      </c>
      <c r="D419" s="89">
        <f>IFERROR(ROUND(G.11!D419,2),0)</f>
        <v>0</v>
      </c>
      <c r="E419" s="96" t="str">
        <f>IF(OR(ISTEXT(G.11!E419),ISNUMBER(G.11!E419))=TRUE,G.11!E419,"")</f>
        <v/>
      </c>
      <c r="F419" s="89">
        <f>IFERROR(ROUND(G.11!F419,2),0)</f>
        <v>0</v>
      </c>
      <c r="G419" s="89">
        <f>IFERROR(ROUND(G.11!G419,2),0)</f>
        <v>0</v>
      </c>
      <c r="H419" s="89">
        <f>IFERROR(ROUND(G.11!H419,2),0)</f>
        <v>0</v>
      </c>
      <c r="I419" s="89">
        <f>IFERROR(ROUND(G.11!I419,2),0)</f>
        <v>0</v>
      </c>
      <c r="J419" s="89">
        <f>IFERROR(ROUND(G.11!J419,2),0)</f>
        <v>0</v>
      </c>
      <c r="K419" s="91">
        <f t="shared" ref="K419:K482" si="7">ROUND(SUM(F419,G419,H419,(-I419),(-J419)),2)</f>
        <v>0</v>
      </c>
      <c r="L419" s="89">
        <f>IFERROR(ROUND(G.11!L419,2),0)</f>
        <v>0</v>
      </c>
      <c r="M419" s="89">
        <f>IFERROR(ROUND(G.11!M419,2),0)</f>
        <v>0</v>
      </c>
      <c r="N419" s="96" t="str">
        <f>IF(OR(ISTEXT(G.11!N419),ISNUMBER(G.11!N419))=TRUE,G.11!N419,"")</f>
        <v/>
      </c>
    </row>
    <row r="420" spans="1:14" ht="15.75" thickBot="1" x14ac:dyDescent="0.3">
      <c r="A420" s="96" t="str">
        <f>IF(OR(ISTEXT(G.11!A420),ISNUMBER(G.11!A420))=TRUE,G.11!A420,"")</f>
        <v/>
      </c>
      <c r="B420" s="96" t="str">
        <f>IF(OR(ISTEXT(G.11!B420),ISNUMBER(G.11!B420))=TRUE,G.11!B420,"")</f>
        <v/>
      </c>
      <c r="C420" s="96" t="str">
        <f>IF(OR(ISTEXT(G.11!C420),ISNUMBER(G.11!C420))=TRUE,G.11!C420,"")</f>
        <v/>
      </c>
      <c r="D420" s="89">
        <f>IFERROR(ROUND(G.11!D420,2),0)</f>
        <v>0</v>
      </c>
      <c r="E420" s="96" t="str">
        <f>IF(OR(ISTEXT(G.11!E420),ISNUMBER(G.11!E420))=TRUE,G.11!E420,"")</f>
        <v/>
      </c>
      <c r="F420" s="89">
        <f>IFERROR(ROUND(G.11!F420,2),0)</f>
        <v>0</v>
      </c>
      <c r="G420" s="89">
        <f>IFERROR(ROUND(G.11!G420,2),0)</f>
        <v>0</v>
      </c>
      <c r="H420" s="89">
        <f>IFERROR(ROUND(G.11!H420,2),0)</f>
        <v>0</v>
      </c>
      <c r="I420" s="89">
        <f>IFERROR(ROUND(G.11!I420,2),0)</f>
        <v>0</v>
      </c>
      <c r="J420" s="89">
        <f>IFERROR(ROUND(G.11!J420,2),0)</f>
        <v>0</v>
      </c>
      <c r="K420" s="91">
        <f t="shared" si="7"/>
        <v>0</v>
      </c>
      <c r="L420" s="89">
        <f>IFERROR(ROUND(G.11!L420,2),0)</f>
        <v>0</v>
      </c>
      <c r="M420" s="89">
        <f>IFERROR(ROUND(G.11!M420,2),0)</f>
        <v>0</v>
      </c>
      <c r="N420" s="96" t="str">
        <f>IF(OR(ISTEXT(G.11!N420),ISNUMBER(G.11!N420))=TRUE,G.11!N420,"")</f>
        <v/>
      </c>
    </row>
    <row r="421" spans="1:14" ht="15.75" thickBot="1" x14ac:dyDescent="0.3">
      <c r="A421" s="96" t="str">
        <f>IF(OR(ISTEXT(G.11!A421),ISNUMBER(G.11!A421))=TRUE,G.11!A421,"")</f>
        <v/>
      </c>
      <c r="B421" s="96" t="str">
        <f>IF(OR(ISTEXT(G.11!B421),ISNUMBER(G.11!B421))=TRUE,G.11!B421,"")</f>
        <v/>
      </c>
      <c r="C421" s="96" t="str">
        <f>IF(OR(ISTEXT(G.11!C421),ISNUMBER(G.11!C421))=TRUE,G.11!C421,"")</f>
        <v/>
      </c>
      <c r="D421" s="89">
        <f>IFERROR(ROUND(G.11!D421,2),0)</f>
        <v>0</v>
      </c>
      <c r="E421" s="96" t="str">
        <f>IF(OR(ISTEXT(G.11!E421),ISNUMBER(G.11!E421))=TRUE,G.11!E421,"")</f>
        <v/>
      </c>
      <c r="F421" s="89">
        <f>IFERROR(ROUND(G.11!F421,2),0)</f>
        <v>0</v>
      </c>
      <c r="G421" s="89">
        <f>IFERROR(ROUND(G.11!G421,2),0)</f>
        <v>0</v>
      </c>
      <c r="H421" s="89">
        <f>IFERROR(ROUND(G.11!H421,2),0)</f>
        <v>0</v>
      </c>
      <c r="I421" s="89">
        <f>IFERROR(ROUND(G.11!I421,2),0)</f>
        <v>0</v>
      </c>
      <c r="J421" s="89">
        <f>IFERROR(ROUND(G.11!J421,2),0)</f>
        <v>0</v>
      </c>
      <c r="K421" s="91">
        <f t="shared" si="7"/>
        <v>0</v>
      </c>
      <c r="L421" s="89">
        <f>IFERROR(ROUND(G.11!L421,2),0)</f>
        <v>0</v>
      </c>
      <c r="M421" s="89">
        <f>IFERROR(ROUND(G.11!M421,2),0)</f>
        <v>0</v>
      </c>
      <c r="N421" s="96" t="str">
        <f>IF(OR(ISTEXT(G.11!N421),ISNUMBER(G.11!N421))=TRUE,G.11!N421,"")</f>
        <v/>
      </c>
    </row>
    <row r="422" spans="1:14" ht="15.75" thickBot="1" x14ac:dyDescent="0.3">
      <c r="A422" s="96" t="str">
        <f>IF(OR(ISTEXT(G.11!A422),ISNUMBER(G.11!A422))=TRUE,G.11!A422,"")</f>
        <v/>
      </c>
      <c r="B422" s="96" t="str">
        <f>IF(OR(ISTEXT(G.11!B422),ISNUMBER(G.11!B422))=TRUE,G.11!B422,"")</f>
        <v/>
      </c>
      <c r="C422" s="96" t="str">
        <f>IF(OR(ISTEXT(G.11!C422),ISNUMBER(G.11!C422))=TRUE,G.11!C422,"")</f>
        <v/>
      </c>
      <c r="D422" s="89">
        <f>IFERROR(ROUND(G.11!D422,2),0)</f>
        <v>0</v>
      </c>
      <c r="E422" s="96" t="str">
        <f>IF(OR(ISTEXT(G.11!E422),ISNUMBER(G.11!E422))=TRUE,G.11!E422,"")</f>
        <v/>
      </c>
      <c r="F422" s="89">
        <f>IFERROR(ROUND(G.11!F422,2),0)</f>
        <v>0</v>
      </c>
      <c r="G422" s="89">
        <f>IFERROR(ROUND(G.11!G422,2),0)</f>
        <v>0</v>
      </c>
      <c r="H422" s="89">
        <f>IFERROR(ROUND(G.11!H422,2),0)</f>
        <v>0</v>
      </c>
      <c r="I422" s="89">
        <f>IFERROR(ROUND(G.11!I422,2),0)</f>
        <v>0</v>
      </c>
      <c r="J422" s="89">
        <f>IFERROR(ROUND(G.11!J422,2),0)</f>
        <v>0</v>
      </c>
      <c r="K422" s="91">
        <f t="shared" si="7"/>
        <v>0</v>
      </c>
      <c r="L422" s="89">
        <f>IFERROR(ROUND(G.11!L422,2),0)</f>
        <v>0</v>
      </c>
      <c r="M422" s="89">
        <f>IFERROR(ROUND(G.11!M422,2),0)</f>
        <v>0</v>
      </c>
      <c r="N422" s="96" t="str">
        <f>IF(OR(ISTEXT(G.11!N422),ISNUMBER(G.11!N422))=TRUE,G.11!N422,"")</f>
        <v/>
      </c>
    </row>
    <row r="423" spans="1:14" ht="15.75" thickBot="1" x14ac:dyDescent="0.3">
      <c r="A423" s="96" t="str">
        <f>IF(OR(ISTEXT(G.11!A423),ISNUMBER(G.11!A423))=TRUE,G.11!A423,"")</f>
        <v/>
      </c>
      <c r="B423" s="96" t="str">
        <f>IF(OR(ISTEXT(G.11!B423),ISNUMBER(G.11!B423))=TRUE,G.11!B423,"")</f>
        <v/>
      </c>
      <c r="C423" s="96" t="str">
        <f>IF(OR(ISTEXT(G.11!C423),ISNUMBER(G.11!C423))=TRUE,G.11!C423,"")</f>
        <v/>
      </c>
      <c r="D423" s="89">
        <f>IFERROR(ROUND(G.11!D423,2),0)</f>
        <v>0</v>
      </c>
      <c r="E423" s="96" t="str">
        <f>IF(OR(ISTEXT(G.11!E423),ISNUMBER(G.11!E423))=TRUE,G.11!E423,"")</f>
        <v/>
      </c>
      <c r="F423" s="89">
        <f>IFERROR(ROUND(G.11!F423,2),0)</f>
        <v>0</v>
      </c>
      <c r="G423" s="89">
        <f>IFERROR(ROUND(G.11!G423,2),0)</f>
        <v>0</v>
      </c>
      <c r="H423" s="89">
        <f>IFERROR(ROUND(G.11!H423,2),0)</f>
        <v>0</v>
      </c>
      <c r="I423" s="89">
        <f>IFERROR(ROUND(G.11!I423,2),0)</f>
        <v>0</v>
      </c>
      <c r="J423" s="89">
        <f>IFERROR(ROUND(G.11!J423,2),0)</f>
        <v>0</v>
      </c>
      <c r="K423" s="91">
        <f t="shared" si="7"/>
        <v>0</v>
      </c>
      <c r="L423" s="89">
        <f>IFERROR(ROUND(G.11!L423,2),0)</f>
        <v>0</v>
      </c>
      <c r="M423" s="89">
        <f>IFERROR(ROUND(G.11!M423,2),0)</f>
        <v>0</v>
      </c>
      <c r="N423" s="96" t="str">
        <f>IF(OR(ISTEXT(G.11!N423),ISNUMBER(G.11!N423))=TRUE,G.11!N423,"")</f>
        <v/>
      </c>
    </row>
    <row r="424" spans="1:14" ht="15.75" thickBot="1" x14ac:dyDescent="0.3">
      <c r="A424" s="96" t="str">
        <f>IF(OR(ISTEXT(G.11!A424),ISNUMBER(G.11!A424))=TRUE,G.11!A424,"")</f>
        <v/>
      </c>
      <c r="B424" s="96" t="str">
        <f>IF(OR(ISTEXT(G.11!B424),ISNUMBER(G.11!B424))=TRUE,G.11!B424,"")</f>
        <v/>
      </c>
      <c r="C424" s="96" t="str">
        <f>IF(OR(ISTEXT(G.11!C424),ISNUMBER(G.11!C424))=TRUE,G.11!C424,"")</f>
        <v/>
      </c>
      <c r="D424" s="89">
        <f>IFERROR(ROUND(G.11!D424,2),0)</f>
        <v>0</v>
      </c>
      <c r="E424" s="96" t="str">
        <f>IF(OR(ISTEXT(G.11!E424),ISNUMBER(G.11!E424))=TRUE,G.11!E424,"")</f>
        <v/>
      </c>
      <c r="F424" s="89">
        <f>IFERROR(ROUND(G.11!F424,2),0)</f>
        <v>0</v>
      </c>
      <c r="G424" s="89">
        <f>IFERROR(ROUND(G.11!G424,2),0)</f>
        <v>0</v>
      </c>
      <c r="H424" s="89">
        <f>IFERROR(ROUND(G.11!H424,2),0)</f>
        <v>0</v>
      </c>
      <c r="I424" s="89">
        <f>IFERROR(ROUND(G.11!I424,2),0)</f>
        <v>0</v>
      </c>
      <c r="J424" s="89">
        <f>IFERROR(ROUND(G.11!J424,2),0)</f>
        <v>0</v>
      </c>
      <c r="K424" s="91">
        <f t="shared" si="7"/>
        <v>0</v>
      </c>
      <c r="L424" s="89">
        <f>IFERROR(ROUND(G.11!L424,2),0)</f>
        <v>0</v>
      </c>
      <c r="M424" s="89">
        <f>IFERROR(ROUND(G.11!M424,2),0)</f>
        <v>0</v>
      </c>
      <c r="N424" s="96" t="str">
        <f>IF(OR(ISTEXT(G.11!N424),ISNUMBER(G.11!N424))=TRUE,G.11!N424,"")</f>
        <v/>
      </c>
    </row>
    <row r="425" spans="1:14" ht="15.75" thickBot="1" x14ac:dyDescent="0.3">
      <c r="A425" s="96" t="str">
        <f>IF(OR(ISTEXT(G.11!A425),ISNUMBER(G.11!A425))=TRUE,G.11!A425,"")</f>
        <v/>
      </c>
      <c r="B425" s="96" t="str">
        <f>IF(OR(ISTEXT(G.11!B425),ISNUMBER(G.11!B425))=TRUE,G.11!B425,"")</f>
        <v/>
      </c>
      <c r="C425" s="96" t="str">
        <f>IF(OR(ISTEXT(G.11!C425),ISNUMBER(G.11!C425))=TRUE,G.11!C425,"")</f>
        <v/>
      </c>
      <c r="D425" s="89">
        <f>IFERROR(ROUND(G.11!D425,2),0)</f>
        <v>0</v>
      </c>
      <c r="E425" s="96" t="str">
        <f>IF(OR(ISTEXT(G.11!E425),ISNUMBER(G.11!E425))=TRUE,G.11!E425,"")</f>
        <v/>
      </c>
      <c r="F425" s="89">
        <f>IFERROR(ROUND(G.11!F425,2),0)</f>
        <v>0</v>
      </c>
      <c r="G425" s="89">
        <f>IFERROR(ROUND(G.11!G425,2),0)</f>
        <v>0</v>
      </c>
      <c r="H425" s="89">
        <f>IFERROR(ROUND(G.11!H425,2),0)</f>
        <v>0</v>
      </c>
      <c r="I425" s="89">
        <f>IFERROR(ROUND(G.11!I425,2),0)</f>
        <v>0</v>
      </c>
      <c r="J425" s="89">
        <f>IFERROR(ROUND(G.11!J425,2),0)</f>
        <v>0</v>
      </c>
      <c r="K425" s="91">
        <f t="shared" si="7"/>
        <v>0</v>
      </c>
      <c r="L425" s="89">
        <f>IFERROR(ROUND(G.11!L425,2),0)</f>
        <v>0</v>
      </c>
      <c r="M425" s="89">
        <f>IFERROR(ROUND(G.11!M425,2),0)</f>
        <v>0</v>
      </c>
      <c r="N425" s="96" t="str">
        <f>IF(OR(ISTEXT(G.11!N425),ISNUMBER(G.11!N425))=TRUE,G.11!N425,"")</f>
        <v/>
      </c>
    </row>
    <row r="426" spans="1:14" ht="15.75" thickBot="1" x14ac:dyDescent="0.3">
      <c r="A426" s="96" t="str">
        <f>IF(OR(ISTEXT(G.11!A426),ISNUMBER(G.11!A426))=TRUE,G.11!A426,"")</f>
        <v/>
      </c>
      <c r="B426" s="96" t="str">
        <f>IF(OR(ISTEXT(G.11!B426),ISNUMBER(G.11!B426))=TRUE,G.11!B426,"")</f>
        <v/>
      </c>
      <c r="C426" s="96" t="str">
        <f>IF(OR(ISTEXT(G.11!C426),ISNUMBER(G.11!C426))=TRUE,G.11!C426,"")</f>
        <v/>
      </c>
      <c r="D426" s="89">
        <f>IFERROR(ROUND(G.11!D426,2),0)</f>
        <v>0</v>
      </c>
      <c r="E426" s="96" t="str">
        <f>IF(OR(ISTEXT(G.11!E426),ISNUMBER(G.11!E426))=TRUE,G.11!E426,"")</f>
        <v/>
      </c>
      <c r="F426" s="89">
        <f>IFERROR(ROUND(G.11!F426,2),0)</f>
        <v>0</v>
      </c>
      <c r="G426" s="89">
        <f>IFERROR(ROUND(G.11!G426,2),0)</f>
        <v>0</v>
      </c>
      <c r="H426" s="89">
        <f>IFERROR(ROUND(G.11!H426,2),0)</f>
        <v>0</v>
      </c>
      <c r="I426" s="89">
        <f>IFERROR(ROUND(G.11!I426,2),0)</f>
        <v>0</v>
      </c>
      <c r="J426" s="89">
        <f>IFERROR(ROUND(G.11!J426,2),0)</f>
        <v>0</v>
      </c>
      <c r="K426" s="91">
        <f t="shared" si="7"/>
        <v>0</v>
      </c>
      <c r="L426" s="89">
        <f>IFERROR(ROUND(G.11!L426,2),0)</f>
        <v>0</v>
      </c>
      <c r="M426" s="89">
        <f>IFERROR(ROUND(G.11!M426,2),0)</f>
        <v>0</v>
      </c>
      <c r="N426" s="96" t="str">
        <f>IF(OR(ISTEXT(G.11!N426),ISNUMBER(G.11!N426))=TRUE,G.11!N426,"")</f>
        <v/>
      </c>
    </row>
    <row r="427" spans="1:14" ht="15.75" thickBot="1" x14ac:dyDescent="0.3">
      <c r="A427" s="96" t="str">
        <f>IF(OR(ISTEXT(G.11!A427),ISNUMBER(G.11!A427))=TRUE,G.11!A427,"")</f>
        <v/>
      </c>
      <c r="B427" s="96" t="str">
        <f>IF(OR(ISTEXT(G.11!B427),ISNUMBER(G.11!B427))=TRUE,G.11!B427,"")</f>
        <v/>
      </c>
      <c r="C427" s="96" t="str">
        <f>IF(OR(ISTEXT(G.11!C427),ISNUMBER(G.11!C427))=TRUE,G.11!C427,"")</f>
        <v/>
      </c>
      <c r="D427" s="89">
        <f>IFERROR(ROUND(G.11!D427,2),0)</f>
        <v>0</v>
      </c>
      <c r="E427" s="96" t="str">
        <f>IF(OR(ISTEXT(G.11!E427),ISNUMBER(G.11!E427))=TRUE,G.11!E427,"")</f>
        <v/>
      </c>
      <c r="F427" s="89">
        <f>IFERROR(ROUND(G.11!F427,2),0)</f>
        <v>0</v>
      </c>
      <c r="G427" s="89">
        <f>IFERROR(ROUND(G.11!G427,2),0)</f>
        <v>0</v>
      </c>
      <c r="H427" s="89">
        <f>IFERROR(ROUND(G.11!H427,2),0)</f>
        <v>0</v>
      </c>
      <c r="I427" s="89">
        <f>IFERROR(ROUND(G.11!I427,2),0)</f>
        <v>0</v>
      </c>
      <c r="J427" s="89">
        <f>IFERROR(ROUND(G.11!J427,2),0)</f>
        <v>0</v>
      </c>
      <c r="K427" s="91">
        <f t="shared" si="7"/>
        <v>0</v>
      </c>
      <c r="L427" s="89">
        <f>IFERROR(ROUND(G.11!L427,2),0)</f>
        <v>0</v>
      </c>
      <c r="M427" s="89">
        <f>IFERROR(ROUND(G.11!M427,2),0)</f>
        <v>0</v>
      </c>
      <c r="N427" s="96" t="str">
        <f>IF(OR(ISTEXT(G.11!N427),ISNUMBER(G.11!N427))=TRUE,G.11!N427,"")</f>
        <v/>
      </c>
    </row>
    <row r="428" spans="1:14" ht="15.75" thickBot="1" x14ac:dyDescent="0.3">
      <c r="A428" s="96" t="str">
        <f>IF(OR(ISTEXT(G.11!A428),ISNUMBER(G.11!A428))=TRUE,G.11!A428,"")</f>
        <v/>
      </c>
      <c r="B428" s="96" t="str">
        <f>IF(OR(ISTEXT(G.11!B428),ISNUMBER(G.11!B428))=TRUE,G.11!B428,"")</f>
        <v/>
      </c>
      <c r="C428" s="96" t="str">
        <f>IF(OR(ISTEXT(G.11!C428),ISNUMBER(G.11!C428))=TRUE,G.11!C428,"")</f>
        <v/>
      </c>
      <c r="D428" s="89">
        <f>IFERROR(ROUND(G.11!D428,2),0)</f>
        <v>0</v>
      </c>
      <c r="E428" s="96" t="str">
        <f>IF(OR(ISTEXT(G.11!E428),ISNUMBER(G.11!E428))=TRUE,G.11!E428,"")</f>
        <v/>
      </c>
      <c r="F428" s="89">
        <f>IFERROR(ROUND(G.11!F428,2),0)</f>
        <v>0</v>
      </c>
      <c r="G428" s="89">
        <f>IFERROR(ROUND(G.11!G428,2),0)</f>
        <v>0</v>
      </c>
      <c r="H428" s="89">
        <f>IFERROR(ROUND(G.11!H428,2),0)</f>
        <v>0</v>
      </c>
      <c r="I428" s="89">
        <f>IFERROR(ROUND(G.11!I428,2),0)</f>
        <v>0</v>
      </c>
      <c r="J428" s="89">
        <f>IFERROR(ROUND(G.11!J428,2),0)</f>
        <v>0</v>
      </c>
      <c r="K428" s="91">
        <f t="shared" si="7"/>
        <v>0</v>
      </c>
      <c r="L428" s="89">
        <f>IFERROR(ROUND(G.11!L428,2),0)</f>
        <v>0</v>
      </c>
      <c r="M428" s="89">
        <f>IFERROR(ROUND(G.11!M428,2),0)</f>
        <v>0</v>
      </c>
      <c r="N428" s="96" t="str">
        <f>IF(OR(ISTEXT(G.11!N428),ISNUMBER(G.11!N428))=TRUE,G.11!N428,"")</f>
        <v/>
      </c>
    </row>
    <row r="429" spans="1:14" ht="15.75" thickBot="1" x14ac:dyDescent="0.3">
      <c r="A429" s="96" t="str">
        <f>IF(OR(ISTEXT(G.11!A429),ISNUMBER(G.11!A429))=TRUE,G.11!A429,"")</f>
        <v/>
      </c>
      <c r="B429" s="96" t="str">
        <f>IF(OR(ISTEXT(G.11!B429),ISNUMBER(G.11!B429))=TRUE,G.11!B429,"")</f>
        <v/>
      </c>
      <c r="C429" s="96" t="str">
        <f>IF(OR(ISTEXT(G.11!C429),ISNUMBER(G.11!C429))=TRUE,G.11!C429,"")</f>
        <v/>
      </c>
      <c r="D429" s="89">
        <f>IFERROR(ROUND(G.11!D429,2),0)</f>
        <v>0</v>
      </c>
      <c r="E429" s="96" t="str">
        <f>IF(OR(ISTEXT(G.11!E429),ISNUMBER(G.11!E429))=TRUE,G.11!E429,"")</f>
        <v/>
      </c>
      <c r="F429" s="89">
        <f>IFERROR(ROUND(G.11!F429,2),0)</f>
        <v>0</v>
      </c>
      <c r="G429" s="89">
        <f>IFERROR(ROUND(G.11!G429,2),0)</f>
        <v>0</v>
      </c>
      <c r="H429" s="89">
        <f>IFERROR(ROUND(G.11!H429,2),0)</f>
        <v>0</v>
      </c>
      <c r="I429" s="89">
        <f>IFERROR(ROUND(G.11!I429,2),0)</f>
        <v>0</v>
      </c>
      <c r="J429" s="89">
        <f>IFERROR(ROUND(G.11!J429,2),0)</f>
        <v>0</v>
      </c>
      <c r="K429" s="91">
        <f t="shared" si="7"/>
        <v>0</v>
      </c>
      <c r="L429" s="89">
        <f>IFERROR(ROUND(G.11!L429,2),0)</f>
        <v>0</v>
      </c>
      <c r="M429" s="89">
        <f>IFERROR(ROUND(G.11!M429,2),0)</f>
        <v>0</v>
      </c>
      <c r="N429" s="96" t="str">
        <f>IF(OR(ISTEXT(G.11!N429),ISNUMBER(G.11!N429))=TRUE,G.11!N429,"")</f>
        <v/>
      </c>
    </row>
    <row r="430" spans="1:14" ht="15.75" thickBot="1" x14ac:dyDescent="0.3">
      <c r="A430" s="96" t="str">
        <f>IF(OR(ISTEXT(G.11!A430),ISNUMBER(G.11!A430))=TRUE,G.11!A430,"")</f>
        <v/>
      </c>
      <c r="B430" s="96" t="str">
        <f>IF(OR(ISTEXT(G.11!B430),ISNUMBER(G.11!B430))=TRUE,G.11!B430,"")</f>
        <v/>
      </c>
      <c r="C430" s="96" t="str">
        <f>IF(OR(ISTEXT(G.11!C430),ISNUMBER(G.11!C430))=TRUE,G.11!C430,"")</f>
        <v/>
      </c>
      <c r="D430" s="89">
        <f>IFERROR(ROUND(G.11!D430,2),0)</f>
        <v>0</v>
      </c>
      <c r="E430" s="96" t="str">
        <f>IF(OR(ISTEXT(G.11!E430),ISNUMBER(G.11!E430))=TRUE,G.11!E430,"")</f>
        <v/>
      </c>
      <c r="F430" s="89">
        <f>IFERROR(ROUND(G.11!F430,2),0)</f>
        <v>0</v>
      </c>
      <c r="G430" s="89">
        <f>IFERROR(ROUND(G.11!G430,2),0)</f>
        <v>0</v>
      </c>
      <c r="H430" s="89">
        <f>IFERROR(ROUND(G.11!H430,2),0)</f>
        <v>0</v>
      </c>
      <c r="I430" s="89">
        <f>IFERROR(ROUND(G.11!I430,2),0)</f>
        <v>0</v>
      </c>
      <c r="J430" s="89">
        <f>IFERROR(ROUND(G.11!J430,2),0)</f>
        <v>0</v>
      </c>
      <c r="K430" s="91">
        <f t="shared" si="7"/>
        <v>0</v>
      </c>
      <c r="L430" s="89">
        <f>IFERROR(ROUND(G.11!L430,2),0)</f>
        <v>0</v>
      </c>
      <c r="M430" s="89">
        <f>IFERROR(ROUND(G.11!M430,2),0)</f>
        <v>0</v>
      </c>
      <c r="N430" s="96" t="str">
        <f>IF(OR(ISTEXT(G.11!N430),ISNUMBER(G.11!N430))=TRUE,G.11!N430,"")</f>
        <v/>
      </c>
    </row>
    <row r="431" spans="1:14" ht="15.75" thickBot="1" x14ac:dyDescent="0.3">
      <c r="A431" s="96" t="str">
        <f>IF(OR(ISTEXT(G.11!A431),ISNUMBER(G.11!A431))=TRUE,G.11!A431,"")</f>
        <v/>
      </c>
      <c r="B431" s="96" t="str">
        <f>IF(OR(ISTEXT(G.11!B431),ISNUMBER(G.11!B431))=TRUE,G.11!B431,"")</f>
        <v/>
      </c>
      <c r="C431" s="96" t="str">
        <f>IF(OR(ISTEXT(G.11!C431),ISNUMBER(G.11!C431))=TRUE,G.11!C431,"")</f>
        <v/>
      </c>
      <c r="D431" s="89">
        <f>IFERROR(ROUND(G.11!D431,2),0)</f>
        <v>0</v>
      </c>
      <c r="E431" s="96" t="str">
        <f>IF(OR(ISTEXT(G.11!E431),ISNUMBER(G.11!E431))=TRUE,G.11!E431,"")</f>
        <v/>
      </c>
      <c r="F431" s="89">
        <f>IFERROR(ROUND(G.11!F431,2),0)</f>
        <v>0</v>
      </c>
      <c r="G431" s="89">
        <f>IFERROR(ROUND(G.11!G431,2),0)</f>
        <v>0</v>
      </c>
      <c r="H431" s="89">
        <f>IFERROR(ROUND(G.11!H431,2),0)</f>
        <v>0</v>
      </c>
      <c r="I431" s="89">
        <f>IFERROR(ROUND(G.11!I431,2),0)</f>
        <v>0</v>
      </c>
      <c r="J431" s="89">
        <f>IFERROR(ROUND(G.11!J431,2),0)</f>
        <v>0</v>
      </c>
      <c r="K431" s="91">
        <f t="shared" si="7"/>
        <v>0</v>
      </c>
      <c r="L431" s="89">
        <f>IFERROR(ROUND(G.11!L431,2),0)</f>
        <v>0</v>
      </c>
      <c r="M431" s="89">
        <f>IFERROR(ROUND(G.11!M431,2),0)</f>
        <v>0</v>
      </c>
      <c r="N431" s="96" t="str">
        <f>IF(OR(ISTEXT(G.11!N431),ISNUMBER(G.11!N431))=TRUE,G.11!N431,"")</f>
        <v/>
      </c>
    </row>
    <row r="432" spans="1:14" ht="15.75" thickBot="1" x14ac:dyDescent="0.3">
      <c r="A432" s="96" t="str">
        <f>IF(OR(ISTEXT(G.11!A432),ISNUMBER(G.11!A432))=TRUE,G.11!A432,"")</f>
        <v/>
      </c>
      <c r="B432" s="96" t="str">
        <f>IF(OR(ISTEXT(G.11!B432),ISNUMBER(G.11!B432))=TRUE,G.11!B432,"")</f>
        <v/>
      </c>
      <c r="C432" s="96" t="str">
        <f>IF(OR(ISTEXT(G.11!C432),ISNUMBER(G.11!C432))=TRUE,G.11!C432,"")</f>
        <v/>
      </c>
      <c r="D432" s="89">
        <f>IFERROR(ROUND(G.11!D432,2),0)</f>
        <v>0</v>
      </c>
      <c r="E432" s="96" t="str">
        <f>IF(OR(ISTEXT(G.11!E432),ISNUMBER(G.11!E432))=TRUE,G.11!E432,"")</f>
        <v/>
      </c>
      <c r="F432" s="89">
        <f>IFERROR(ROUND(G.11!F432,2),0)</f>
        <v>0</v>
      </c>
      <c r="G432" s="89">
        <f>IFERROR(ROUND(G.11!G432,2),0)</f>
        <v>0</v>
      </c>
      <c r="H432" s="89">
        <f>IFERROR(ROUND(G.11!H432,2),0)</f>
        <v>0</v>
      </c>
      <c r="I432" s="89">
        <f>IFERROR(ROUND(G.11!I432,2),0)</f>
        <v>0</v>
      </c>
      <c r="J432" s="89">
        <f>IFERROR(ROUND(G.11!J432,2),0)</f>
        <v>0</v>
      </c>
      <c r="K432" s="91">
        <f t="shared" si="7"/>
        <v>0</v>
      </c>
      <c r="L432" s="89">
        <f>IFERROR(ROUND(G.11!L432,2),0)</f>
        <v>0</v>
      </c>
      <c r="M432" s="89">
        <f>IFERROR(ROUND(G.11!M432,2),0)</f>
        <v>0</v>
      </c>
      <c r="N432" s="96" t="str">
        <f>IF(OR(ISTEXT(G.11!N432),ISNUMBER(G.11!N432))=TRUE,G.11!N432,"")</f>
        <v/>
      </c>
    </row>
    <row r="433" spans="1:14" ht="15.75" thickBot="1" x14ac:dyDescent="0.3">
      <c r="A433" s="96" t="str">
        <f>IF(OR(ISTEXT(G.11!A433),ISNUMBER(G.11!A433))=TRUE,G.11!A433,"")</f>
        <v/>
      </c>
      <c r="B433" s="96" t="str">
        <f>IF(OR(ISTEXT(G.11!B433),ISNUMBER(G.11!B433))=TRUE,G.11!B433,"")</f>
        <v/>
      </c>
      <c r="C433" s="96" t="str">
        <f>IF(OR(ISTEXT(G.11!C433),ISNUMBER(G.11!C433))=TRUE,G.11!C433,"")</f>
        <v/>
      </c>
      <c r="D433" s="89">
        <f>IFERROR(ROUND(G.11!D433,2),0)</f>
        <v>0</v>
      </c>
      <c r="E433" s="96" t="str">
        <f>IF(OR(ISTEXT(G.11!E433),ISNUMBER(G.11!E433))=TRUE,G.11!E433,"")</f>
        <v/>
      </c>
      <c r="F433" s="89">
        <f>IFERROR(ROUND(G.11!F433,2),0)</f>
        <v>0</v>
      </c>
      <c r="G433" s="89">
        <f>IFERROR(ROUND(G.11!G433,2),0)</f>
        <v>0</v>
      </c>
      <c r="H433" s="89">
        <f>IFERROR(ROUND(G.11!H433,2),0)</f>
        <v>0</v>
      </c>
      <c r="I433" s="89">
        <f>IFERROR(ROUND(G.11!I433,2),0)</f>
        <v>0</v>
      </c>
      <c r="J433" s="89">
        <f>IFERROR(ROUND(G.11!J433,2),0)</f>
        <v>0</v>
      </c>
      <c r="K433" s="91">
        <f t="shared" si="7"/>
        <v>0</v>
      </c>
      <c r="L433" s="89">
        <f>IFERROR(ROUND(G.11!L433,2),0)</f>
        <v>0</v>
      </c>
      <c r="M433" s="89">
        <f>IFERROR(ROUND(G.11!M433,2),0)</f>
        <v>0</v>
      </c>
      <c r="N433" s="96" t="str">
        <f>IF(OR(ISTEXT(G.11!N433),ISNUMBER(G.11!N433))=TRUE,G.11!N433,"")</f>
        <v/>
      </c>
    </row>
    <row r="434" spans="1:14" ht="15.75" thickBot="1" x14ac:dyDescent="0.3">
      <c r="A434" s="96" t="str">
        <f>IF(OR(ISTEXT(G.11!A434),ISNUMBER(G.11!A434))=TRUE,G.11!A434,"")</f>
        <v/>
      </c>
      <c r="B434" s="96" t="str">
        <f>IF(OR(ISTEXT(G.11!B434),ISNUMBER(G.11!B434))=TRUE,G.11!B434,"")</f>
        <v/>
      </c>
      <c r="C434" s="96" t="str">
        <f>IF(OR(ISTEXT(G.11!C434),ISNUMBER(G.11!C434))=TRUE,G.11!C434,"")</f>
        <v/>
      </c>
      <c r="D434" s="89">
        <f>IFERROR(ROUND(G.11!D434,2),0)</f>
        <v>0</v>
      </c>
      <c r="E434" s="96" t="str">
        <f>IF(OR(ISTEXT(G.11!E434),ISNUMBER(G.11!E434))=TRUE,G.11!E434,"")</f>
        <v/>
      </c>
      <c r="F434" s="89">
        <f>IFERROR(ROUND(G.11!F434,2),0)</f>
        <v>0</v>
      </c>
      <c r="G434" s="89">
        <f>IFERROR(ROUND(G.11!G434,2),0)</f>
        <v>0</v>
      </c>
      <c r="H434" s="89">
        <f>IFERROR(ROUND(G.11!H434,2),0)</f>
        <v>0</v>
      </c>
      <c r="I434" s="89">
        <f>IFERROR(ROUND(G.11!I434,2),0)</f>
        <v>0</v>
      </c>
      <c r="J434" s="89">
        <f>IFERROR(ROUND(G.11!J434,2),0)</f>
        <v>0</v>
      </c>
      <c r="K434" s="91">
        <f t="shared" si="7"/>
        <v>0</v>
      </c>
      <c r="L434" s="89">
        <f>IFERROR(ROUND(G.11!L434,2),0)</f>
        <v>0</v>
      </c>
      <c r="M434" s="89">
        <f>IFERROR(ROUND(G.11!M434,2),0)</f>
        <v>0</v>
      </c>
      <c r="N434" s="96" t="str">
        <f>IF(OR(ISTEXT(G.11!N434),ISNUMBER(G.11!N434))=TRUE,G.11!N434,"")</f>
        <v/>
      </c>
    </row>
    <row r="435" spans="1:14" ht="15.75" thickBot="1" x14ac:dyDescent="0.3">
      <c r="A435" s="96" t="str">
        <f>IF(OR(ISTEXT(G.11!A435),ISNUMBER(G.11!A435))=TRUE,G.11!A435,"")</f>
        <v/>
      </c>
      <c r="B435" s="96" t="str">
        <f>IF(OR(ISTEXT(G.11!B435),ISNUMBER(G.11!B435))=TRUE,G.11!B435,"")</f>
        <v/>
      </c>
      <c r="C435" s="96" t="str">
        <f>IF(OR(ISTEXT(G.11!C435),ISNUMBER(G.11!C435))=TRUE,G.11!C435,"")</f>
        <v/>
      </c>
      <c r="D435" s="89">
        <f>IFERROR(ROUND(G.11!D435,2),0)</f>
        <v>0</v>
      </c>
      <c r="E435" s="96" t="str">
        <f>IF(OR(ISTEXT(G.11!E435),ISNUMBER(G.11!E435))=TRUE,G.11!E435,"")</f>
        <v/>
      </c>
      <c r="F435" s="89">
        <f>IFERROR(ROUND(G.11!F435,2),0)</f>
        <v>0</v>
      </c>
      <c r="G435" s="89">
        <f>IFERROR(ROUND(G.11!G435,2),0)</f>
        <v>0</v>
      </c>
      <c r="H435" s="89">
        <f>IFERROR(ROUND(G.11!H435,2),0)</f>
        <v>0</v>
      </c>
      <c r="I435" s="89">
        <f>IFERROR(ROUND(G.11!I435,2),0)</f>
        <v>0</v>
      </c>
      <c r="J435" s="89">
        <f>IFERROR(ROUND(G.11!J435,2),0)</f>
        <v>0</v>
      </c>
      <c r="K435" s="91">
        <f t="shared" si="7"/>
        <v>0</v>
      </c>
      <c r="L435" s="89">
        <f>IFERROR(ROUND(G.11!L435,2),0)</f>
        <v>0</v>
      </c>
      <c r="M435" s="89">
        <f>IFERROR(ROUND(G.11!M435,2),0)</f>
        <v>0</v>
      </c>
      <c r="N435" s="96" t="str">
        <f>IF(OR(ISTEXT(G.11!N435),ISNUMBER(G.11!N435))=TRUE,G.11!N435,"")</f>
        <v/>
      </c>
    </row>
    <row r="436" spans="1:14" ht="15.75" thickBot="1" x14ac:dyDescent="0.3">
      <c r="A436" s="96" t="str">
        <f>IF(OR(ISTEXT(G.11!A436),ISNUMBER(G.11!A436))=TRUE,G.11!A436,"")</f>
        <v/>
      </c>
      <c r="B436" s="96" t="str">
        <f>IF(OR(ISTEXT(G.11!B436),ISNUMBER(G.11!B436))=TRUE,G.11!B436,"")</f>
        <v/>
      </c>
      <c r="C436" s="96" t="str">
        <f>IF(OR(ISTEXT(G.11!C436),ISNUMBER(G.11!C436))=TRUE,G.11!C436,"")</f>
        <v/>
      </c>
      <c r="D436" s="89">
        <f>IFERROR(ROUND(G.11!D436,2),0)</f>
        <v>0</v>
      </c>
      <c r="E436" s="96" t="str">
        <f>IF(OR(ISTEXT(G.11!E436),ISNUMBER(G.11!E436))=TRUE,G.11!E436,"")</f>
        <v/>
      </c>
      <c r="F436" s="89">
        <f>IFERROR(ROUND(G.11!F436,2),0)</f>
        <v>0</v>
      </c>
      <c r="G436" s="89">
        <f>IFERROR(ROUND(G.11!G436,2),0)</f>
        <v>0</v>
      </c>
      <c r="H436" s="89">
        <f>IFERROR(ROUND(G.11!H436,2),0)</f>
        <v>0</v>
      </c>
      <c r="I436" s="89">
        <f>IFERROR(ROUND(G.11!I436,2),0)</f>
        <v>0</v>
      </c>
      <c r="J436" s="89">
        <f>IFERROR(ROUND(G.11!J436,2),0)</f>
        <v>0</v>
      </c>
      <c r="K436" s="91">
        <f t="shared" si="7"/>
        <v>0</v>
      </c>
      <c r="L436" s="89">
        <f>IFERROR(ROUND(G.11!L436,2),0)</f>
        <v>0</v>
      </c>
      <c r="M436" s="89">
        <f>IFERROR(ROUND(G.11!M436,2),0)</f>
        <v>0</v>
      </c>
      <c r="N436" s="96" t="str">
        <f>IF(OR(ISTEXT(G.11!N436),ISNUMBER(G.11!N436))=TRUE,G.11!N436,"")</f>
        <v/>
      </c>
    </row>
    <row r="437" spans="1:14" ht="15.75" thickBot="1" x14ac:dyDescent="0.3">
      <c r="A437" s="96" t="str">
        <f>IF(OR(ISTEXT(G.11!A437),ISNUMBER(G.11!A437))=TRUE,G.11!A437,"")</f>
        <v/>
      </c>
      <c r="B437" s="96" t="str">
        <f>IF(OR(ISTEXT(G.11!B437),ISNUMBER(G.11!B437))=TRUE,G.11!B437,"")</f>
        <v/>
      </c>
      <c r="C437" s="96" t="str">
        <f>IF(OR(ISTEXT(G.11!C437),ISNUMBER(G.11!C437))=TRUE,G.11!C437,"")</f>
        <v/>
      </c>
      <c r="D437" s="89">
        <f>IFERROR(ROUND(G.11!D437,2),0)</f>
        <v>0</v>
      </c>
      <c r="E437" s="96" t="str">
        <f>IF(OR(ISTEXT(G.11!E437),ISNUMBER(G.11!E437))=TRUE,G.11!E437,"")</f>
        <v/>
      </c>
      <c r="F437" s="89">
        <f>IFERROR(ROUND(G.11!F437,2),0)</f>
        <v>0</v>
      </c>
      <c r="G437" s="89">
        <f>IFERROR(ROUND(G.11!G437,2),0)</f>
        <v>0</v>
      </c>
      <c r="H437" s="89">
        <f>IFERROR(ROUND(G.11!H437,2),0)</f>
        <v>0</v>
      </c>
      <c r="I437" s="89">
        <f>IFERROR(ROUND(G.11!I437,2),0)</f>
        <v>0</v>
      </c>
      <c r="J437" s="89">
        <f>IFERROR(ROUND(G.11!J437,2),0)</f>
        <v>0</v>
      </c>
      <c r="K437" s="91">
        <f t="shared" si="7"/>
        <v>0</v>
      </c>
      <c r="L437" s="89">
        <f>IFERROR(ROUND(G.11!L437,2),0)</f>
        <v>0</v>
      </c>
      <c r="M437" s="89">
        <f>IFERROR(ROUND(G.11!M437,2),0)</f>
        <v>0</v>
      </c>
      <c r="N437" s="96" t="str">
        <f>IF(OR(ISTEXT(G.11!N437),ISNUMBER(G.11!N437))=TRUE,G.11!N437,"")</f>
        <v/>
      </c>
    </row>
    <row r="438" spans="1:14" ht="15.75" thickBot="1" x14ac:dyDescent="0.3">
      <c r="A438" s="96" t="str">
        <f>IF(OR(ISTEXT(G.11!A438),ISNUMBER(G.11!A438))=TRUE,G.11!A438,"")</f>
        <v/>
      </c>
      <c r="B438" s="96" t="str">
        <f>IF(OR(ISTEXT(G.11!B438),ISNUMBER(G.11!B438))=TRUE,G.11!B438,"")</f>
        <v/>
      </c>
      <c r="C438" s="96" t="str">
        <f>IF(OR(ISTEXT(G.11!C438),ISNUMBER(G.11!C438))=TRUE,G.11!C438,"")</f>
        <v/>
      </c>
      <c r="D438" s="89">
        <f>IFERROR(ROUND(G.11!D438,2),0)</f>
        <v>0</v>
      </c>
      <c r="E438" s="96" t="str">
        <f>IF(OR(ISTEXT(G.11!E438),ISNUMBER(G.11!E438))=TRUE,G.11!E438,"")</f>
        <v/>
      </c>
      <c r="F438" s="89">
        <f>IFERROR(ROUND(G.11!F438,2),0)</f>
        <v>0</v>
      </c>
      <c r="G438" s="89">
        <f>IFERROR(ROUND(G.11!G438,2),0)</f>
        <v>0</v>
      </c>
      <c r="H438" s="89">
        <f>IFERROR(ROUND(G.11!H438,2),0)</f>
        <v>0</v>
      </c>
      <c r="I438" s="89">
        <f>IFERROR(ROUND(G.11!I438,2),0)</f>
        <v>0</v>
      </c>
      <c r="J438" s="89">
        <f>IFERROR(ROUND(G.11!J438,2),0)</f>
        <v>0</v>
      </c>
      <c r="K438" s="91">
        <f t="shared" si="7"/>
        <v>0</v>
      </c>
      <c r="L438" s="89">
        <f>IFERROR(ROUND(G.11!L438,2),0)</f>
        <v>0</v>
      </c>
      <c r="M438" s="89">
        <f>IFERROR(ROUND(G.11!M438,2),0)</f>
        <v>0</v>
      </c>
      <c r="N438" s="96" t="str">
        <f>IF(OR(ISTEXT(G.11!N438),ISNUMBER(G.11!N438))=TRUE,G.11!N438,"")</f>
        <v/>
      </c>
    </row>
    <row r="439" spans="1:14" ht="15.75" thickBot="1" x14ac:dyDescent="0.3">
      <c r="A439" s="96" t="str">
        <f>IF(OR(ISTEXT(G.11!A439),ISNUMBER(G.11!A439))=TRUE,G.11!A439,"")</f>
        <v/>
      </c>
      <c r="B439" s="96" t="str">
        <f>IF(OR(ISTEXT(G.11!B439),ISNUMBER(G.11!B439))=TRUE,G.11!B439,"")</f>
        <v/>
      </c>
      <c r="C439" s="96" t="str">
        <f>IF(OR(ISTEXT(G.11!C439),ISNUMBER(G.11!C439))=TRUE,G.11!C439,"")</f>
        <v/>
      </c>
      <c r="D439" s="89">
        <f>IFERROR(ROUND(G.11!D439,2),0)</f>
        <v>0</v>
      </c>
      <c r="E439" s="96" t="str">
        <f>IF(OR(ISTEXT(G.11!E439),ISNUMBER(G.11!E439))=TRUE,G.11!E439,"")</f>
        <v/>
      </c>
      <c r="F439" s="89">
        <f>IFERROR(ROUND(G.11!F439,2),0)</f>
        <v>0</v>
      </c>
      <c r="G439" s="89">
        <f>IFERROR(ROUND(G.11!G439,2),0)</f>
        <v>0</v>
      </c>
      <c r="H439" s="89">
        <f>IFERROR(ROUND(G.11!H439,2),0)</f>
        <v>0</v>
      </c>
      <c r="I439" s="89">
        <f>IFERROR(ROUND(G.11!I439,2),0)</f>
        <v>0</v>
      </c>
      <c r="J439" s="89">
        <f>IFERROR(ROUND(G.11!J439,2),0)</f>
        <v>0</v>
      </c>
      <c r="K439" s="91">
        <f t="shared" si="7"/>
        <v>0</v>
      </c>
      <c r="L439" s="89">
        <f>IFERROR(ROUND(G.11!L439,2),0)</f>
        <v>0</v>
      </c>
      <c r="M439" s="89">
        <f>IFERROR(ROUND(G.11!M439,2),0)</f>
        <v>0</v>
      </c>
      <c r="N439" s="96" t="str">
        <f>IF(OR(ISTEXT(G.11!N439),ISNUMBER(G.11!N439))=TRUE,G.11!N439,"")</f>
        <v/>
      </c>
    </row>
    <row r="440" spans="1:14" ht="15.75" thickBot="1" x14ac:dyDescent="0.3">
      <c r="A440" s="96" t="str">
        <f>IF(OR(ISTEXT(G.11!A440),ISNUMBER(G.11!A440))=TRUE,G.11!A440,"")</f>
        <v/>
      </c>
      <c r="B440" s="96" t="str">
        <f>IF(OR(ISTEXT(G.11!B440),ISNUMBER(G.11!B440))=TRUE,G.11!B440,"")</f>
        <v/>
      </c>
      <c r="C440" s="96" t="str">
        <f>IF(OR(ISTEXT(G.11!C440),ISNUMBER(G.11!C440))=TRUE,G.11!C440,"")</f>
        <v/>
      </c>
      <c r="D440" s="89">
        <f>IFERROR(ROUND(G.11!D440,2),0)</f>
        <v>0</v>
      </c>
      <c r="E440" s="96" t="str">
        <f>IF(OR(ISTEXT(G.11!E440),ISNUMBER(G.11!E440))=TRUE,G.11!E440,"")</f>
        <v/>
      </c>
      <c r="F440" s="89">
        <f>IFERROR(ROUND(G.11!F440,2),0)</f>
        <v>0</v>
      </c>
      <c r="G440" s="89">
        <f>IFERROR(ROUND(G.11!G440,2),0)</f>
        <v>0</v>
      </c>
      <c r="H440" s="89">
        <f>IFERROR(ROUND(G.11!H440,2),0)</f>
        <v>0</v>
      </c>
      <c r="I440" s="89">
        <f>IFERROR(ROUND(G.11!I440,2),0)</f>
        <v>0</v>
      </c>
      <c r="J440" s="89">
        <f>IFERROR(ROUND(G.11!J440,2),0)</f>
        <v>0</v>
      </c>
      <c r="K440" s="91">
        <f t="shared" si="7"/>
        <v>0</v>
      </c>
      <c r="L440" s="89">
        <f>IFERROR(ROUND(G.11!L440,2),0)</f>
        <v>0</v>
      </c>
      <c r="M440" s="89">
        <f>IFERROR(ROUND(G.11!M440,2),0)</f>
        <v>0</v>
      </c>
      <c r="N440" s="96" t="str">
        <f>IF(OR(ISTEXT(G.11!N440),ISNUMBER(G.11!N440))=TRUE,G.11!N440,"")</f>
        <v/>
      </c>
    </row>
    <row r="441" spans="1:14" ht="15.75" thickBot="1" x14ac:dyDescent="0.3">
      <c r="A441" s="96" t="str">
        <f>IF(OR(ISTEXT(G.11!A441),ISNUMBER(G.11!A441))=TRUE,G.11!A441,"")</f>
        <v/>
      </c>
      <c r="B441" s="96" t="str">
        <f>IF(OR(ISTEXT(G.11!B441),ISNUMBER(G.11!B441))=TRUE,G.11!B441,"")</f>
        <v/>
      </c>
      <c r="C441" s="96" t="str">
        <f>IF(OR(ISTEXT(G.11!C441),ISNUMBER(G.11!C441))=TRUE,G.11!C441,"")</f>
        <v/>
      </c>
      <c r="D441" s="89">
        <f>IFERROR(ROUND(G.11!D441,2),0)</f>
        <v>0</v>
      </c>
      <c r="E441" s="96" t="str">
        <f>IF(OR(ISTEXT(G.11!E441),ISNUMBER(G.11!E441))=TRUE,G.11!E441,"")</f>
        <v/>
      </c>
      <c r="F441" s="89">
        <f>IFERROR(ROUND(G.11!F441,2),0)</f>
        <v>0</v>
      </c>
      <c r="G441" s="89">
        <f>IFERROR(ROUND(G.11!G441,2),0)</f>
        <v>0</v>
      </c>
      <c r="H441" s="89">
        <f>IFERROR(ROUND(G.11!H441,2),0)</f>
        <v>0</v>
      </c>
      <c r="I441" s="89">
        <f>IFERROR(ROUND(G.11!I441,2),0)</f>
        <v>0</v>
      </c>
      <c r="J441" s="89">
        <f>IFERROR(ROUND(G.11!J441,2),0)</f>
        <v>0</v>
      </c>
      <c r="K441" s="91">
        <f t="shared" si="7"/>
        <v>0</v>
      </c>
      <c r="L441" s="89">
        <f>IFERROR(ROUND(G.11!L441,2),0)</f>
        <v>0</v>
      </c>
      <c r="M441" s="89">
        <f>IFERROR(ROUND(G.11!M441,2),0)</f>
        <v>0</v>
      </c>
      <c r="N441" s="96" t="str">
        <f>IF(OR(ISTEXT(G.11!N441),ISNUMBER(G.11!N441))=TRUE,G.11!N441,"")</f>
        <v/>
      </c>
    </row>
    <row r="442" spans="1:14" ht="15.75" thickBot="1" x14ac:dyDescent="0.3">
      <c r="A442" s="96" t="str">
        <f>IF(OR(ISTEXT(G.11!A442),ISNUMBER(G.11!A442))=TRUE,G.11!A442,"")</f>
        <v/>
      </c>
      <c r="B442" s="96" t="str">
        <f>IF(OR(ISTEXT(G.11!B442),ISNUMBER(G.11!B442))=TRUE,G.11!B442,"")</f>
        <v/>
      </c>
      <c r="C442" s="96" t="str">
        <f>IF(OR(ISTEXT(G.11!C442),ISNUMBER(G.11!C442))=TRUE,G.11!C442,"")</f>
        <v/>
      </c>
      <c r="D442" s="89">
        <f>IFERROR(ROUND(G.11!D442,2),0)</f>
        <v>0</v>
      </c>
      <c r="E442" s="96" t="str">
        <f>IF(OR(ISTEXT(G.11!E442),ISNUMBER(G.11!E442))=TRUE,G.11!E442,"")</f>
        <v/>
      </c>
      <c r="F442" s="89">
        <f>IFERROR(ROUND(G.11!F442,2),0)</f>
        <v>0</v>
      </c>
      <c r="G442" s="89">
        <f>IFERROR(ROUND(G.11!G442,2),0)</f>
        <v>0</v>
      </c>
      <c r="H442" s="89">
        <f>IFERROR(ROUND(G.11!H442,2),0)</f>
        <v>0</v>
      </c>
      <c r="I442" s="89">
        <f>IFERROR(ROUND(G.11!I442,2),0)</f>
        <v>0</v>
      </c>
      <c r="J442" s="89">
        <f>IFERROR(ROUND(G.11!J442,2),0)</f>
        <v>0</v>
      </c>
      <c r="K442" s="91">
        <f t="shared" si="7"/>
        <v>0</v>
      </c>
      <c r="L442" s="89">
        <f>IFERROR(ROUND(G.11!L442,2),0)</f>
        <v>0</v>
      </c>
      <c r="M442" s="89">
        <f>IFERROR(ROUND(G.11!M442,2),0)</f>
        <v>0</v>
      </c>
      <c r="N442" s="96" t="str">
        <f>IF(OR(ISTEXT(G.11!N442),ISNUMBER(G.11!N442))=TRUE,G.11!N442,"")</f>
        <v/>
      </c>
    </row>
    <row r="443" spans="1:14" ht="15.75" thickBot="1" x14ac:dyDescent="0.3">
      <c r="A443" s="96" t="str">
        <f>IF(OR(ISTEXT(G.11!A443),ISNUMBER(G.11!A443))=TRUE,G.11!A443,"")</f>
        <v/>
      </c>
      <c r="B443" s="96" t="str">
        <f>IF(OR(ISTEXT(G.11!B443),ISNUMBER(G.11!B443))=TRUE,G.11!B443,"")</f>
        <v/>
      </c>
      <c r="C443" s="96" t="str">
        <f>IF(OR(ISTEXT(G.11!C443),ISNUMBER(G.11!C443))=TRUE,G.11!C443,"")</f>
        <v/>
      </c>
      <c r="D443" s="89">
        <f>IFERROR(ROUND(G.11!D443,2),0)</f>
        <v>0</v>
      </c>
      <c r="E443" s="96" t="str">
        <f>IF(OR(ISTEXT(G.11!E443),ISNUMBER(G.11!E443))=TRUE,G.11!E443,"")</f>
        <v/>
      </c>
      <c r="F443" s="89">
        <f>IFERROR(ROUND(G.11!F443,2),0)</f>
        <v>0</v>
      </c>
      <c r="G443" s="89">
        <f>IFERROR(ROUND(G.11!G443,2),0)</f>
        <v>0</v>
      </c>
      <c r="H443" s="89">
        <f>IFERROR(ROUND(G.11!H443,2),0)</f>
        <v>0</v>
      </c>
      <c r="I443" s="89">
        <f>IFERROR(ROUND(G.11!I443,2),0)</f>
        <v>0</v>
      </c>
      <c r="J443" s="89">
        <f>IFERROR(ROUND(G.11!J443,2),0)</f>
        <v>0</v>
      </c>
      <c r="K443" s="91">
        <f t="shared" si="7"/>
        <v>0</v>
      </c>
      <c r="L443" s="89">
        <f>IFERROR(ROUND(G.11!L443,2),0)</f>
        <v>0</v>
      </c>
      <c r="M443" s="89">
        <f>IFERROR(ROUND(G.11!M443,2),0)</f>
        <v>0</v>
      </c>
      <c r="N443" s="96" t="str">
        <f>IF(OR(ISTEXT(G.11!N443),ISNUMBER(G.11!N443))=TRUE,G.11!N443,"")</f>
        <v/>
      </c>
    </row>
    <row r="444" spans="1:14" ht="15.75" thickBot="1" x14ac:dyDescent="0.3">
      <c r="A444" s="96" t="str">
        <f>IF(OR(ISTEXT(G.11!A444),ISNUMBER(G.11!A444))=TRUE,G.11!A444,"")</f>
        <v/>
      </c>
      <c r="B444" s="96" t="str">
        <f>IF(OR(ISTEXT(G.11!B444),ISNUMBER(G.11!B444))=TRUE,G.11!B444,"")</f>
        <v/>
      </c>
      <c r="C444" s="96" t="str">
        <f>IF(OR(ISTEXT(G.11!C444),ISNUMBER(G.11!C444))=TRUE,G.11!C444,"")</f>
        <v/>
      </c>
      <c r="D444" s="89">
        <f>IFERROR(ROUND(G.11!D444,2),0)</f>
        <v>0</v>
      </c>
      <c r="E444" s="96" t="str">
        <f>IF(OR(ISTEXT(G.11!E444),ISNUMBER(G.11!E444))=TRUE,G.11!E444,"")</f>
        <v/>
      </c>
      <c r="F444" s="89">
        <f>IFERROR(ROUND(G.11!F444,2),0)</f>
        <v>0</v>
      </c>
      <c r="G444" s="89">
        <f>IFERROR(ROUND(G.11!G444,2),0)</f>
        <v>0</v>
      </c>
      <c r="H444" s="89">
        <f>IFERROR(ROUND(G.11!H444,2),0)</f>
        <v>0</v>
      </c>
      <c r="I444" s="89">
        <f>IFERROR(ROUND(G.11!I444,2),0)</f>
        <v>0</v>
      </c>
      <c r="J444" s="89">
        <f>IFERROR(ROUND(G.11!J444,2),0)</f>
        <v>0</v>
      </c>
      <c r="K444" s="91">
        <f t="shared" si="7"/>
        <v>0</v>
      </c>
      <c r="L444" s="89">
        <f>IFERROR(ROUND(G.11!L444,2),0)</f>
        <v>0</v>
      </c>
      <c r="M444" s="89">
        <f>IFERROR(ROUND(G.11!M444,2),0)</f>
        <v>0</v>
      </c>
      <c r="N444" s="96" t="str">
        <f>IF(OR(ISTEXT(G.11!N444),ISNUMBER(G.11!N444))=TRUE,G.11!N444,"")</f>
        <v/>
      </c>
    </row>
    <row r="445" spans="1:14" ht="15.75" thickBot="1" x14ac:dyDescent="0.3">
      <c r="A445" s="96" t="str">
        <f>IF(OR(ISTEXT(G.11!A445),ISNUMBER(G.11!A445))=TRUE,G.11!A445,"")</f>
        <v/>
      </c>
      <c r="B445" s="96" t="str">
        <f>IF(OR(ISTEXT(G.11!B445),ISNUMBER(G.11!B445))=TRUE,G.11!B445,"")</f>
        <v/>
      </c>
      <c r="C445" s="96" t="str">
        <f>IF(OR(ISTEXT(G.11!C445),ISNUMBER(G.11!C445))=TRUE,G.11!C445,"")</f>
        <v/>
      </c>
      <c r="D445" s="89">
        <f>IFERROR(ROUND(G.11!D445,2),0)</f>
        <v>0</v>
      </c>
      <c r="E445" s="96" t="str">
        <f>IF(OR(ISTEXT(G.11!E445),ISNUMBER(G.11!E445))=TRUE,G.11!E445,"")</f>
        <v/>
      </c>
      <c r="F445" s="89">
        <f>IFERROR(ROUND(G.11!F445,2),0)</f>
        <v>0</v>
      </c>
      <c r="G445" s="89">
        <f>IFERROR(ROUND(G.11!G445,2),0)</f>
        <v>0</v>
      </c>
      <c r="H445" s="89">
        <f>IFERROR(ROUND(G.11!H445,2),0)</f>
        <v>0</v>
      </c>
      <c r="I445" s="89">
        <f>IFERROR(ROUND(G.11!I445,2),0)</f>
        <v>0</v>
      </c>
      <c r="J445" s="89">
        <f>IFERROR(ROUND(G.11!J445,2),0)</f>
        <v>0</v>
      </c>
      <c r="K445" s="91">
        <f t="shared" si="7"/>
        <v>0</v>
      </c>
      <c r="L445" s="89">
        <f>IFERROR(ROUND(G.11!L445,2),0)</f>
        <v>0</v>
      </c>
      <c r="M445" s="89">
        <f>IFERROR(ROUND(G.11!M445,2),0)</f>
        <v>0</v>
      </c>
      <c r="N445" s="96" t="str">
        <f>IF(OR(ISTEXT(G.11!N445),ISNUMBER(G.11!N445))=TRUE,G.11!N445,"")</f>
        <v/>
      </c>
    </row>
    <row r="446" spans="1:14" ht="15.75" thickBot="1" x14ac:dyDescent="0.3">
      <c r="A446" s="96" t="str">
        <f>IF(OR(ISTEXT(G.11!A446),ISNUMBER(G.11!A446))=TRUE,G.11!A446,"")</f>
        <v/>
      </c>
      <c r="B446" s="96" t="str">
        <f>IF(OR(ISTEXT(G.11!B446),ISNUMBER(G.11!B446))=TRUE,G.11!B446,"")</f>
        <v/>
      </c>
      <c r="C446" s="96" t="str">
        <f>IF(OR(ISTEXT(G.11!C446),ISNUMBER(G.11!C446))=TRUE,G.11!C446,"")</f>
        <v/>
      </c>
      <c r="D446" s="89">
        <f>IFERROR(ROUND(G.11!D446,2),0)</f>
        <v>0</v>
      </c>
      <c r="E446" s="96" t="str">
        <f>IF(OR(ISTEXT(G.11!E446),ISNUMBER(G.11!E446))=TRUE,G.11!E446,"")</f>
        <v/>
      </c>
      <c r="F446" s="89">
        <f>IFERROR(ROUND(G.11!F446,2),0)</f>
        <v>0</v>
      </c>
      <c r="G446" s="89">
        <f>IFERROR(ROUND(G.11!G446,2),0)</f>
        <v>0</v>
      </c>
      <c r="H446" s="89">
        <f>IFERROR(ROUND(G.11!H446,2),0)</f>
        <v>0</v>
      </c>
      <c r="I446" s="89">
        <f>IFERROR(ROUND(G.11!I446,2),0)</f>
        <v>0</v>
      </c>
      <c r="J446" s="89">
        <f>IFERROR(ROUND(G.11!J446,2),0)</f>
        <v>0</v>
      </c>
      <c r="K446" s="91">
        <f t="shared" si="7"/>
        <v>0</v>
      </c>
      <c r="L446" s="89">
        <f>IFERROR(ROUND(G.11!L446,2),0)</f>
        <v>0</v>
      </c>
      <c r="M446" s="89">
        <f>IFERROR(ROUND(G.11!M446,2),0)</f>
        <v>0</v>
      </c>
      <c r="N446" s="96" t="str">
        <f>IF(OR(ISTEXT(G.11!N446),ISNUMBER(G.11!N446))=TRUE,G.11!N446,"")</f>
        <v/>
      </c>
    </row>
    <row r="447" spans="1:14" ht="15.75" thickBot="1" x14ac:dyDescent="0.3">
      <c r="A447" s="96" t="str">
        <f>IF(OR(ISTEXT(G.11!A447),ISNUMBER(G.11!A447))=TRUE,G.11!A447,"")</f>
        <v/>
      </c>
      <c r="B447" s="96" t="str">
        <f>IF(OR(ISTEXT(G.11!B447),ISNUMBER(G.11!B447))=TRUE,G.11!B447,"")</f>
        <v/>
      </c>
      <c r="C447" s="96" t="str">
        <f>IF(OR(ISTEXT(G.11!C447),ISNUMBER(G.11!C447))=TRUE,G.11!C447,"")</f>
        <v/>
      </c>
      <c r="D447" s="89">
        <f>IFERROR(ROUND(G.11!D447,2),0)</f>
        <v>0</v>
      </c>
      <c r="E447" s="96" t="str">
        <f>IF(OR(ISTEXT(G.11!E447),ISNUMBER(G.11!E447))=TRUE,G.11!E447,"")</f>
        <v/>
      </c>
      <c r="F447" s="89">
        <f>IFERROR(ROUND(G.11!F447,2),0)</f>
        <v>0</v>
      </c>
      <c r="G447" s="89">
        <f>IFERROR(ROUND(G.11!G447,2),0)</f>
        <v>0</v>
      </c>
      <c r="H447" s="89">
        <f>IFERROR(ROUND(G.11!H447,2),0)</f>
        <v>0</v>
      </c>
      <c r="I447" s="89">
        <f>IFERROR(ROUND(G.11!I447,2),0)</f>
        <v>0</v>
      </c>
      <c r="J447" s="89">
        <f>IFERROR(ROUND(G.11!J447,2),0)</f>
        <v>0</v>
      </c>
      <c r="K447" s="91">
        <f t="shared" si="7"/>
        <v>0</v>
      </c>
      <c r="L447" s="89">
        <f>IFERROR(ROUND(G.11!L447,2),0)</f>
        <v>0</v>
      </c>
      <c r="M447" s="89">
        <f>IFERROR(ROUND(G.11!M447,2),0)</f>
        <v>0</v>
      </c>
      <c r="N447" s="96" t="str">
        <f>IF(OR(ISTEXT(G.11!N447),ISNUMBER(G.11!N447))=TRUE,G.11!N447,"")</f>
        <v/>
      </c>
    </row>
    <row r="448" spans="1:14" ht="15.75" thickBot="1" x14ac:dyDescent="0.3">
      <c r="A448" s="96" t="str">
        <f>IF(OR(ISTEXT(G.11!A448),ISNUMBER(G.11!A448))=TRUE,G.11!A448,"")</f>
        <v/>
      </c>
      <c r="B448" s="96" t="str">
        <f>IF(OR(ISTEXT(G.11!B448),ISNUMBER(G.11!B448))=TRUE,G.11!B448,"")</f>
        <v/>
      </c>
      <c r="C448" s="96" t="str">
        <f>IF(OR(ISTEXT(G.11!C448),ISNUMBER(G.11!C448))=TRUE,G.11!C448,"")</f>
        <v/>
      </c>
      <c r="D448" s="89">
        <f>IFERROR(ROUND(G.11!D448,2),0)</f>
        <v>0</v>
      </c>
      <c r="E448" s="96" t="str">
        <f>IF(OR(ISTEXT(G.11!E448),ISNUMBER(G.11!E448))=TRUE,G.11!E448,"")</f>
        <v/>
      </c>
      <c r="F448" s="89">
        <f>IFERROR(ROUND(G.11!F448,2),0)</f>
        <v>0</v>
      </c>
      <c r="G448" s="89">
        <f>IFERROR(ROUND(G.11!G448,2),0)</f>
        <v>0</v>
      </c>
      <c r="H448" s="89">
        <f>IFERROR(ROUND(G.11!H448,2),0)</f>
        <v>0</v>
      </c>
      <c r="I448" s="89">
        <f>IFERROR(ROUND(G.11!I448,2),0)</f>
        <v>0</v>
      </c>
      <c r="J448" s="89">
        <f>IFERROR(ROUND(G.11!J448,2),0)</f>
        <v>0</v>
      </c>
      <c r="K448" s="91">
        <f t="shared" si="7"/>
        <v>0</v>
      </c>
      <c r="L448" s="89">
        <f>IFERROR(ROUND(G.11!L448,2),0)</f>
        <v>0</v>
      </c>
      <c r="M448" s="89">
        <f>IFERROR(ROUND(G.11!M448,2),0)</f>
        <v>0</v>
      </c>
      <c r="N448" s="96" t="str">
        <f>IF(OR(ISTEXT(G.11!N448),ISNUMBER(G.11!N448))=TRUE,G.11!N448,"")</f>
        <v/>
      </c>
    </row>
    <row r="449" spans="1:14" ht="15.75" thickBot="1" x14ac:dyDescent="0.3">
      <c r="A449" s="96" t="str">
        <f>IF(OR(ISTEXT(G.11!A449),ISNUMBER(G.11!A449))=TRUE,G.11!A449,"")</f>
        <v/>
      </c>
      <c r="B449" s="96" t="str">
        <f>IF(OR(ISTEXT(G.11!B449),ISNUMBER(G.11!B449))=TRUE,G.11!B449,"")</f>
        <v/>
      </c>
      <c r="C449" s="96" t="str">
        <f>IF(OR(ISTEXT(G.11!C449),ISNUMBER(G.11!C449))=TRUE,G.11!C449,"")</f>
        <v/>
      </c>
      <c r="D449" s="89">
        <f>IFERROR(ROUND(G.11!D449,2),0)</f>
        <v>0</v>
      </c>
      <c r="E449" s="96" t="str">
        <f>IF(OR(ISTEXT(G.11!E449),ISNUMBER(G.11!E449))=TRUE,G.11!E449,"")</f>
        <v/>
      </c>
      <c r="F449" s="89">
        <f>IFERROR(ROUND(G.11!F449,2),0)</f>
        <v>0</v>
      </c>
      <c r="G449" s="89">
        <f>IFERROR(ROUND(G.11!G449,2),0)</f>
        <v>0</v>
      </c>
      <c r="H449" s="89">
        <f>IFERROR(ROUND(G.11!H449,2),0)</f>
        <v>0</v>
      </c>
      <c r="I449" s="89">
        <f>IFERROR(ROUND(G.11!I449,2),0)</f>
        <v>0</v>
      </c>
      <c r="J449" s="89">
        <f>IFERROR(ROUND(G.11!J449,2),0)</f>
        <v>0</v>
      </c>
      <c r="K449" s="91">
        <f t="shared" si="7"/>
        <v>0</v>
      </c>
      <c r="L449" s="89">
        <f>IFERROR(ROUND(G.11!L449,2),0)</f>
        <v>0</v>
      </c>
      <c r="M449" s="89">
        <f>IFERROR(ROUND(G.11!M449,2),0)</f>
        <v>0</v>
      </c>
      <c r="N449" s="96" t="str">
        <f>IF(OR(ISTEXT(G.11!N449),ISNUMBER(G.11!N449))=TRUE,G.11!N449,"")</f>
        <v/>
      </c>
    </row>
    <row r="450" spans="1:14" ht="15.75" thickBot="1" x14ac:dyDescent="0.3">
      <c r="A450" s="96" t="str">
        <f>IF(OR(ISTEXT(G.11!A450),ISNUMBER(G.11!A450))=TRUE,G.11!A450,"")</f>
        <v/>
      </c>
      <c r="B450" s="96" t="str">
        <f>IF(OR(ISTEXT(G.11!B450),ISNUMBER(G.11!B450))=TRUE,G.11!B450,"")</f>
        <v/>
      </c>
      <c r="C450" s="96" t="str">
        <f>IF(OR(ISTEXT(G.11!C450),ISNUMBER(G.11!C450))=TRUE,G.11!C450,"")</f>
        <v/>
      </c>
      <c r="D450" s="89">
        <f>IFERROR(ROUND(G.11!D450,2),0)</f>
        <v>0</v>
      </c>
      <c r="E450" s="96" t="str">
        <f>IF(OR(ISTEXT(G.11!E450),ISNUMBER(G.11!E450))=TRUE,G.11!E450,"")</f>
        <v/>
      </c>
      <c r="F450" s="89">
        <f>IFERROR(ROUND(G.11!F450,2),0)</f>
        <v>0</v>
      </c>
      <c r="G450" s="89">
        <f>IFERROR(ROUND(G.11!G450,2),0)</f>
        <v>0</v>
      </c>
      <c r="H450" s="89">
        <f>IFERROR(ROUND(G.11!H450,2),0)</f>
        <v>0</v>
      </c>
      <c r="I450" s="89">
        <f>IFERROR(ROUND(G.11!I450,2),0)</f>
        <v>0</v>
      </c>
      <c r="J450" s="89">
        <f>IFERROR(ROUND(G.11!J450,2),0)</f>
        <v>0</v>
      </c>
      <c r="K450" s="91">
        <f t="shared" si="7"/>
        <v>0</v>
      </c>
      <c r="L450" s="89">
        <f>IFERROR(ROUND(G.11!L450,2),0)</f>
        <v>0</v>
      </c>
      <c r="M450" s="89">
        <f>IFERROR(ROUND(G.11!M450,2),0)</f>
        <v>0</v>
      </c>
      <c r="N450" s="96" t="str">
        <f>IF(OR(ISTEXT(G.11!N450),ISNUMBER(G.11!N450))=TRUE,G.11!N450,"")</f>
        <v/>
      </c>
    </row>
    <row r="451" spans="1:14" ht="15.75" thickBot="1" x14ac:dyDescent="0.3">
      <c r="A451" s="96" t="str">
        <f>IF(OR(ISTEXT(G.11!A451),ISNUMBER(G.11!A451))=TRUE,G.11!A451,"")</f>
        <v/>
      </c>
      <c r="B451" s="96" t="str">
        <f>IF(OR(ISTEXT(G.11!B451),ISNUMBER(G.11!B451))=TRUE,G.11!B451,"")</f>
        <v/>
      </c>
      <c r="C451" s="96" t="str">
        <f>IF(OR(ISTEXT(G.11!C451),ISNUMBER(G.11!C451))=TRUE,G.11!C451,"")</f>
        <v/>
      </c>
      <c r="D451" s="89">
        <f>IFERROR(ROUND(G.11!D451,2),0)</f>
        <v>0</v>
      </c>
      <c r="E451" s="96" t="str">
        <f>IF(OR(ISTEXT(G.11!E451),ISNUMBER(G.11!E451))=TRUE,G.11!E451,"")</f>
        <v/>
      </c>
      <c r="F451" s="89">
        <f>IFERROR(ROUND(G.11!F451,2),0)</f>
        <v>0</v>
      </c>
      <c r="G451" s="89">
        <f>IFERROR(ROUND(G.11!G451,2),0)</f>
        <v>0</v>
      </c>
      <c r="H451" s="89">
        <f>IFERROR(ROUND(G.11!H451,2),0)</f>
        <v>0</v>
      </c>
      <c r="I451" s="89">
        <f>IFERROR(ROUND(G.11!I451,2),0)</f>
        <v>0</v>
      </c>
      <c r="J451" s="89">
        <f>IFERROR(ROUND(G.11!J451,2),0)</f>
        <v>0</v>
      </c>
      <c r="K451" s="91">
        <f t="shared" si="7"/>
        <v>0</v>
      </c>
      <c r="L451" s="89">
        <f>IFERROR(ROUND(G.11!L451,2),0)</f>
        <v>0</v>
      </c>
      <c r="M451" s="89">
        <f>IFERROR(ROUND(G.11!M451,2),0)</f>
        <v>0</v>
      </c>
      <c r="N451" s="96" t="str">
        <f>IF(OR(ISTEXT(G.11!N451),ISNUMBER(G.11!N451))=TRUE,G.11!N451,"")</f>
        <v/>
      </c>
    </row>
    <row r="452" spans="1:14" ht="15.75" thickBot="1" x14ac:dyDescent="0.3">
      <c r="A452" s="96" t="str">
        <f>IF(OR(ISTEXT(G.11!A452),ISNUMBER(G.11!A452))=TRUE,G.11!A452,"")</f>
        <v/>
      </c>
      <c r="B452" s="96" t="str">
        <f>IF(OR(ISTEXT(G.11!B452),ISNUMBER(G.11!B452))=TRUE,G.11!B452,"")</f>
        <v/>
      </c>
      <c r="C452" s="96" t="str">
        <f>IF(OR(ISTEXT(G.11!C452),ISNUMBER(G.11!C452))=TRUE,G.11!C452,"")</f>
        <v/>
      </c>
      <c r="D452" s="89">
        <f>IFERROR(ROUND(G.11!D452,2),0)</f>
        <v>0</v>
      </c>
      <c r="E452" s="96" t="str">
        <f>IF(OR(ISTEXT(G.11!E452),ISNUMBER(G.11!E452))=TRUE,G.11!E452,"")</f>
        <v/>
      </c>
      <c r="F452" s="89">
        <f>IFERROR(ROUND(G.11!F452,2),0)</f>
        <v>0</v>
      </c>
      <c r="G452" s="89">
        <f>IFERROR(ROUND(G.11!G452,2),0)</f>
        <v>0</v>
      </c>
      <c r="H452" s="89">
        <f>IFERROR(ROUND(G.11!H452,2),0)</f>
        <v>0</v>
      </c>
      <c r="I452" s="89">
        <f>IFERROR(ROUND(G.11!I452,2),0)</f>
        <v>0</v>
      </c>
      <c r="J452" s="89">
        <f>IFERROR(ROUND(G.11!J452,2),0)</f>
        <v>0</v>
      </c>
      <c r="K452" s="91">
        <f t="shared" si="7"/>
        <v>0</v>
      </c>
      <c r="L452" s="89">
        <f>IFERROR(ROUND(G.11!L452,2),0)</f>
        <v>0</v>
      </c>
      <c r="M452" s="89">
        <f>IFERROR(ROUND(G.11!M452,2),0)</f>
        <v>0</v>
      </c>
      <c r="N452" s="96" t="str">
        <f>IF(OR(ISTEXT(G.11!N452),ISNUMBER(G.11!N452))=TRUE,G.11!N452,"")</f>
        <v/>
      </c>
    </row>
    <row r="453" spans="1:14" ht="15.75" thickBot="1" x14ac:dyDescent="0.3">
      <c r="A453" s="96" t="str">
        <f>IF(OR(ISTEXT(G.11!A453),ISNUMBER(G.11!A453))=TRUE,G.11!A453,"")</f>
        <v/>
      </c>
      <c r="B453" s="96" t="str">
        <f>IF(OR(ISTEXT(G.11!B453),ISNUMBER(G.11!B453))=TRUE,G.11!B453,"")</f>
        <v/>
      </c>
      <c r="C453" s="96" t="str">
        <f>IF(OR(ISTEXT(G.11!C453),ISNUMBER(G.11!C453))=TRUE,G.11!C453,"")</f>
        <v/>
      </c>
      <c r="D453" s="89">
        <f>IFERROR(ROUND(G.11!D453,2),0)</f>
        <v>0</v>
      </c>
      <c r="E453" s="96" t="str">
        <f>IF(OR(ISTEXT(G.11!E453),ISNUMBER(G.11!E453))=TRUE,G.11!E453,"")</f>
        <v/>
      </c>
      <c r="F453" s="89">
        <f>IFERROR(ROUND(G.11!F453,2),0)</f>
        <v>0</v>
      </c>
      <c r="G453" s="89">
        <f>IFERROR(ROUND(G.11!G453,2),0)</f>
        <v>0</v>
      </c>
      <c r="H453" s="89">
        <f>IFERROR(ROUND(G.11!H453,2),0)</f>
        <v>0</v>
      </c>
      <c r="I453" s="89">
        <f>IFERROR(ROUND(G.11!I453,2),0)</f>
        <v>0</v>
      </c>
      <c r="J453" s="89">
        <f>IFERROR(ROUND(G.11!J453,2),0)</f>
        <v>0</v>
      </c>
      <c r="K453" s="91">
        <f t="shared" si="7"/>
        <v>0</v>
      </c>
      <c r="L453" s="89">
        <f>IFERROR(ROUND(G.11!L453,2),0)</f>
        <v>0</v>
      </c>
      <c r="M453" s="89">
        <f>IFERROR(ROUND(G.11!M453,2),0)</f>
        <v>0</v>
      </c>
      <c r="N453" s="96" t="str">
        <f>IF(OR(ISTEXT(G.11!N453),ISNUMBER(G.11!N453))=TRUE,G.11!N453,"")</f>
        <v/>
      </c>
    </row>
    <row r="454" spans="1:14" ht="15.75" thickBot="1" x14ac:dyDescent="0.3">
      <c r="A454" s="96" t="str">
        <f>IF(OR(ISTEXT(G.11!A454),ISNUMBER(G.11!A454))=TRUE,G.11!A454,"")</f>
        <v/>
      </c>
      <c r="B454" s="96" t="str">
        <f>IF(OR(ISTEXT(G.11!B454),ISNUMBER(G.11!B454))=TRUE,G.11!B454,"")</f>
        <v/>
      </c>
      <c r="C454" s="96" t="str">
        <f>IF(OR(ISTEXT(G.11!C454),ISNUMBER(G.11!C454))=TRUE,G.11!C454,"")</f>
        <v/>
      </c>
      <c r="D454" s="89">
        <f>IFERROR(ROUND(G.11!D454,2),0)</f>
        <v>0</v>
      </c>
      <c r="E454" s="96" t="str">
        <f>IF(OR(ISTEXT(G.11!E454),ISNUMBER(G.11!E454))=TRUE,G.11!E454,"")</f>
        <v/>
      </c>
      <c r="F454" s="89">
        <f>IFERROR(ROUND(G.11!F454,2),0)</f>
        <v>0</v>
      </c>
      <c r="G454" s="89">
        <f>IFERROR(ROUND(G.11!G454,2),0)</f>
        <v>0</v>
      </c>
      <c r="H454" s="89">
        <f>IFERROR(ROUND(G.11!H454,2),0)</f>
        <v>0</v>
      </c>
      <c r="I454" s="89">
        <f>IFERROR(ROUND(G.11!I454,2),0)</f>
        <v>0</v>
      </c>
      <c r="J454" s="89">
        <f>IFERROR(ROUND(G.11!J454,2),0)</f>
        <v>0</v>
      </c>
      <c r="K454" s="91">
        <f t="shared" si="7"/>
        <v>0</v>
      </c>
      <c r="L454" s="89">
        <f>IFERROR(ROUND(G.11!L454,2),0)</f>
        <v>0</v>
      </c>
      <c r="M454" s="89">
        <f>IFERROR(ROUND(G.11!M454,2),0)</f>
        <v>0</v>
      </c>
      <c r="N454" s="96" t="str">
        <f>IF(OR(ISTEXT(G.11!N454),ISNUMBER(G.11!N454))=TRUE,G.11!N454,"")</f>
        <v/>
      </c>
    </row>
    <row r="455" spans="1:14" ht="15.75" thickBot="1" x14ac:dyDescent="0.3">
      <c r="A455" s="96" t="str">
        <f>IF(OR(ISTEXT(G.11!A455),ISNUMBER(G.11!A455))=TRUE,G.11!A455,"")</f>
        <v/>
      </c>
      <c r="B455" s="96" t="str">
        <f>IF(OR(ISTEXT(G.11!B455),ISNUMBER(G.11!B455))=TRUE,G.11!B455,"")</f>
        <v/>
      </c>
      <c r="C455" s="96" t="str">
        <f>IF(OR(ISTEXT(G.11!C455),ISNUMBER(G.11!C455))=TRUE,G.11!C455,"")</f>
        <v/>
      </c>
      <c r="D455" s="89">
        <f>IFERROR(ROUND(G.11!D455,2),0)</f>
        <v>0</v>
      </c>
      <c r="E455" s="96" t="str">
        <f>IF(OR(ISTEXT(G.11!E455),ISNUMBER(G.11!E455))=TRUE,G.11!E455,"")</f>
        <v/>
      </c>
      <c r="F455" s="89">
        <f>IFERROR(ROUND(G.11!F455,2),0)</f>
        <v>0</v>
      </c>
      <c r="G455" s="89">
        <f>IFERROR(ROUND(G.11!G455,2),0)</f>
        <v>0</v>
      </c>
      <c r="H455" s="89">
        <f>IFERROR(ROUND(G.11!H455,2),0)</f>
        <v>0</v>
      </c>
      <c r="I455" s="89">
        <f>IFERROR(ROUND(G.11!I455,2),0)</f>
        <v>0</v>
      </c>
      <c r="J455" s="89">
        <f>IFERROR(ROUND(G.11!J455,2),0)</f>
        <v>0</v>
      </c>
      <c r="K455" s="91">
        <f t="shared" si="7"/>
        <v>0</v>
      </c>
      <c r="L455" s="89">
        <f>IFERROR(ROUND(G.11!L455,2),0)</f>
        <v>0</v>
      </c>
      <c r="M455" s="89">
        <f>IFERROR(ROUND(G.11!M455,2),0)</f>
        <v>0</v>
      </c>
      <c r="N455" s="96" t="str">
        <f>IF(OR(ISTEXT(G.11!N455),ISNUMBER(G.11!N455))=TRUE,G.11!N455,"")</f>
        <v/>
      </c>
    </row>
    <row r="456" spans="1:14" ht="15.75" thickBot="1" x14ac:dyDescent="0.3">
      <c r="A456" s="96" t="str">
        <f>IF(OR(ISTEXT(G.11!A456),ISNUMBER(G.11!A456))=TRUE,G.11!A456,"")</f>
        <v/>
      </c>
      <c r="B456" s="96" t="str">
        <f>IF(OR(ISTEXT(G.11!B456),ISNUMBER(G.11!B456))=TRUE,G.11!B456,"")</f>
        <v/>
      </c>
      <c r="C456" s="96" t="str">
        <f>IF(OR(ISTEXT(G.11!C456),ISNUMBER(G.11!C456))=TRUE,G.11!C456,"")</f>
        <v/>
      </c>
      <c r="D456" s="89">
        <f>IFERROR(ROUND(G.11!D456,2),0)</f>
        <v>0</v>
      </c>
      <c r="E456" s="96" t="str">
        <f>IF(OR(ISTEXT(G.11!E456),ISNUMBER(G.11!E456))=TRUE,G.11!E456,"")</f>
        <v/>
      </c>
      <c r="F456" s="89">
        <f>IFERROR(ROUND(G.11!F456,2),0)</f>
        <v>0</v>
      </c>
      <c r="G456" s="89">
        <f>IFERROR(ROUND(G.11!G456,2),0)</f>
        <v>0</v>
      </c>
      <c r="H456" s="89">
        <f>IFERROR(ROUND(G.11!H456,2),0)</f>
        <v>0</v>
      </c>
      <c r="I456" s="89">
        <f>IFERROR(ROUND(G.11!I456,2),0)</f>
        <v>0</v>
      </c>
      <c r="J456" s="89">
        <f>IFERROR(ROUND(G.11!J456,2),0)</f>
        <v>0</v>
      </c>
      <c r="K456" s="91">
        <f t="shared" si="7"/>
        <v>0</v>
      </c>
      <c r="L456" s="89">
        <f>IFERROR(ROUND(G.11!L456,2),0)</f>
        <v>0</v>
      </c>
      <c r="M456" s="89">
        <f>IFERROR(ROUND(G.11!M456,2),0)</f>
        <v>0</v>
      </c>
      <c r="N456" s="96" t="str">
        <f>IF(OR(ISTEXT(G.11!N456),ISNUMBER(G.11!N456))=TRUE,G.11!N456,"")</f>
        <v/>
      </c>
    </row>
    <row r="457" spans="1:14" ht="15.75" thickBot="1" x14ac:dyDescent="0.3">
      <c r="A457" s="96" t="str">
        <f>IF(OR(ISTEXT(G.11!A457),ISNUMBER(G.11!A457))=TRUE,G.11!A457,"")</f>
        <v/>
      </c>
      <c r="B457" s="96" t="str">
        <f>IF(OR(ISTEXT(G.11!B457),ISNUMBER(G.11!B457))=TRUE,G.11!B457,"")</f>
        <v/>
      </c>
      <c r="C457" s="96" t="str">
        <f>IF(OR(ISTEXT(G.11!C457),ISNUMBER(G.11!C457))=TRUE,G.11!C457,"")</f>
        <v/>
      </c>
      <c r="D457" s="89">
        <f>IFERROR(ROUND(G.11!D457,2),0)</f>
        <v>0</v>
      </c>
      <c r="E457" s="96" t="str">
        <f>IF(OR(ISTEXT(G.11!E457),ISNUMBER(G.11!E457))=TRUE,G.11!E457,"")</f>
        <v/>
      </c>
      <c r="F457" s="89">
        <f>IFERROR(ROUND(G.11!F457,2),0)</f>
        <v>0</v>
      </c>
      <c r="G457" s="89">
        <f>IFERROR(ROUND(G.11!G457,2),0)</f>
        <v>0</v>
      </c>
      <c r="H457" s="89">
        <f>IFERROR(ROUND(G.11!H457,2),0)</f>
        <v>0</v>
      </c>
      <c r="I457" s="89">
        <f>IFERROR(ROUND(G.11!I457,2),0)</f>
        <v>0</v>
      </c>
      <c r="J457" s="89">
        <f>IFERROR(ROUND(G.11!J457,2),0)</f>
        <v>0</v>
      </c>
      <c r="K457" s="91">
        <f t="shared" si="7"/>
        <v>0</v>
      </c>
      <c r="L457" s="89">
        <f>IFERROR(ROUND(G.11!L457,2),0)</f>
        <v>0</v>
      </c>
      <c r="M457" s="89">
        <f>IFERROR(ROUND(G.11!M457,2),0)</f>
        <v>0</v>
      </c>
      <c r="N457" s="96" t="str">
        <f>IF(OR(ISTEXT(G.11!N457),ISNUMBER(G.11!N457))=TRUE,G.11!N457,"")</f>
        <v/>
      </c>
    </row>
    <row r="458" spans="1:14" ht="15.75" thickBot="1" x14ac:dyDescent="0.3">
      <c r="A458" s="96" t="str">
        <f>IF(OR(ISTEXT(G.11!A458),ISNUMBER(G.11!A458))=TRUE,G.11!A458,"")</f>
        <v/>
      </c>
      <c r="B458" s="96" t="str">
        <f>IF(OR(ISTEXT(G.11!B458),ISNUMBER(G.11!B458))=TRUE,G.11!B458,"")</f>
        <v/>
      </c>
      <c r="C458" s="96" t="str">
        <f>IF(OR(ISTEXT(G.11!C458),ISNUMBER(G.11!C458))=TRUE,G.11!C458,"")</f>
        <v/>
      </c>
      <c r="D458" s="89">
        <f>IFERROR(ROUND(G.11!D458,2),0)</f>
        <v>0</v>
      </c>
      <c r="E458" s="96" t="str">
        <f>IF(OR(ISTEXT(G.11!E458),ISNUMBER(G.11!E458))=TRUE,G.11!E458,"")</f>
        <v/>
      </c>
      <c r="F458" s="89">
        <f>IFERROR(ROUND(G.11!F458,2),0)</f>
        <v>0</v>
      </c>
      <c r="G458" s="89">
        <f>IFERROR(ROUND(G.11!G458,2),0)</f>
        <v>0</v>
      </c>
      <c r="H458" s="89">
        <f>IFERROR(ROUND(G.11!H458,2),0)</f>
        <v>0</v>
      </c>
      <c r="I458" s="89">
        <f>IFERROR(ROUND(G.11!I458,2),0)</f>
        <v>0</v>
      </c>
      <c r="J458" s="89">
        <f>IFERROR(ROUND(G.11!J458,2),0)</f>
        <v>0</v>
      </c>
      <c r="K458" s="91">
        <f t="shared" si="7"/>
        <v>0</v>
      </c>
      <c r="L458" s="89">
        <f>IFERROR(ROUND(G.11!L458,2),0)</f>
        <v>0</v>
      </c>
      <c r="M458" s="89">
        <f>IFERROR(ROUND(G.11!M458,2),0)</f>
        <v>0</v>
      </c>
      <c r="N458" s="96" t="str">
        <f>IF(OR(ISTEXT(G.11!N458),ISNUMBER(G.11!N458))=TRUE,G.11!N458,"")</f>
        <v/>
      </c>
    </row>
    <row r="459" spans="1:14" ht="15.75" thickBot="1" x14ac:dyDescent="0.3">
      <c r="A459" s="96" t="str">
        <f>IF(OR(ISTEXT(G.11!A459),ISNUMBER(G.11!A459))=TRUE,G.11!A459,"")</f>
        <v/>
      </c>
      <c r="B459" s="96" t="str">
        <f>IF(OR(ISTEXT(G.11!B459),ISNUMBER(G.11!B459))=TRUE,G.11!B459,"")</f>
        <v/>
      </c>
      <c r="C459" s="96" t="str">
        <f>IF(OR(ISTEXT(G.11!C459),ISNUMBER(G.11!C459))=TRUE,G.11!C459,"")</f>
        <v/>
      </c>
      <c r="D459" s="89">
        <f>IFERROR(ROUND(G.11!D459,2),0)</f>
        <v>0</v>
      </c>
      <c r="E459" s="96" t="str">
        <f>IF(OR(ISTEXT(G.11!E459),ISNUMBER(G.11!E459))=TRUE,G.11!E459,"")</f>
        <v/>
      </c>
      <c r="F459" s="89">
        <f>IFERROR(ROUND(G.11!F459,2),0)</f>
        <v>0</v>
      </c>
      <c r="G459" s="89">
        <f>IFERROR(ROUND(G.11!G459,2),0)</f>
        <v>0</v>
      </c>
      <c r="H459" s="89">
        <f>IFERROR(ROUND(G.11!H459,2),0)</f>
        <v>0</v>
      </c>
      <c r="I459" s="89">
        <f>IFERROR(ROUND(G.11!I459,2),0)</f>
        <v>0</v>
      </c>
      <c r="J459" s="89">
        <f>IFERROR(ROUND(G.11!J459,2),0)</f>
        <v>0</v>
      </c>
      <c r="K459" s="91">
        <f t="shared" si="7"/>
        <v>0</v>
      </c>
      <c r="L459" s="89">
        <f>IFERROR(ROUND(G.11!L459,2),0)</f>
        <v>0</v>
      </c>
      <c r="M459" s="89">
        <f>IFERROR(ROUND(G.11!M459,2),0)</f>
        <v>0</v>
      </c>
      <c r="N459" s="96" t="str">
        <f>IF(OR(ISTEXT(G.11!N459),ISNUMBER(G.11!N459))=TRUE,G.11!N459,"")</f>
        <v/>
      </c>
    </row>
    <row r="460" spans="1:14" ht="15.75" thickBot="1" x14ac:dyDescent="0.3">
      <c r="A460" s="96" t="str">
        <f>IF(OR(ISTEXT(G.11!A460),ISNUMBER(G.11!A460))=TRUE,G.11!A460,"")</f>
        <v/>
      </c>
      <c r="B460" s="96" t="str">
        <f>IF(OR(ISTEXT(G.11!B460),ISNUMBER(G.11!B460))=TRUE,G.11!B460,"")</f>
        <v/>
      </c>
      <c r="C460" s="96" t="str">
        <f>IF(OR(ISTEXT(G.11!C460),ISNUMBER(G.11!C460))=TRUE,G.11!C460,"")</f>
        <v/>
      </c>
      <c r="D460" s="89">
        <f>IFERROR(ROUND(G.11!D460,2),0)</f>
        <v>0</v>
      </c>
      <c r="E460" s="96" t="str">
        <f>IF(OR(ISTEXT(G.11!E460),ISNUMBER(G.11!E460))=TRUE,G.11!E460,"")</f>
        <v/>
      </c>
      <c r="F460" s="89">
        <f>IFERROR(ROUND(G.11!F460,2),0)</f>
        <v>0</v>
      </c>
      <c r="G460" s="89">
        <f>IFERROR(ROUND(G.11!G460,2),0)</f>
        <v>0</v>
      </c>
      <c r="H460" s="89">
        <f>IFERROR(ROUND(G.11!H460,2),0)</f>
        <v>0</v>
      </c>
      <c r="I460" s="89">
        <f>IFERROR(ROUND(G.11!I460,2),0)</f>
        <v>0</v>
      </c>
      <c r="J460" s="89">
        <f>IFERROR(ROUND(G.11!J460,2),0)</f>
        <v>0</v>
      </c>
      <c r="K460" s="91">
        <f t="shared" si="7"/>
        <v>0</v>
      </c>
      <c r="L460" s="89">
        <f>IFERROR(ROUND(G.11!L460,2),0)</f>
        <v>0</v>
      </c>
      <c r="M460" s="89">
        <f>IFERROR(ROUND(G.11!M460,2),0)</f>
        <v>0</v>
      </c>
      <c r="N460" s="96" t="str">
        <f>IF(OR(ISTEXT(G.11!N460),ISNUMBER(G.11!N460))=TRUE,G.11!N460,"")</f>
        <v/>
      </c>
    </row>
    <row r="461" spans="1:14" ht="15.75" thickBot="1" x14ac:dyDescent="0.3">
      <c r="A461" s="96" t="str">
        <f>IF(OR(ISTEXT(G.11!A461),ISNUMBER(G.11!A461))=TRUE,G.11!A461,"")</f>
        <v/>
      </c>
      <c r="B461" s="96" t="str">
        <f>IF(OR(ISTEXT(G.11!B461),ISNUMBER(G.11!B461))=TRUE,G.11!B461,"")</f>
        <v/>
      </c>
      <c r="C461" s="96" t="str">
        <f>IF(OR(ISTEXT(G.11!C461),ISNUMBER(G.11!C461))=TRUE,G.11!C461,"")</f>
        <v/>
      </c>
      <c r="D461" s="89">
        <f>IFERROR(ROUND(G.11!D461,2),0)</f>
        <v>0</v>
      </c>
      <c r="E461" s="96" t="str">
        <f>IF(OR(ISTEXT(G.11!E461),ISNUMBER(G.11!E461))=TRUE,G.11!E461,"")</f>
        <v/>
      </c>
      <c r="F461" s="89">
        <f>IFERROR(ROUND(G.11!F461,2),0)</f>
        <v>0</v>
      </c>
      <c r="G461" s="89">
        <f>IFERROR(ROUND(G.11!G461,2),0)</f>
        <v>0</v>
      </c>
      <c r="H461" s="89">
        <f>IFERROR(ROUND(G.11!H461,2),0)</f>
        <v>0</v>
      </c>
      <c r="I461" s="89">
        <f>IFERROR(ROUND(G.11!I461,2),0)</f>
        <v>0</v>
      </c>
      <c r="J461" s="89">
        <f>IFERROR(ROUND(G.11!J461,2),0)</f>
        <v>0</v>
      </c>
      <c r="K461" s="91">
        <f t="shared" si="7"/>
        <v>0</v>
      </c>
      <c r="L461" s="89">
        <f>IFERROR(ROUND(G.11!L461,2),0)</f>
        <v>0</v>
      </c>
      <c r="M461" s="89">
        <f>IFERROR(ROUND(G.11!M461,2),0)</f>
        <v>0</v>
      </c>
      <c r="N461" s="96" t="str">
        <f>IF(OR(ISTEXT(G.11!N461),ISNUMBER(G.11!N461))=TRUE,G.11!N461,"")</f>
        <v/>
      </c>
    </row>
    <row r="462" spans="1:14" ht="15.75" thickBot="1" x14ac:dyDescent="0.3">
      <c r="A462" s="96" t="str">
        <f>IF(OR(ISTEXT(G.11!A462),ISNUMBER(G.11!A462))=TRUE,G.11!A462,"")</f>
        <v/>
      </c>
      <c r="B462" s="96" t="str">
        <f>IF(OR(ISTEXT(G.11!B462),ISNUMBER(G.11!B462))=TRUE,G.11!B462,"")</f>
        <v/>
      </c>
      <c r="C462" s="96" t="str">
        <f>IF(OR(ISTEXT(G.11!C462),ISNUMBER(G.11!C462))=TRUE,G.11!C462,"")</f>
        <v/>
      </c>
      <c r="D462" s="89">
        <f>IFERROR(ROUND(G.11!D462,2),0)</f>
        <v>0</v>
      </c>
      <c r="E462" s="96" t="str">
        <f>IF(OR(ISTEXT(G.11!E462),ISNUMBER(G.11!E462))=TRUE,G.11!E462,"")</f>
        <v/>
      </c>
      <c r="F462" s="89">
        <f>IFERROR(ROUND(G.11!F462,2),0)</f>
        <v>0</v>
      </c>
      <c r="G462" s="89">
        <f>IFERROR(ROUND(G.11!G462,2),0)</f>
        <v>0</v>
      </c>
      <c r="H462" s="89">
        <f>IFERROR(ROUND(G.11!H462,2),0)</f>
        <v>0</v>
      </c>
      <c r="I462" s="89">
        <f>IFERROR(ROUND(G.11!I462,2),0)</f>
        <v>0</v>
      </c>
      <c r="J462" s="89">
        <f>IFERROR(ROUND(G.11!J462,2),0)</f>
        <v>0</v>
      </c>
      <c r="K462" s="91">
        <f t="shared" si="7"/>
        <v>0</v>
      </c>
      <c r="L462" s="89">
        <f>IFERROR(ROUND(G.11!L462,2),0)</f>
        <v>0</v>
      </c>
      <c r="M462" s="89">
        <f>IFERROR(ROUND(G.11!M462,2),0)</f>
        <v>0</v>
      </c>
      <c r="N462" s="96" t="str">
        <f>IF(OR(ISTEXT(G.11!N462),ISNUMBER(G.11!N462))=TRUE,G.11!N462,"")</f>
        <v/>
      </c>
    </row>
    <row r="463" spans="1:14" ht="15.75" thickBot="1" x14ac:dyDescent="0.3">
      <c r="A463" s="96" t="str">
        <f>IF(OR(ISTEXT(G.11!A463),ISNUMBER(G.11!A463))=TRUE,G.11!A463,"")</f>
        <v/>
      </c>
      <c r="B463" s="96" t="str">
        <f>IF(OR(ISTEXT(G.11!B463),ISNUMBER(G.11!B463))=TRUE,G.11!B463,"")</f>
        <v/>
      </c>
      <c r="C463" s="96" t="str">
        <f>IF(OR(ISTEXT(G.11!C463),ISNUMBER(G.11!C463))=TRUE,G.11!C463,"")</f>
        <v/>
      </c>
      <c r="D463" s="89">
        <f>IFERROR(ROUND(G.11!D463,2),0)</f>
        <v>0</v>
      </c>
      <c r="E463" s="96" t="str">
        <f>IF(OR(ISTEXT(G.11!E463),ISNUMBER(G.11!E463))=TRUE,G.11!E463,"")</f>
        <v/>
      </c>
      <c r="F463" s="89">
        <f>IFERROR(ROUND(G.11!F463,2),0)</f>
        <v>0</v>
      </c>
      <c r="G463" s="89">
        <f>IFERROR(ROUND(G.11!G463,2),0)</f>
        <v>0</v>
      </c>
      <c r="H463" s="89">
        <f>IFERROR(ROUND(G.11!H463,2),0)</f>
        <v>0</v>
      </c>
      <c r="I463" s="89">
        <f>IFERROR(ROUND(G.11!I463,2),0)</f>
        <v>0</v>
      </c>
      <c r="J463" s="89">
        <f>IFERROR(ROUND(G.11!J463,2),0)</f>
        <v>0</v>
      </c>
      <c r="K463" s="91">
        <f t="shared" si="7"/>
        <v>0</v>
      </c>
      <c r="L463" s="89">
        <f>IFERROR(ROUND(G.11!L463,2),0)</f>
        <v>0</v>
      </c>
      <c r="M463" s="89">
        <f>IFERROR(ROUND(G.11!M463,2),0)</f>
        <v>0</v>
      </c>
      <c r="N463" s="96" t="str">
        <f>IF(OR(ISTEXT(G.11!N463),ISNUMBER(G.11!N463))=TRUE,G.11!N463,"")</f>
        <v/>
      </c>
    </row>
    <row r="464" spans="1:14" ht="15.75" thickBot="1" x14ac:dyDescent="0.3">
      <c r="A464" s="96" t="str">
        <f>IF(OR(ISTEXT(G.11!A464),ISNUMBER(G.11!A464))=TRUE,G.11!A464,"")</f>
        <v/>
      </c>
      <c r="B464" s="96" t="str">
        <f>IF(OR(ISTEXT(G.11!B464),ISNUMBER(G.11!B464))=TRUE,G.11!B464,"")</f>
        <v/>
      </c>
      <c r="C464" s="96" t="str">
        <f>IF(OR(ISTEXT(G.11!C464),ISNUMBER(G.11!C464))=TRUE,G.11!C464,"")</f>
        <v/>
      </c>
      <c r="D464" s="89">
        <f>IFERROR(ROUND(G.11!D464,2),0)</f>
        <v>0</v>
      </c>
      <c r="E464" s="96" t="str">
        <f>IF(OR(ISTEXT(G.11!E464),ISNUMBER(G.11!E464))=TRUE,G.11!E464,"")</f>
        <v/>
      </c>
      <c r="F464" s="89">
        <f>IFERROR(ROUND(G.11!F464,2),0)</f>
        <v>0</v>
      </c>
      <c r="G464" s="89">
        <f>IFERROR(ROUND(G.11!G464,2),0)</f>
        <v>0</v>
      </c>
      <c r="H464" s="89">
        <f>IFERROR(ROUND(G.11!H464,2),0)</f>
        <v>0</v>
      </c>
      <c r="I464" s="89">
        <f>IFERROR(ROUND(G.11!I464,2),0)</f>
        <v>0</v>
      </c>
      <c r="J464" s="89">
        <f>IFERROR(ROUND(G.11!J464,2),0)</f>
        <v>0</v>
      </c>
      <c r="K464" s="91">
        <f t="shared" si="7"/>
        <v>0</v>
      </c>
      <c r="L464" s="89">
        <f>IFERROR(ROUND(G.11!L464,2),0)</f>
        <v>0</v>
      </c>
      <c r="M464" s="89">
        <f>IFERROR(ROUND(G.11!M464,2),0)</f>
        <v>0</v>
      </c>
      <c r="N464" s="96" t="str">
        <f>IF(OR(ISTEXT(G.11!N464),ISNUMBER(G.11!N464))=TRUE,G.11!N464,"")</f>
        <v/>
      </c>
    </row>
    <row r="465" spans="1:14" ht="15.75" thickBot="1" x14ac:dyDescent="0.3">
      <c r="A465" s="96" t="str">
        <f>IF(OR(ISTEXT(G.11!A465),ISNUMBER(G.11!A465))=TRUE,G.11!A465,"")</f>
        <v/>
      </c>
      <c r="B465" s="96" t="str">
        <f>IF(OR(ISTEXT(G.11!B465),ISNUMBER(G.11!B465))=TRUE,G.11!B465,"")</f>
        <v/>
      </c>
      <c r="C465" s="96" t="str">
        <f>IF(OR(ISTEXT(G.11!C465),ISNUMBER(G.11!C465))=TRUE,G.11!C465,"")</f>
        <v/>
      </c>
      <c r="D465" s="89">
        <f>IFERROR(ROUND(G.11!D465,2),0)</f>
        <v>0</v>
      </c>
      <c r="E465" s="96" t="str">
        <f>IF(OR(ISTEXT(G.11!E465),ISNUMBER(G.11!E465))=TRUE,G.11!E465,"")</f>
        <v/>
      </c>
      <c r="F465" s="89">
        <f>IFERROR(ROUND(G.11!F465,2),0)</f>
        <v>0</v>
      </c>
      <c r="G465" s="89">
        <f>IFERROR(ROUND(G.11!G465,2),0)</f>
        <v>0</v>
      </c>
      <c r="H465" s="89">
        <f>IFERROR(ROUND(G.11!H465,2),0)</f>
        <v>0</v>
      </c>
      <c r="I465" s="89">
        <f>IFERROR(ROUND(G.11!I465,2),0)</f>
        <v>0</v>
      </c>
      <c r="J465" s="89">
        <f>IFERROR(ROUND(G.11!J465,2),0)</f>
        <v>0</v>
      </c>
      <c r="K465" s="91">
        <f t="shared" si="7"/>
        <v>0</v>
      </c>
      <c r="L465" s="89">
        <f>IFERROR(ROUND(G.11!L465,2),0)</f>
        <v>0</v>
      </c>
      <c r="M465" s="89">
        <f>IFERROR(ROUND(G.11!M465,2),0)</f>
        <v>0</v>
      </c>
      <c r="N465" s="96" t="str">
        <f>IF(OR(ISTEXT(G.11!N465),ISNUMBER(G.11!N465))=TRUE,G.11!N465,"")</f>
        <v/>
      </c>
    </row>
    <row r="466" spans="1:14" ht="15.75" thickBot="1" x14ac:dyDescent="0.3">
      <c r="A466" s="96" t="str">
        <f>IF(OR(ISTEXT(G.11!A466),ISNUMBER(G.11!A466))=TRUE,G.11!A466,"")</f>
        <v/>
      </c>
      <c r="B466" s="96" t="str">
        <f>IF(OR(ISTEXT(G.11!B466),ISNUMBER(G.11!B466))=TRUE,G.11!B466,"")</f>
        <v/>
      </c>
      <c r="C466" s="96" t="str">
        <f>IF(OR(ISTEXT(G.11!C466),ISNUMBER(G.11!C466))=TRUE,G.11!C466,"")</f>
        <v/>
      </c>
      <c r="D466" s="89">
        <f>IFERROR(ROUND(G.11!D466,2),0)</f>
        <v>0</v>
      </c>
      <c r="E466" s="96" t="str">
        <f>IF(OR(ISTEXT(G.11!E466),ISNUMBER(G.11!E466))=TRUE,G.11!E466,"")</f>
        <v/>
      </c>
      <c r="F466" s="89">
        <f>IFERROR(ROUND(G.11!F466,2),0)</f>
        <v>0</v>
      </c>
      <c r="G466" s="89">
        <f>IFERROR(ROUND(G.11!G466,2),0)</f>
        <v>0</v>
      </c>
      <c r="H466" s="89">
        <f>IFERROR(ROUND(G.11!H466,2),0)</f>
        <v>0</v>
      </c>
      <c r="I466" s="89">
        <f>IFERROR(ROUND(G.11!I466,2),0)</f>
        <v>0</v>
      </c>
      <c r="J466" s="89">
        <f>IFERROR(ROUND(G.11!J466,2),0)</f>
        <v>0</v>
      </c>
      <c r="K466" s="91">
        <f t="shared" si="7"/>
        <v>0</v>
      </c>
      <c r="L466" s="89">
        <f>IFERROR(ROUND(G.11!L466,2),0)</f>
        <v>0</v>
      </c>
      <c r="M466" s="89">
        <f>IFERROR(ROUND(G.11!M466,2),0)</f>
        <v>0</v>
      </c>
      <c r="N466" s="96" t="str">
        <f>IF(OR(ISTEXT(G.11!N466),ISNUMBER(G.11!N466))=TRUE,G.11!N466,"")</f>
        <v/>
      </c>
    </row>
    <row r="467" spans="1:14" ht="15.75" thickBot="1" x14ac:dyDescent="0.3">
      <c r="A467" s="96" t="str">
        <f>IF(OR(ISTEXT(G.11!A467),ISNUMBER(G.11!A467))=TRUE,G.11!A467,"")</f>
        <v/>
      </c>
      <c r="B467" s="96" t="str">
        <f>IF(OR(ISTEXT(G.11!B467),ISNUMBER(G.11!B467))=TRUE,G.11!B467,"")</f>
        <v/>
      </c>
      <c r="C467" s="96" t="str">
        <f>IF(OR(ISTEXT(G.11!C467),ISNUMBER(G.11!C467))=TRUE,G.11!C467,"")</f>
        <v/>
      </c>
      <c r="D467" s="89">
        <f>IFERROR(ROUND(G.11!D467,2),0)</f>
        <v>0</v>
      </c>
      <c r="E467" s="96" t="str">
        <f>IF(OR(ISTEXT(G.11!E467),ISNUMBER(G.11!E467))=TRUE,G.11!E467,"")</f>
        <v/>
      </c>
      <c r="F467" s="89">
        <f>IFERROR(ROUND(G.11!F467,2),0)</f>
        <v>0</v>
      </c>
      <c r="G467" s="89">
        <f>IFERROR(ROUND(G.11!G467,2),0)</f>
        <v>0</v>
      </c>
      <c r="H467" s="89">
        <f>IFERROR(ROUND(G.11!H467,2),0)</f>
        <v>0</v>
      </c>
      <c r="I467" s="89">
        <f>IFERROR(ROUND(G.11!I467,2),0)</f>
        <v>0</v>
      </c>
      <c r="J467" s="89">
        <f>IFERROR(ROUND(G.11!J467,2),0)</f>
        <v>0</v>
      </c>
      <c r="K467" s="91">
        <f t="shared" si="7"/>
        <v>0</v>
      </c>
      <c r="L467" s="89">
        <f>IFERROR(ROUND(G.11!L467,2),0)</f>
        <v>0</v>
      </c>
      <c r="M467" s="89">
        <f>IFERROR(ROUND(G.11!M467,2),0)</f>
        <v>0</v>
      </c>
      <c r="N467" s="96" t="str">
        <f>IF(OR(ISTEXT(G.11!N467),ISNUMBER(G.11!N467))=TRUE,G.11!N467,"")</f>
        <v/>
      </c>
    </row>
    <row r="468" spans="1:14" ht="15.75" thickBot="1" x14ac:dyDescent="0.3">
      <c r="A468" s="96" t="str">
        <f>IF(OR(ISTEXT(G.11!A468),ISNUMBER(G.11!A468))=TRUE,G.11!A468,"")</f>
        <v/>
      </c>
      <c r="B468" s="96" t="str">
        <f>IF(OR(ISTEXT(G.11!B468),ISNUMBER(G.11!B468))=TRUE,G.11!B468,"")</f>
        <v/>
      </c>
      <c r="C468" s="96" t="str">
        <f>IF(OR(ISTEXT(G.11!C468),ISNUMBER(G.11!C468))=TRUE,G.11!C468,"")</f>
        <v/>
      </c>
      <c r="D468" s="89">
        <f>IFERROR(ROUND(G.11!D468,2),0)</f>
        <v>0</v>
      </c>
      <c r="E468" s="96" t="str">
        <f>IF(OR(ISTEXT(G.11!E468),ISNUMBER(G.11!E468))=TRUE,G.11!E468,"")</f>
        <v/>
      </c>
      <c r="F468" s="89">
        <f>IFERROR(ROUND(G.11!F468,2),0)</f>
        <v>0</v>
      </c>
      <c r="G468" s="89">
        <f>IFERROR(ROUND(G.11!G468,2),0)</f>
        <v>0</v>
      </c>
      <c r="H468" s="89">
        <f>IFERROR(ROUND(G.11!H468,2),0)</f>
        <v>0</v>
      </c>
      <c r="I468" s="89">
        <f>IFERROR(ROUND(G.11!I468,2),0)</f>
        <v>0</v>
      </c>
      <c r="J468" s="89">
        <f>IFERROR(ROUND(G.11!J468,2),0)</f>
        <v>0</v>
      </c>
      <c r="K468" s="91">
        <f t="shared" si="7"/>
        <v>0</v>
      </c>
      <c r="L468" s="89">
        <f>IFERROR(ROUND(G.11!L468,2),0)</f>
        <v>0</v>
      </c>
      <c r="M468" s="89">
        <f>IFERROR(ROUND(G.11!M468,2),0)</f>
        <v>0</v>
      </c>
      <c r="N468" s="96" t="str">
        <f>IF(OR(ISTEXT(G.11!N468),ISNUMBER(G.11!N468))=TRUE,G.11!N468,"")</f>
        <v/>
      </c>
    </row>
    <row r="469" spans="1:14" ht="15.75" thickBot="1" x14ac:dyDescent="0.3">
      <c r="A469" s="96" t="str">
        <f>IF(OR(ISTEXT(G.11!A469),ISNUMBER(G.11!A469))=TRUE,G.11!A469,"")</f>
        <v/>
      </c>
      <c r="B469" s="96" t="str">
        <f>IF(OR(ISTEXT(G.11!B469),ISNUMBER(G.11!B469))=TRUE,G.11!B469,"")</f>
        <v/>
      </c>
      <c r="C469" s="96" t="str">
        <f>IF(OR(ISTEXT(G.11!C469),ISNUMBER(G.11!C469))=TRUE,G.11!C469,"")</f>
        <v/>
      </c>
      <c r="D469" s="89">
        <f>IFERROR(ROUND(G.11!D469,2),0)</f>
        <v>0</v>
      </c>
      <c r="E469" s="96" t="str">
        <f>IF(OR(ISTEXT(G.11!E469),ISNUMBER(G.11!E469))=TRUE,G.11!E469,"")</f>
        <v/>
      </c>
      <c r="F469" s="89">
        <f>IFERROR(ROUND(G.11!F469,2),0)</f>
        <v>0</v>
      </c>
      <c r="G469" s="89">
        <f>IFERROR(ROUND(G.11!G469,2),0)</f>
        <v>0</v>
      </c>
      <c r="H469" s="89">
        <f>IFERROR(ROUND(G.11!H469,2),0)</f>
        <v>0</v>
      </c>
      <c r="I469" s="89">
        <f>IFERROR(ROUND(G.11!I469,2),0)</f>
        <v>0</v>
      </c>
      <c r="J469" s="89">
        <f>IFERROR(ROUND(G.11!J469,2),0)</f>
        <v>0</v>
      </c>
      <c r="K469" s="91">
        <f t="shared" si="7"/>
        <v>0</v>
      </c>
      <c r="L469" s="89">
        <f>IFERROR(ROUND(G.11!L469,2),0)</f>
        <v>0</v>
      </c>
      <c r="M469" s="89">
        <f>IFERROR(ROUND(G.11!M469,2),0)</f>
        <v>0</v>
      </c>
      <c r="N469" s="96" t="str">
        <f>IF(OR(ISTEXT(G.11!N469),ISNUMBER(G.11!N469))=TRUE,G.11!N469,"")</f>
        <v/>
      </c>
    </row>
    <row r="470" spans="1:14" ht="15.75" thickBot="1" x14ac:dyDescent="0.3">
      <c r="A470" s="96" t="str">
        <f>IF(OR(ISTEXT(G.11!A470),ISNUMBER(G.11!A470))=TRUE,G.11!A470,"")</f>
        <v/>
      </c>
      <c r="B470" s="96" t="str">
        <f>IF(OR(ISTEXT(G.11!B470),ISNUMBER(G.11!B470))=TRUE,G.11!B470,"")</f>
        <v/>
      </c>
      <c r="C470" s="96" t="str">
        <f>IF(OR(ISTEXT(G.11!C470),ISNUMBER(G.11!C470))=TRUE,G.11!C470,"")</f>
        <v/>
      </c>
      <c r="D470" s="89">
        <f>IFERROR(ROUND(G.11!D470,2),0)</f>
        <v>0</v>
      </c>
      <c r="E470" s="96" t="str">
        <f>IF(OR(ISTEXT(G.11!E470),ISNUMBER(G.11!E470))=TRUE,G.11!E470,"")</f>
        <v/>
      </c>
      <c r="F470" s="89">
        <f>IFERROR(ROUND(G.11!F470,2),0)</f>
        <v>0</v>
      </c>
      <c r="G470" s="89">
        <f>IFERROR(ROUND(G.11!G470,2),0)</f>
        <v>0</v>
      </c>
      <c r="H470" s="89">
        <f>IFERROR(ROUND(G.11!H470,2),0)</f>
        <v>0</v>
      </c>
      <c r="I470" s="89">
        <f>IFERROR(ROUND(G.11!I470,2),0)</f>
        <v>0</v>
      </c>
      <c r="J470" s="89">
        <f>IFERROR(ROUND(G.11!J470,2),0)</f>
        <v>0</v>
      </c>
      <c r="K470" s="91">
        <f t="shared" si="7"/>
        <v>0</v>
      </c>
      <c r="L470" s="89">
        <f>IFERROR(ROUND(G.11!L470,2),0)</f>
        <v>0</v>
      </c>
      <c r="M470" s="89">
        <f>IFERROR(ROUND(G.11!M470,2),0)</f>
        <v>0</v>
      </c>
      <c r="N470" s="96" t="str">
        <f>IF(OR(ISTEXT(G.11!N470),ISNUMBER(G.11!N470))=TRUE,G.11!N470,"")</f>
        <v/>
      </c>
    </row>
    <row r="471" spans="1:14" ht="15.75" thickBot="1" x14ac:dyDescent="0.3">
      <c r="A471" s="96" t="str">
        <f>IF(OR(ISTEXT(G.11!A471),ISNUMBER(G.11!A471))=TRUE,G.11!A471,"")</f>
        <v/>
      </c>
      <c r="B471" s="96" t="str">
        <f>IF(OR(ISTEXT(G.11!B471),ISNUMBER(G.11!B471))=TRUE,G.11!B471,"")</f>
        <v/>
      </c>
      <c r="C471" s="96" t="str">
        <f>IF(OR(ISTEXT(G.11!C471),ISNUMBER(G.11!C471))=TRUE,G.11!C471,"")</f>
        <v/>
      </c>
      <c r="D471" s="89">
        <f>IFERROR(ROUND(G.11!D471,2),0)</f>
        <v>0</v>
      </c>
      <c r="E471" s="96" t="str">
        <f>IF(OR(ISTEXT(G.11!E471),ISNUMBER(G.11!E471))=TRUE,G.11!E471,"")</f>
        <v/>
      </c>
      <c r="F471" s="89">
        <f>IFERROR(ROUND(G.11!F471,2),0)</f>
        <v>0</v>
      </c>
      <c r="G471" s="89">
        <f>IFERROR(ROUND(G.11!G471,2),0)</f>
        <v>0</v>
      </c>
      <c r="H471" s="89">
        <f>IFERROR(ROUND(G.11!H471,2),0)</f>
        <v>0</v>
      </c>
      <c r="I471" s="89">
        <f>IFERROR(ROUND(G.11!I471,2),0)</f>
        <v>0</v>
      </c>
      <c r="J471" s="89">
        <f>IFERROR(ROUND(G.11!J471,2),0)</f>
        <v>0</v>
      </c>
      <c r="K471" s="91">
        <f t="shared" si="7"/>
        <v>0</v>
      </c>
      <c r="L471" s="89">
        <f>IFERROR(ROUND(G.11!L471,2),0)</f>
        <v>0</v>
      </c>
      <c r="M471" s="89">
        <f>IFERROR(ROUND(G.11!M471,2),0)</f>
        <v>0</v>
      </c>
      <c r="N471" s="96" t="str">
        <f>IF(OR(ISTEXT(G.11!N471),ISNUMBER(G.11!N471))=TRUE,G.11!N471,"")</f>
        <v/>
      </c>
    </row>
    <row r="472" spans="1:14" ht="15.75" thickBot="1" x14ac:dyDescent="0.3">
      <c r="A472" s="96" t="str">
        <f>IF(OR(ISTEXT(G.11!A472),ISNUMBER(G.11!A472))=TRUE,G.11!A472,"")</f>
        <v/>
      </c>
      <c r="B472" s="96" t="str">
        <f>IF(OR(ISTEXT(G.11!B472),ISNUMBER(G.11!B472))=TRUE,G.11!B472,"")</f>
        <v/>
      </c>
      <c r="C472" s="96" t="str">
        <f>IF(OR(ISTEXT(G.11!C472),ISNUMBER(G.11!C472))=TRUE,G.11!C472,"")</f>
        <v/>
      </c>
      <c r="D472" s="89">
        <f>IFERROR(ROUND(G.11!D472,2),0)</f>
        <v>0</v>
      </c>
      <c r="E472" s="96" t="str">
        <f>IF(OR(ISTEXT(G.11!E472),ISNUMBER(G.11!E472))=TRUE,G.11!E472,"")</f>
        <v/>
      </c>
      <c r="F472" s="89">
        <f>IFERROR(ROUND(G.11!F472,2),0)</f>
        <v>0</v>
      </c>
      <c r="G472" s="89">
        <f>IFERROR(ROUND(G.11!G472,2),0)</f>
        <v>0</v>
      </c>
      <c r="H472" s="89">
        <f>IFERROR(ROUND(G.11!H472,2),0)</f>
        <v>0</v>
      </c>
      <c r="I472" s="89">
        <f>IFERROR(ROUND(G.11!I472,2),0)</f>
        <v>0</v>
      </c>
      <c r="J472" s="89">
        <f>IFERROR(ROUND(G.11!J472,2),0)</f>
        <v>0</v>
      </c>
      <c r="K472" s="91">
        <f t="shared" si="7"/>
        <v>0</v>
      </c>
      <c r="L472" s="89">
        <f>IFERROR(ROUND(G.11!L472,2),0)</f>
        <v>0</v>
      </c>
      <c r="M472" s="89">
        <f>IFERROR(ROUND(G.11!M472,2),0)</f>
        <v>0</v>
      </c>
      <c r="N472" s="96" t="str">
        <f>IF(OR(ISTEXT(G.11!N472),ISNUMBER(G.11!N472))=TRUE,G.11!N472,"")</f>
        <v/>
      </c>
    </row>
    <row r="473" spans="1:14" ht="15.75" thickBot="1" x14ac:dyDescent="0.3">
      <c r="A473" s="96" t="str">
        <f>IF(OR(ISTEXT(G.11!A473),ISNUMBER(G.11!A473))=TRUE,G.11!A473,"")</f>
        <v/>
      </c>
      <c r="B473" s="96" t="str">
        <f>IF(OR(ISTEXT(G.11!B473),ISNUMBER(G.11!B473))=TRUE,G.11!B473,"")</f>
        <v/>
      </c>
      <c r="C473" s="96" t="str">
        <f>IF(OR(ISTEXT(G.11!C473),ISNUMBER(G.11!C473))=TRUE,G.11!C473,"")</f>
        <v/>
      </c>
      <c r="D473" s="89">
        <f>IFERROR(ROUND(G.11!D473,2),0)</f>
        <v>0</v>
      </c>
      <c r="E473" s="96" t="str">
        <f>IF(OR(ISTEXT(G.11!E473),ISNUMBER(G.11!E473))=TRUE,G.11!E473,"")</f>
        <v/>
      </c>
      <c r="F473" s="89">
        <f>IFERROR(ROUND(G.11!F473,2),0)</f>
        <v>0</v>
      </c>
      <c r="G473" s="89">
        <f>IFERROR(ROUND(G.11!G473,2),0)</f>
        <v>0</v>
      </c>
      <c r="H473" s="89">
        <f>IFERROR(ROUND(G.11!H473,2),0)</f>
        <v>0</v>
      </c>
      <c r="I473" s="89">
        <f>IFERROR(ROUND(G.11!I473,2),0)</f>
        <v>0</v>
      </c>
      <c r="J473" s="89">
        <f>IFERROR(ROUND(G.11!J473,2),0)</f>
        <v>0</v>
      </c>
      <c r="K473" s="91">
        <f t="shared" si="7"/>
        <v>0</v>
      </c>
      <c r="L473" s="89">
        <f>IFERROR(ROUND(G.11!L473,2),0)</f>
        <v>0</v>
      </c>
      <c r="M473" s="89">
        <f>IFERROR(ROUND(G.11!M473,2),0)</f>
        <v>0</v>
      </c>
      <c r="N473" s="96" t="str">
        <f>IF(OR(ISTEXT(G.11!N473),ISNUMBER(G.11!N473))=TRUE,G.11!N473,"")</f>
        <v/>
      </c>
    </row>
    <row r="474" spans="1:14" ht="15.75" thickBot="1" x14ac:dyDescent="0.3">
      <c r="A474" s="96" t="str">
        <f>IF(OR(ISTEXT(G.11!A474),ISNUMBER(G.11!A474))=TRUE,G.11!A474,"")</f>
        <v/>
      </c>
      <c r="B474" s="96" t="str">
        <f>IF(OR(ISTEXT(G.11!B474),ISNUMBER(G.11!B474))=TRUE,G.11!B474,"")</f>
        <v/>
      </c>
      <c r="C474" s="96" t="str">
        <f>IF(OR(ISTEXT(G.11!C474),ISNUMBER(G.11!C474))=TRUE,G.11!C474,"")</f>
        <v/>
      </c>
      <c r="D474" s="89">
        <f>IFERROR(ROUND(G.11!D474,2),0)</f>
        <v>0</v>
      </c>
      <c r="E474" s="96" t="str">
        <f>IF(OR(ISTEXT(G.11!E474),ISNUMBER(G.11!E474))=TRUE,G.11!E474,"")</f>
        <v/>
      </c>
      <c r="F474" s="89">
        <f>IFERROR(ROUND(G.11!F474,2),0)</f>
        <v>0</v>
      </c>
      <c r="G474" s="89">
        <f>IFERROR(ROUND(G.11!G474,2),0)</f>
        <v>0</v>
      </c>
      <c r="H474" s="89">
        <f>IFERROR(ROUND(G.11!H474,2),0)</f>
        <v>0</v>
      </c>
      <c r="I474" s="89">
        <f>IFERROR(ROUND(G.11!I474,2),0)</f>
        <v>0</v>
      </c>
      <c r="J474" s="89">
        <f>IFERROR(ROUND(G.11!J474,2),0)</f>
        <v>0</v>
      </c>
      <c r="K474" s="91">
        <f t="shared" si="7"/>
        <v>0</v>
      </c>
      <c r="L474" s="89">
        <f>IFERROR(ROUND(G.11!L474,2),0)</f>
        <v>0</v>
      </c>
      <c r="M474" s="89">
        <f>IFERROR(ROUND(G.11!M474,2),0)</f>
        <v>0</v>
      </c>
      <c r="N474" s="96" t="str">
        <f>IF(OR(ISTEXT(G.11!N474),ISNUMBER(G.11!N474))=TRUE,G.11!N474,"")</f>
        <v/>
      </c>
    </row>
    <row r="475" spans="1:14" ht="15.75" thickBot="1" x14ac:dyDescent="0.3">
      <c r="A475" s="96" t="str">
        <f>IF(OR(ISTEXT(G.11!A475),ISNUMBER(G.11!A475))=TRUE,G.11!A475,"")</f>
        <v/>
      </c>
      <c r="B475" s="96" t="str">
        <f>IF(OR(ISTEXT(G.11!B475),ISNUMBER(G.11!B475))=TRUE,G.11!B475,"")</f>
        <v/>
      </c>
      <c r="C475" s="96" t="str">
        <f>IF(OR(ISTEXT(G.11!C475),ISNUMBER(G.11!C475))=TRUE,G.11!C475,"")</f>
        <v/>
      </c>
      <c r="D475" s="89">
        <f>IFERROR(ROUND(G.11!D475,2),0)</f>
        <v>0</v>
      </c>
      <c r="E475" s="96" t="str">
        <f>IF(OR(ISTEXT(G.11!E475),ISNUMBER(G.11!E475))=TRUE,G.11!E475,"")</f>
        <v/>
      </c>
      <c r="F475" s="89">
        <f>IFERROR(ROUND(G.11!F475,2),0)</f>
        <v>0</v>
      </c>
      <c r="G475" s="89">
        <f>IFERROR(ROUND(G.11!G475,2),0)</f>
        <v>0</v>
      </c>
      <c r="H475" s="89">
        <f>IFERROR(ROUND(G.11!H475,2),0)</f>
        <v>0</v>
      </c>
      <c r="I475" s="89">
        <f>IFERROR(ROUND(G.11!I475,2),0)</f>
        <v>0</v>
      </c>
      <c r="J475" s="89">
        <f>IFERROR(ROUND(G.11!J475,2),0)</f>
        <v>0</v>
      </c>
      <c r="K475" s="91">
        <f t="shared" si="7"/>
        <v>0</v>
      </c>
      <c r="L475" s="89">
        <f>IFERROR(ROUND(G.11!L475,2),0)</f>
        <v>0</v>
      </c>
      <c r="M475" s="89">
        <f>IFERROR(ROUND(G.11!M475,2),0)</f>
        <v>0</v>
      </c>
      <c r="N475" s="96" t="str">
        <f>IF(OR(ISTEXT(G.11!N475),ISNUMBER(G.11!N475))=TRUE,G.11!N475,"")</f>
        <v/>
      </c>
    </row>
    <row r="476" spans="1:14" ht="15.75" thickBot="1" x14ac:dyDescent="0.3">
      <c r="A476" s="96" t="str">
        <f>IF(OR(ISTEXT(G.11!A476),ISNUMBER(G.11!A476))=TRUE,G.11!A476,"")</f>
        <v/>
      </c>
      <c r="B476" s="96" t="str">
        <f>IF(OR(ISTEXT(G.11!B476),ISNUMBER(G.11!B476))=TRUE,G.11!B476,"")</f>
        <v/>
      </c>
      <c r="C476" s="96" t="str">
        <f>IF(OR(ISTEXT(G.11!C476),ISNUMBER(G.11!C476))=TRUE,G.11!C476,"")</f>
        <v/>
      </c>
      <c r="D476" s="89">
        <f>IFERROR(ROUND(G.11!D476,2),0)</f>
        <v>0</v>
      </c>
      <c r="E476" s="96" t="str">
        <f>IF(OR(ISTEXT(G.11!E476),ISNUMBER(G.11!E476))=TRUE,G.11!E476,"")</f>
        <v/>
      </c>
      <c r="F476" s="89">
        <f>IFERROR(ROUND(G.11!F476,2),0)</f>
        <v>0</v>
      </c>
      <c r="G476" s="89">
        <f>IFERROR(ROUND(G.11!G476,2),0)</f>
        <v>0</v>
      </c>
      <c r="H476" s="89">
        <f>IFERROR(ROUND(G.11!H476,2),0)</f>
        <v>0</v>
      </c>
      <c r="I476" s="89">
        <f>IFERROR(ROUND(G.11!I476,2),0)</f>
        <v>0</v>
      </c>
      <c r="J476" s="89">
        <f>IFERROR(ROUND(G.11!J476,2),0)</f>
        <v>0</v>
      </c>
      <c r="K476" s="91">
        <f t="shared" si="7"/>
        <v>0</v>
      </c>
      <c r="L476" s="89">
        <f>IFERROR(ROUND(G.11!L476,2),0)</f>
        <v>0</v>
      </c>
      <c r="M476" s="89">
        <f>IFERROR(ROUND(G.11!M476,2),0)</f>
        <v>0</v>
      </c>
      <c r="N476" s="96" t="str">
        <f>IF(OR(ISTEXT(G.11!N476),ISNUMBER(G.11!N476))=TRUE,G.11!N476,"")</f>
        <v/>
      </c>
    </row>
    <row r="477" spans="1:14" ht="15.75" thickBot="1" x14ac:dyDescent="0.3">
      <c r="A477" s="96" t="str">
        <f>IF(OR(ISTEXT(G.11!A477),ISNUMBER(G.11!A477))=TRUE,G.11!A477,"")</f>
        <v/>
      </c>
      <c r="B477" s="96" t="str">
        <f>IF(OR(ISTEXT(G.11!B477),ISNUMBER(G.11!B477))=TRUE,G.11!B477,"")</f>
        <v/>
      </c>
      <c r="C477" s="96" t="str">
        <f>IF(OR(ISTEXT(G.11!C477),ISNUMBER(G.11!C477))=TRUE,G.11!C477,"")</f>
        <v/>
      </c>
      <c r="D477" s="89">
        <f>IFERROR(ROUND(G.11!D477,2),0)</f>
        <v>0</v>
      </c>
      <c r="E477" s="96" t="str">
        <f>IF(OR(ISTEXT(G.11!E477),ISNUMBER(G.11!E477))=TRUE,G.11!E477,"")</f>
        <v/>
      </c>
      <c r="F477" s="89">
        <f>IFERROR(ROUND(G.11!F477,2),0)</f>
        <v>0</v>
      </c>
      <c r="G477" s="89">
        <f>IFERROR(ROUND(G.11!G477,2),0)</f>
        <v>0</v>
      </c>
      <c r="H477" s="89">
        <f>IFERROR(ROUND(G.11!H477,2),0)</f>
        <v>0</v>
      </c>
      <c r="I477" s="89">
        <f>IFERROR(ROUND(G.11!I477,2),0)</f>
        <v>0</v>
      </c>
      <c r="J477" s="89">
        <f>IFERROR(ROUND(G.11!J477,2),0)</f>
        <v>0</v>
      </c>
      <c r="K477" s="91">
        <f t="shared" si="7"/>
        <v>0</v>
      </c>
      <c r="L477" s="89">
        <f>IFERROR(ROUND(G.11!L477,2),0)</f>
        <v>0</v>
      </c>
      <c r="M477" s="89">
        <f>IFERROR(ROUND(G.11!M477,2),0)</f>
        <v>0</v>
      </c>
      <c r="N477" s="96" t="str">
        <f>IF(OR(ISTEXT(G.11!N477),ISNUMBER(G.11!N477))=TRUE,G.11!N477,"")</f>
        <v/>
      </c>
    </row>
    <row r="478" spans="1:14" ht="15.75" thickBot="1" x14ac:dyDescent="0.3">
      <c r="A478" s="96" t="str">
        <f>IF(OR(ISTEXT(G.11!A478),ISNUMBER(G.11!A478))=TRUE,G.11!A478,"")</f>
        <v/>
      </c>
      <c r="B478" s="96" t="str">
        <f>IF(OR(ISTEXT(G.11!B478),ISNUMBER(G.11!B478))=TRUE,G.11!B478,"")</f>
        <v/>
      </c>
      <c r="C478" s="96" t="str">
        <f>IF(OR(ISTEXT(G.11!C478),ISNUMBER(G.11!C478))=TRUE,G.11!C478,"")</f>
        <v/>
      </c>
      <c r="D478" s="89">
        <f>IFERROR(ROUND(G.11!D478,2),0)</f>
        <v>0</v>
      </c>
      <c r="E478" s="96" t="str">
        <f>IF(OR(ISTEXT(G.11!E478),ISNUMBER(G.11!E478))=TRUE,G.11!E478,"")</f>
        <v/>
      </c>
      <c r="F478" s="89">
        <f>IFERROR(ROUND(G.11!F478,2),0)</f>
        <v>0</v>
      </c>
      <c r="G478" s="89">
        <f>IFERROR(ROUND(G.11!G478,2),0)</f>
        <v>0</v>
      </c>
      <c r="H478" s="89">
        <f>IFERROR(ROUND(G.11!H478,2),0)</f>
        <v>0</v>
      </c>
      <c r="I478" s="89">
        <f>IFERROR(ROUND(G.11!I478,2),0)</f>
        <v>0</v>
      </c>
      <c r="J478" s="89">
        <f>IFERROR(ROUND(G.11!J478,2),0)</f>
        <v>0</v>
      </c>
      <c r="K478" s="91">
        <f t="shared" si="7"/>
        <v>0</v>
      </c>
      <c r="L478" s="89">
        <f>IFERROR(ROUND(G.11!L478,2),0)</f>
        <v>0</v>
      </c>
      <c r="M478" s="89">
        <f>IFERROR(ROUND(G.11!M478,2),0)</f>
        <v>0</v>
      </c>
      <c r="N478" s="96" t="str">
        <f>IF(OR(ISTEXT(G.11!N478),ISNUMBER(G.11!N478))=TRUE,G.11!N478,"")</f>
        <v/>
      </c>
    </row>
    <row r="479" spans="1:14" ht="15.75" thickBot="1" x14ac:dyDescent="0.3">
      <c r="A479" s="96" t="str">
        <f>IF(OR(ISTEXT(G.11!A479),ISNUMBER(G.11!A479))=TRUE,G.11!A479,"")</f>
        <v/>
      </c>
      <c r="B479" s="96" t="str">
        <f>IF(OR(ISTEXT(G.11!B479),ISNUMBER(G.11!B479))=TRUE,G.11!B479,"")</f>
        <v/>
      </c>
      <c r="C479" s="96" t="str">
        <f>IF(OR(ISTEXT(G.11!C479),ISNUMBER(G.11!C479))=TRUE,G.11!C479,"")</f>
        <v/>
      </c>
      <c r="D479" s="89">
        <f>IFERROR(ROUND(G.11!D479,2),0)</f>
        <v>0</v>
      </c>
      <c r="E479" s="96" t="str">
        <f>IF(OR(ISTEXT(G.11!E479),ISNUMBER(G.11!E479))=TRUE,G.11!E479,"")</f>
        <v/>
      </c>
      <c r="F479" s="89">
        <f>IFERROR(ROUND(G.11!F479,2),0)</f>
        <v>0</v>
      </c>
      <c r="G479" s="89">
        <f>IFERROR(ROUND(G.11!G479,2),0)</f>
        <v>0</v>
      </c>
      <c r="H479" s="89">
        <f>IFERROR(ROUND(G.11!H479,2),0)</f>
        <v>0</v>
      </c>
      <c r="I479" s="89">
        <f>IFERROR(ROUND(G.11!I479,2),0)</f>
        <v>0</v>
      </c>
      <c r="J479" s="89">
        <f>IFERROR(ROUND(G.11!J479,2),0)</f>
        <v>0</v>
      </c>
      <c r="K479" s="91">
        <f t="shared" si="7"/>
        <v>0</v>
      </c>
      <c r="L479" s="89">
        <f>IFERROR(ROUND(G.11!L479,2),0)</f>
        <v>0</v>
      </c>
      <c r="M479" s="89">
        <f>IFERROR(ROUND(G.11!M479,2),0)</f>
        <v>0</v>
      </c>
      <c r="N479" s="96" t="str">
        <f>IF(OR(ISTEXT(G.11!N479),ISNUMBER(G.11!N479))=TRUE,G.11!N479,"")</f>
        <v/>
      </c>
    </row>
    <row r="480" spans="1:14" ht="15.75" thickBot="1" x14ac:dyDescent="0.3">
      <c r="A480" s="96" t="str">
        <f>IF(OR(ISTEXT(G.11!A480),ISNUMBER(G.11!A480))=TRUE,G.11!A480,"")</f>
        <v/>
      </c>
      <c r="B480" s="96" t="str">
        <f>IF(OR(ISTEXT(G.11!B480),ISNUMBER(G.11!B480))=TRUE,G.11!B480,"")</f>
        <v/>
      </c>
      <c r="C480" s="96" t="str">
        <f>IF(OR(ISTEXT(G.11!C480),ISNUMBER(G.11!C480))=TRUE,G.11!C480,"")</f>
        <v/>
      </c>
      <c r="D480" s="89">
        <f>IFERROR(ROUND(G.11!D480,2),0)</f>
        <v>0</v>
      </c>
      <c r="E480" s="96" t="str">
        <f>IF(OR(ISTEXT(G.11!E480),ISNUMBER(G.11!E480))=TRUE,G.11!E480,"")</f>
        <v/>
      </c>
      <c r="F480" s="89">
        <f>IFERROR(ROUND(G.11!F480,2),0)</f>
        <v>0</v>
      </c>
      <c r="G480" s="89">
        <f>IFERROR(ROUND(G.11!G480,2),0)</f>
        <v>0</v>
      </c>
      <c r="H480" s="89">
        <f>IFERROR(ROUND(G.11!H480,2),0)</f>
        <v>0</v>
      </c>
      <c r="I480" s="89">
        <f>IFERROR(ROUND(G.11!I480,2),0)</f>
        <v>0</v>
      </c>
      <c r="J480" s="89">
        <f>IFERROR(ROUND(G.11!J480,2),0)</f>
        <v>0</v>
      </c>
      <c r="K480" s="91">
        <f t="shared" si="7"/>
        <v>0</v>
      </c>
      <c r="L480" s="89">
        <f>IFERROR(ROUND(G.11!L480,2),0)</f>
        <v>0</v>
      </c>
      <c r="M480" s="89">
        <f>IFERROR(ROUND(G.11!M480,2),0)</f>
        <v>0</v>
      </c>
      <c r="N480" s="96" t="str">
        <f>IF(OR(ISTEXT(G.11!N480),ISNUMBER(G.11!N480))=TRUE,G.11!N480,"")</f>
        <v/>
      </c>
    </row>
    <row r="481" spans="1:14" ht="15.75" thickBot="1" x14ac:dyDescent="0.3">
      <c r="A481" s="96" t="str">
        <f>IF(OR(ISTEXT(G.11!A481),ISNUMBER(G.11!A481))=TRUE,G.11!A481,"")</f>
        <v/>
      </c>
      <c r="B481" s="96" t="str">
        <f>IF(OR(ISTEXT(G.11!B481),ISNUMBER(G.11!B481))=TRUE,G.11!B481,"")</f>
        <v/>
      </c>
      <c r="C481" s="96" t="str">
        <f>IF(OR(ISTEXT(G.11!C481),ISNUMBER(G.11!C481))=TRUE,G.11!C481,"")</f>
        <v/>
      </c>
      <c r="D481" s="89">
        <f>IFERROR(ROUND(G.11!D481,2),0)</f>
        <v>0</v>
      </c>
      <c r="E481" s="96" t="str">
        <f>IF(OR(ISTEXT(G.11!E481),ISNUMBER(G.11!E481))=TRUE,G.11!E481,"")</f>
        <v/>
      </c>
      <c r="F481" s="89">
        <f>IFERROR(ROUND(G.11!F481,2),0)</f>
        <v>0</v>
      </c>
      <c r="G481" s="89">
        <f>IFERROR(ROUND(G.11!G481,2),0)</f>
        <v>0</v>
      </c>
      <c r="H481" s="89">
        <f>IFERROR(ROUND(G.11!H481,2),0)</f>
        <v>0</v>
      </c>
      <c r="I481" s="89">
        <f>IFERROR(ROUND(G.11!I481,2),0)</f>
        <v>0</v>
      </c>
      <c r="J481" s="89">
        <f>IFERROR(ROUND(G.11!J481,2),0)</f>
        <v>0</v>
      </c>
      <c r="K481" s="91">
        <f t="shared" si="7"/>
        <v>0</v>
      </c>
      <c r="L481" s="89">
        <f>IFERROR(ROUND(G.11!L481,2),0)</f>
        <v>0</v>
      </c>
      <c r="M481" s="89">
        <f>IFERROR(ROUND(G.11!M481,2),0)</f>
        <v>0</v>
      </c>
      <c r="N481" s="96" t="str">
        <f>IF(OR(ISTEXT(G.11!N481),ISNUMBER(G.11!N481))=TRUE,G.11!N481,"")</f>
        <v/>
      </c>
    </row>
    <row r="482" spans="1:14" ht="15.75" thickBot="1" x14ac:dyDescent="0.3">
      <c r="A482" s="96" t="str">
        <f>IF(OR(ISTEXT(G.11!A482),ISNUMBER(G.11!A482))=TRUE,G.11!A482,"")</f>
        <v/>
      </c>
      <c r="B482" s="96" t="str">
        <f>IF(OR(ISTEXT(G.11!B482),ISNUMBER(G.11!B482))=TRUE,G.11!B482,"")</f>
        <v/>
      </c>
      <c r="C482" s="96" t="str">
        <f>IF(OR(ISTEXT(G.11!C482),ISNUMBER(G.11!C482))=TRUE,G.11!C482,"")</f>
        <v/>
      </c>
      <c r="D482" s="89">
        <f>IFERROR(ROUND(G.11!D482,2),0)</f>
        <v>0</v>
      </c>
      <c r="E482" s="96" t="str">
        <f>IF(OR(ISTEXT(G.11!E482),ISNUMBER(G.11!E482))=TRUE,G.11!E482,"")</f>
        <v/>
      </c>
      <c r="F482" s="89">
        <f>IFERROR(ROUND(G.11!F482,2),0)</f>
        <v>0</v>
      </c>
      <c r="G482" s="89">
        <f>IFERROR(ROUND(G.11!G482,2),0)</f>
        <v>0</v>
      </c>
      <c r="H482" s="89">
        <f>IFERROR(ROUND(G.11!H482,2),0)</f>
        <v>0</v>
      </c>
      <c r="I482" s="89">
        <f>IFERROR(ROUND(G.11!I482,2),0)</f>
        <v>0</v>
      </c>
      <c r="J482" s="89">
        <f>IFERROR(ROUND(G.11!J482,2),0)</f>
        <v>0</v>
      </c>
      <c r="K482" s="91">
        <f t="shared" si="7"/>
        <v>0</v>
      </c>
      <c r="L482" s="89">
        <f>IFERROR(ROUND(G.11!L482,2),0)</f>
        <v>0</v>
      </c>
      <c r="M482" s="89">
        <f>IFERROR(ROUND(G.11!M482,2),0)</f>
        <v>0</v>
      </c>
      <c r="N482" s="96" t="str">
        <f>IF(OR(ISTEXT(G.11!N482),ISNUMBER(G.11!N482))=TRUE,G.11!N482,"")</f>
        <v/>
      </c>
    </row>
    <row r="483" spans="1:14" ht="15.75" thickBot="1" x14ac:dyDescent="0.3">
      <c r="A483" s="96" t="str">
        <f>IF(OR(ISTEXT(G.11!A483),ISNUMBER(G.11!A483))=TRUE,G.11!A483,"")</f>
        <v/>
      </c>
      <c r="B483" s="96" t="str">
        <f>IF(OR(ISTEXT(G.11!B483),ISNUMBER(G.11!B483))=TRUE,G.11!B483,"")</f>
        <v/>
      </c>
      <c r="C483" s="96" t="str">
        <f>IF(OR(ISTEXT(G.11!C483),ISNUMBER(G.11!C483))=TRUE,G.11!C483,"")</f>
        <v/>
      </c>
      <c r="D483" s="89">
        <f>IFERROR(ROUND(G.11!D483,2),0)</f>
        <v>0</v>
      </c>
      <c r="E483" s="96" t="str">
        <f>IF(OR(ISTEXT(G.11!E483),ISNUMBER(G.11!E483))=TRUE,G.11!E483,"")</f>
        <v/>
      </c>
      <c r="F483" s="89">
        <f>IFERROR(ROUND(G.11!F483,2),0)</f>
        <v>0</v>
      </c>
      <c r="G483" s="89">
        <f>IFERROR(ROUND(G.11!G483,2),0)</f>
        <v>0</v>
      </c>
      <c r="H483" s="89">
        <f>IFERROR(ROUND(G.11!H483,2),0)</f>
        <v>0</v>
      </c>
      <c r="I483" s="89">
        <f>IFERROR(ROUND(G.11!I483,2),0)</f>
        <v>0</v>
      </c>
      <c r="J483" s="89">
        <f>IFERROR(ROUND(G.11!J483,2),0)</f>
        <v>0</v>
      </c>
      <c r="K483" s="91">
        <f t="shared" ref="K483:K546" si="8">ROUND(SUM(F483,G483,H483,(-I483),(-J483)),2)</f>
        <v>0</v>
      </c>
      <c r="L483" s="89">
        <f>IFERROR(ROUND(G.11!L483,2),0)</f>
        <v>0</v>
      </c>
      <c r="M483" s="89">
        <f>IFERROR(ROUND(G.11!M483,2),0)</f>
        <v>0</v>
      </c>
      <c r="N483" s="96" t="str">
        <f>IF(OR(ISTEXT(G.11!N483),ISNUMBER(G.11!N483))=TRUE,G.11!N483,"")</f>
        <v/>
      </c>
    </row>
    <row r="484" spans="1:14" ht="15.75" thickBot="1" x14ac:dyDescent="0.3">
      <c r="A484" s="96" t="str">
        <f>IF(OR(ISTEXT(G.11!A484),ISNUMBER(G.11!A484))=TRUE,G.11!A484,"")</f>
        <v/>
      </c>
      <c r="B484" s="96" t="str">
        <f>IF(OR(ISTEXT(G.11!B484),ISNUMBER(G.11!B484))=TRUE,G.11!B484,"")</f>
        <v/>
      </c>
      <c r="C484" s="96" t="str">
        <f>IF(OR(ISTEXT(G.11!C484),ISNUMBER(G.11!C484))=TRUE,G.11!C484,"")</f>
        <v/>
      </c>
      <c r="D484" s="89">
        <f>IFERROR(ROUND(G.11!D484,2),0)</f>
        <v>0</v>
      </c>
      <c r="E484" s="96" t="str">
        <f>IF(OR(ISTEXT(G.11!E484),ISNUMBER(G.11!E484))=TRUE,G.11!E484,"")</f>
        <v/>
      </c>
      <c r="F484" s="89">
        <f>IFERROR(ROUND(G.11!F484,2),0)</f>
        <v>0</v>
      </c>
      <c r="G484" s="89">
        <f>IFERROR(ROUND(G.11!G484,2),0)</f>
        <v>0</v>
      </c>
      <c r="H484" s="89">
        <f>IFERROR(ROUND(G.11!H484,2),0)</f>
        <v>0</v>
      </c>
      <c r="I484" s="89">
        <f>IFERROR(ROUND(G.11!I484,2),0)</f>
        <v>0</v>
      </c>
      <c r="J484" s="89">
        <f>IFERROR(ROUND(G.11!J484,2),0)</f>
        <v>0</v>
      </c>
      <c r="K484" s="91">
        <f t="shared" si="8"/>
        <v>0</v>
      </c>
      <c r="L484" s="89">
        <f>IFERROR(ROUND(G.11!L484,2),0)</f>
        <v>0</v>
      </c>
      <c r="M484" s="89">
        <f>IFERROR(ROUND(G.11!M484,2),0)</f>
        <v>0</v>
      </c>
      <c r="N484" s="96" t="str">
        <f>IF(OR(ISTEXT(G.11!N484),ISNUMBER(G.11!N484))=TRUE,G.11!N484,"")</f>
        <v/>
      </c>
    </row>
    <row r="485" spans="1:14" ht="15.75" thickBot="1" x14ac:dyDescent="0.3">
      <c r="A485" s="96" t="str">
        <f>IF(OR(ISTEXT(G.11!A485),ISNUMBER(G.11!A485))=TRUE,G.11!A485,"")</f>
        <v/>
      </c>
      <c r="B485" s="96" t="str">
        <f>IF(OR(ISTEXT(G.11!B485),ISNUMBER(G.11!B485))=TRUE,G.11!B485,"")</f>
        <v/>
      </c>
      <c r="C485" s="96" t="str">
        <f>IF(OR(ISTEXT(G.11!C485),ISNUMBER(G.11!C485))=TRUE,G.11!C485,"")</f>
        <v/>
      </c>
      <c r="D485" s="89">
        <f>IFERROR(ROUND(G.11!D485,2),0)</f>
        <v>0</v>
      </c>
      <c r="E485" s="96" t="str">
        <f>IF(OR(ISTEXT(G.11!E485),ISNUMBER(G.11!E485))=TRUE,G.11!E485,"")</f>
        <v/>
      </c>
      <c r="F485" s="89">
        <f>IFERROR(ROUND(G.11!F485,2),0)</f>
        <v>0</v>
      </c>
      <c r="G485" s="89">
        <f>IFERROR(ROUND(G.11!G485,2),0)</f>
        <v>0</v>
      </c>
      <c r="H485" s="89">
        <f>IFERROR(ROUND(G.11!H485,2),0)</f>
        <v>0</v>
      </c>
      <c r="I485" s="89">
        <f>IFERROR(ROUND(G.11!I485,2),0)</f>
        <v>0</v>
      </c>
      <c r="J485" s="89">
        <f>IFERROR(ROUND(G.11!J485,2),0)</f>
        <v>0</v>
      </c>
      <c r="K485" s="91">
        <f t="shared" si="8"/>
        <v>0</v>
      </c>
      <c r="L485" s="89">
        <f>IFERROR(ROUND(G.11!L485,2),0)</f>
        <v>0</v>
      </c>
      <c r="M485" s="89">
        <f>IFERROR(ROUND(G.11!M485,2),0)</f>
        <v>0</v>
      </c>
      <c r="N485" s="96" t="str">
        <f>IF(OR(ISTEXT(G.11!N485),ISNUMBER(G.11!N485))=TRUE,G.11!N485,"")</f>
        <v/>
      </c>
    </row>
    <row r="486" spans="1:14" ht="15.75" thickBot="1" x14ac:dyDescent="0.3">
      <c r="A486" s="96" t="str">
        <f>IF(OR(ISTEXT(G.11!A486),ISNUMBER(G.11!A486))=TRUE,G.11!A486,"")</f>
        <v/>
      </c>
      <c r="B486" s="96" t="str">
        <f>IF(OR(ISTEXT(G.11!B486),ISNUMBER(G.11!B486))=TRUE,G.11!B486,"")</f>
        <v/>
      </c>
      <c r="C486" s="96" t="str">
        <f>IF(OR(ISTEXT(G.11!C486),ISNUMBER(G.11!C486))=TRUE,G.11!C486,"")</f>
        <v/>
      </c>
      <c r="D486" s="89">
        <f>IFERROR(ROUND(G.11!D486,2),0)</f>
        <v>0</v>
      </c>
      <c r="E486" s="96" t="str">
        <f>IF(OR(ISTEXT(G.11!E486),ISNUMBER(G.11!E486))=TRUE,G.11!E486,"")</f>
        <v/>
      </c>
      <c r="F486" s="89">
        <f>IFERROR(ROUND(G.11!F486,2),0)</f>
        <v>0</v>
      </c>
      <c r="G486" s="89">
        <f>IFERROR(ROUND(G.11!G486,2),0)</f>
        <v>0</v>
      </c>
      <c r="H486" s="89">
        <f>IFERROR(ROUND(G.11!H486,2),0)</f>
        <v>0</v>
      </c>
      <c r="I486" s="89">
        <f>IFERROR(ROUND(G.11!I486,2),0)</f>
        <v>0</v>
      </c>
      <c r="J486" s="89">
        <f>IFERROR(ROUND(G.11!J486,2),0)</f>
        <v>0</v>
      </c>
      <c r="K486" s="91">
        <f t="shared" si="8"/>
        <v>0</v>
      </c>
      <c r="L486" s="89">
        <f>IFERROR(ROUND(G.11!L486,2),0)</f>
        <v>0</v>
      </c>
      <c r="M486" s="89">
        <f>IFERROR(ROUND(G.11!M486,2),0)</f>
        <v>0</v>
      </c>
      <c r="N486" s="96" t="str">
        <f>IF(OR(ISTEXT(G.11!N486),ISNUMBER(G.11!N486))=TRUE,G.11!N486,"")</f>
        <v/>
      </c>
    </row>
    <row r="487" spans="1:14" ht="15.75" thickBot="1" x14ac:dyDescent="0.3">
      <c r="A487" s="96" t="str">
        <f>IF(OR(ISTEXT(G.11!A487),ISNUMBER(G.11!A487))=TRUE,G.11!A487,"")</f>
        <v/>
      </c>
      <c r="B487" s="96" t="str">
        <f>IF(OR(ISTEXT(G.11!B487),ISNUMBER(G.11!B487))=TRUE,G.11!B487,"")</f>
        <v/>
      </c>
      <c r="C487" s="96" t="str">
        <f>IF(OR(ISTEXT(G.11!C487),ISNUMBER(G.11!C487))=TRUE,G.11!C487,"")</f>
        <v/>
      </c>
      <c r="D487" s="89">
        <f>IFERROR(ROUND(G.11!D487,2),0)</f>
        <v>0</v>
      </c>
      <c r="E487" s="96" t="str">
        <f>IF(OR(ISTEXT(G.11!E487),ISNUMBER(G.11!E487))=TRUE,G.11!E487,"")</f>
        <v/>
      </c>
      <c r="F487" s="89">
        <f>IFERROR(ROUND(G.11!F487,2),0)</f>
        <v>0</v>
      </c>
      <c r="G487" s="89">
        <f>IFERROR(ROUND(G.11!G487,2),0)</f>
        <v>0</v>
      </c>
      <c r="H487" s="89">
        <f>IFERROR(ROUND(G.11!H487,2),0)</f>
        <v>0</v>
      </c>
      <c r="I487" s="89">
        <f>IFERROR(ROUND(G.11!I487,2),0)</f>
        <v>0</v>
      </c>
      <c r="J487" s="89">
        <f>IFERROR(ROUND(G.11!J487,2),0)</f>
        <v>0</v>
      </c>
      <c r="K487" s="91">
        <f t="shared" si="8"/>
        <v>0</v>
      </c>
      <c r="L487" s="89">
        <f>IFERROR(ROUND(G.11!L487,2),0)</f>
        <v>0</v>
      </c>
      <c r="M487" s="89">
        <f>IFERROR(ROUND(G.11!M487,2),0)</f>
        <v>0</v>
      </c>
      <c r="N487" s="96" t="str">
        <f>IF(OR(ISTEXT(G.11!N487),ISNUMBER(G.11!N487))=TRUE,G.11!N487,"")</f>
        <v/>
      </c>
    </row>
    <row r="488" spans="1:14" ht="15.75" thickBot="1" x14ac:dyDescent="0.3">
      <c r="A488" s="96" t="str">
        <f>IF(OR(ISTEXT(G.11!A488),ISNUMBER(G.11!A488))=TRUE,G.11!A488,"")</f>
        <v/>
      </c>
      <c r="B488" s="96" t="str">
        <f>IF(OR(ISTEXT(G.11!B488),ISNUMBER(G.11!B488))=TRUE,G.11!B488,"")</f>
        <v/>
      </c>
      <c r="C488" s="96" t="str">
        <f>IF(OR(ISTEXT(G.11!C488),ISNUMBER(G.11!C488))=TRUE,G.11!C488,"")</f>
        <v/>
      </c>
      <c r="D488" s="89">
        <f>IFERROR(ROUND(G.11!D488,2),0)</f>
        <v>0</v>
      </c>
      <c r="E488" s="96" t="str">
        <f>IF(OR(ISTEXT(G.11!E488),ISNUMBER(G.11!E488))=TRUE,G.11!E488,"")</f>
        <v/>
      </c>
      <c r="F488" s="89">
        <f>IFERROR(ROUND(G.11!F488,2),0)</f>
        <v>0</v>
      </c>
      <c r="G488" s="89">
        <f>IFERROR(ROUND(G.11!G488,2),0)</f>
        <v>0</v>
      </c>
      <c r="H488" s="89">
        <f>IFERROR(ROUND(G.11!H488,2),0)</f>
        <v>0</v>
      </c>
      <c r="I488" s="89">
        <f>IFERROR(ROUND(G.11!I488,2),0)</f>
        <v>0</v>
      </c>
      <c r="J488" s="89">
        <f>IFERROR(ROUND(G.11!J488,2),0)</f>
        <v>0</v>
      </c>
      <c r="K488" s="91">
        <f t="shared" si="8"/>
        <v>0</v>
      </c>
      <c r="L488" s="89">
        <f>IFERROR(ROUND(G.11!L488,2),0)</f>
        <v>0</v>
      </c>
      <c r="M488" s="89">
        <f>IFERROR(ROUND(G.11!M488,2),0)</f>
        <v>0</v>
      </c>
      <c r="N488" s="96" t="str">
        <f>IF(OR(ISTEXT(G.11!N488),ISNUMBER(G.11!N488))=TRUE,G.11!N488,"")</f>
        <v/>
      </c>
    </row>
    <row r="489" spans="1:14" ht="15.75" thickBot="1" x14ac:dyDescent="0.3">
      <c r="A489" s="96" t="str">
        <f>IF(OR(ISTEXT(G.11!A489),ISNUMBER(G.11!A489))=TRUE,G.11!A489,"")</f>
        <v/>
      </c>
      <c r="B489" s="96" t="str">
        <f>IF(OR(ISTEXT(G.11!B489),ISNUMBER(G.11!B489))=TRUE,G.11!B489,"")</f>
        <v/>
      </c>
      <c r="C489" s="96" t="str">
        <f>IF(OR(ISTEXT(G.11!C489),ISNUMBER(G.11!C489))=TRUE,G.11!C489,"")</f>
        <v/>
      </c>
      <c r="D489" s="89">
        <f>IFERROR(ROUND(G.11!D489,2),0)</f>
        <v>0</v>
      </c>
      <c r="E489" s="96" t="str">
        <f>IF(OR(ISTEXT(G.11!E489),ISNUMBER(G.11!E489))=TRUE,G.11!E489,"")</f>
        <v/>
      </c>
      <c r="F489" s="89">
        <f>IFERROR(ROUND(G.11!F489,2),0)</f>
        <v>0</v>
      </c>
      <c r="G489" s="89">
        <f>IFERROR(ROUND(G.11!G489,2),0)</f>
        <v>0</v>
      </c>
      <c r="H489" s="89">
        <f>IFERROR(ROUND(G.11!H489,2),0)</f>
        <v>0</v>
      </c>
      <c r="I489" s="89">
        <f>IFERROR(ROUND(G.11!I489,2),0)</f>
        <v>0</v>
      </c>
      <c r="J489" s="89">
        <f>IFERROR(ROUND(G.11!J489,2),0)</f>
        <v>0</v>
      </c>
      <c r="K489" s="91">
        <f t="shared" si="8"/>
        <v>0</v>
      </c>
      <c r="L489" s="89">
        <f>IFERROR(ROUND(G.11!L489,2),0)</f>
        <v>0</v>
      </c>
      <c r="M489" s="89">
        <f>IFERROR(ROUND(G.11!M489,2),0)</f>
        <v>0</v>
      </c>
      <c r="N489" s="96" t="str">
        <f>IF(OR(ISTEXT(G.11!N489),ISNUMBER(G.11!N489))=TRUE,G.11!N489,"")</f>
        <v/>
      </c>
    </row>
    <row r="490" spans="1:14" ht="15.75" thickBot="1" x14ac:dyDescent="0.3">
      <c r="A490" s="96" t="str">
        <f>IF(OR(ISTEXT(G.11!A490),ISNUMBER(G.11!A490))=TRUE,G.11!A490,"")</f>
        <v/>
      </c>
      <c r="B490" s="96" t="str">
        <f>IF(OR(ISTEXT(G.11!B490),ISNUMBER(G.11!B490))=TRUE,G.11!B490,"")</f>
        <v/>
      </c>
      <c r="C490" s="96" t="str">
        <f>IF(OR(ISTEXT(G.11!C490),ISNUMBER(G.11!C490))=TRUE,G.11!C490,"")</f>
        <v/>
      </c>
      <c r="D490" s="89">
        <f>IFERROR(ROUND(G.11!D490,2),0)</f>
        <v>0</v>
      </c>
      <c r="E490" s="96" t="str">
        <f>IF(OR(ISTEXT(G.11!E490),ISNUMBER(G.11!E490))=TRUE,G.11!E490,"")</f>
        <v/>
      </c>
      <c r="F490" s="89">
        <f>IFERROR(ROUND(G.11!F490,2),0)</f>
        <v>0</v>
      </c>
      <c r="G490" s="89">
        <f>IFERROR(ROUND(G.11!G490,2),0)</f>
        <v>0</v>
      </c>
      <c r="H490" s="89">
        <f>IFERROR(ROUND(G.11!H490,2),0)</f>
        <v>0</v>
      </c>
      <c r="I490" s="89">
        <f>IFERROR(ROUND(G.11!I490,2),0)</f>
        <v>0</v>
      </c>
      <c r="J490" s="89">
        <f>IFERROR(ROUND(G.11!J490,2),0)</f>
        <v>0</v>
      </c>
      <c r="K490" s="91">
        <f t="shared" si="8"/>
        <v>0</v>
      </c>
      <c r="L490" s="89">
        <f>IFERROR(ROUND(G.11!L490,2),0)</f>
        <v>0</v>
      </c>
      <c r="M490" s="89">
        <f>IFERROR(ROUND(G.11!M490,2),0)</f>
        <v>0</v>
      </c>
      <c r="N490" s="96" t="str">
        <f>IF(OR(ISTEXT(G.11!N490),ISNUMBER(G.11!N490))=TRUE,G.11!N490,"")</f>
        <v/>
      </c>
    </row>
    <row r="491" spans="1:14" ht="15.75" thickBot="1" x14ac:dyDescent="0.3">
      <c r="A491" s="96" t="str">
        <f>IF(OR(ISTEXT(G.11!A491),ISNUMBER(G.11!A491))=TRUE,G.11!A491,"")</f>
        <v/>
      </c>
      <c r="B491" s="96" t="str">
        <f>IF(OR(ISTEXT(G.11!B491),ISNUMBER(G.11!B491))=TRUE,G.11!B491,"")</f>
        <v/>
      </c>
      <c r="C491" s="96" t="str">
        <f>IF(OR(ISTEXT(G.11!C491),ISNUMBER(G.11!C491))=TRUE,G.11!C491,"")</f>
        <v/>
      </c>
      <c r="D491" s="89">
        <f>IFERROR(ROUND(G.11!D491,2),0)</f>
        <v>0</v>
      </c>
      <c r="E491" s="96" t="str">
        <f>IF(OR(ISTEXT(G.11!E491),ISNUMBER(G.11!E491))=TRUE,G.11!E491,"")</f>
        <v/>
      </c>
      <c r="F491" s="89">
        <f>IFERROR(ROUND(G.11!F491,2),0)</f>
        <v>0</v>
      </c>
      <c r="G491" s="89">
        <f>IFERROR(ROUND(G.11!G491,2),0)</f>
        <v>0</v>
      </c>
      <c r="H491" s="89">
        <f>IFERROR(ROUND(G.11!H491,2),0)</f>
        <v>0</v>
      </c>
      <c r="I491" s="89">
        <f>IFERROR(ROUND(G.11!I491,2),0)</f>
        <v>0</v>
      </c>
      <c r="J491" s="89">
        <f>IFERROR(ROUND(G.11!J491,2),0)</f>
        <v>0</v>
      </c>
      <c r="K491" s="91">
        <f t="shared" si="8"/>
        <v>0</v>
      </c>
      <c r="L491" s="89">
        <f>IFERROR(ROUND(G.11!L491,2),0)</f>
        <v>0</v>
      </c>
      <c r="M491" s="89">
        <f>IFERROR(ROUND(G.11!M491,2),0)</f>
        <v>0</v>
      </c>
      <c r="N491" s="96" t="str">
        <f>IF(OR(ISTEXT(G.11!N491),ISNUMBER(G.11!N491))=TRUE,G.11!N491,"")</f>
        <v/>
      </c>
    </row>
    <row r="492" spans="1:14" ht="15.75" thickBot="1" x14ac:dyDescent="0.3">
      <c r="A492" s="96" t="str">
        <f>IF(OR(ISTEXT(G.11!A492),ISNUMBER(G.11!A492))=TRUE,G.11!A492,"")</f>
        <v/>
      </c>
      <c r="B492" s="96" t="str">
        <f>IF(OR(ISTEXT(G.11!B492),ISNUMBER(G.11!B492))=TRUE,G.11!B492,"")</f>
        <v/>
      </c>
      <c r="C492" s="96" t="str">
        <f>IF(OR(ISTEXT(G.11!C492),ISNUMBER(G.11!C492))=TRUE,G.11!C492,"")</f>
        <v/>
      </c>
      <c r="D492" s="89">
        <f>IFERROR(ROUND(G.11!D492,2),0)</f>
        <v>0</v>
      </c>
      <c r="E492" s="96" t="str">
        <f>IF(OR(ISTEXT(G.11!E492),ISNUMBER(G.11!E492))=TRUE,G.11!E492,"")</f>
        <v/>
      </c>
      <c r="F492" s="89">
        <f>IFERROR(ROUND(G.11!F492,2),0)</f>
        <v>0</v>
      </c>
      <c r="G492" s="89">
        <f>IFERROR(ROUND(G.11!G492,2),0)</f>
        <v>0</v>
      </c>
      <c r="H492" s="89">
        <f>IFERROR(ROUND(G.11!H492,2),0)</f>
        <v>0</v>
      </c>
      <c r="I492" s="89">
        <f>IFERROR(ROUND(G.11!I492,2),0)</f>
        <v>0</v>
      </c>
      <c r="J492" s="89">
        <f>IFERROR(ROUND(G.11!J492,2),0)</f>
        <v>0</v>
      </c>
      <c r="K492" s="91">
        <f t="shared" si="8"/>
        <v>0</v>
      </c>
      <c r="L492" s="89">
        <f>IFERROR(ROUND(G.11!L492,2),0)</f>
        <v>0</v>
      </c>
      <c r="M492" s="89">
        <f>IFERROR(ROUND(G.11!M492,2),0)</f>
        <v>0</v>
      </c>
      <c r="N492" s="96" t="str">
        <f>IF(OR(ISTEXT(G.11!N492),ISNUMBER(G.11!N492))=TRUE,G.11!N492,"")</f>
        <v/>
      </c>
    </row>
    <row r="493" spans="1:14" ht="15.75" thickBot="1" x14ac:dyDescent="0.3">
      <c r="A493" s="96" t="str">
        <f>IF(OR(ISTEXT(G.11!A493),ISNUMBER(G.11!A493))=TRUE,G.11!A493,"")</f>
        <v/>
      </c>
      <c r="B493" s="96" t="str">
        <f>IF(OR(ISTEXT(G.11!B493),ISNUMBER(G.11!B493))=TRUE,G.11!B493,"")</f>
        <v/>
      </c>
      <c r="C493" s="96" t="str">
        <f>IF(OR(ISTEXT(G.11!C493),ISNUMBER(G.11!C493))=TRUE,G.11!C493,"")</f>
        <v/>
      </c>
      <c r="D493" s="89">
        <f>IFERROR(ROUND(G.11!D493,2),0)</f>
        <v>0</v>
      </c>
      <c r="E493" s="96" t="str">
        <f>IF(OR(ISTEXT(G.11!E493),ISNUMBER(G.11!E493))=TRUE,G.11!E493,"")</f>
        <v/>
      </c>
      <c r="F493" s="89">
        <f>IFERROR(ROUND(G.11!F493,2),0)</f>
        <v>0</v>
      </c>
      <c r="G493" s="89">
        <f>IFERROR(ROUND(G.11!G493,2),0)</f>
        <v>0</v>
      </c>
      <c r="H493" s="89">
        <f>IFERROR(ROUND(G.11!H493,2),0)</f>
        <v>0</v>
      </c>
      <c r="I493" s="89">
        <f>IFERROR(ROUND(G.11!I493,2),0)</f>
        <v>0</v>
      </c>
      <c r="J493" s="89">
        <f>IFERROR(ROUND(G.11!J493,2),0)</f>
        <v>0</v>
      </c>
      <c r="K493" s="91">
        <f t="shared" si="8"/>
        <v>0</v>
      </c>
      <c r="L493" s="89">
        <f>IFERROR(ROUND(G.11!L493,2),0)</f>
        <v>0</v>
      </c>
      <c r="M493" s="89">
        <f>IFERROR(ROUND(G.11!M493,2),0)</f>
        <v>0</v>
      </c>
      <c r="N493" s="96" t="str">
        <f>IF(OR(ISTEXT(G.11!N493),ISNUMBER(G.11!N493))=TRUE,G.11!N493,"")</f>
        <v/>
      </c>
    </row>
    <row r="494" spans="1:14" ht="15.75" thickBot="1" x14ac:dyDescent="0.3">
      <c r="A494" s="96" t="str">
        <f>IF(OR(ISTEXT(G.11!A494),ISNUMBER(G.11!A494))=TRUE,G.11!A494,"")</f>
        <v/>
      </c>
      <c r="B494" s="96" t="str">
        <f>IF(OR(ISTEXT(G.11!B494),ISNUMBER(G.11!B494))=TRUE,G.11!B494,"")</f>
        <v/>
      </c>
      <c r="C494" s="96" t="str">
        <f>IF(OR(ISTEXT(G.11!C494),ISNUMBER(G.11!C494))=TRUE,G.11!C494,"")</f>
        <v/>
      </c>
      <c r="D494" s="89">
        <f>IFERROR(ROUND(G.11!D494,2),0)</f>
        <v>0</v>
      </c>
      <c r="E494" s="96" t="str">
        <f>IF(OR(ISTEXT(G.11!E494),ISNUMBER(G.11!E494))=TRUE,G.11!E494,"")</f>
        <v/>
      </c>
      <c r="F494" s="89">
        <f>IFERROR(ROUND(G.11!F494,2),0)</f>
        <v>0</v>
      </c>
      <c r="G494" s="89">
        <f>IFERROR(ROUND(G.11!G494,2),0)</f>
        <v>0</v>
      </c>
      <c r="H494" s="89">
        <f>IFERROR(ROUND(G.11!H494,2),0)</f>
        <v>0</v>
      </c>
      <c r="I494" s="89">
        <f>IFERROR(ROUND(G.11!I494,2),0)</f>
        <v>0</v>
      </c>
      <c r="J494" s="89">
        <f>IFERROR(ROUND(G.11!J494,2),0)</f>
        <v>0</v>
      </c>
      <c r="K494" s="91">
        <f t="shared" si="8"/>
        <v>0</v>
      </c>
      <c r="L494" s="89">
        <f>IFERROR(ROUND(G.11!L494,2),0)</f>
        <v>0</v>
      </c>
      <c r="M494" s="89">
        <f>IFERROR(ROUND(G.11!M494,2),0)</f>
        <v>0</v>
      </c>
      <c r="N494" s="96" t="str">
        <f>IF(OR(ISTEXT(G.11!N494),ISNUMBER(G.11!N494))=TRUE,G.11!N494,"")</f>
        <v/>
      </c>
    </row>
    <row r="495" spans="1:14" ht="15.75" thickBot="1" x14ac:dyDescent="0.3">
      <c r="A495" s="96" t="str">
        <f>IF(OR(ISTEXT(G.11!A495),ISNUMBER(G.11!A495))=TRUE,G.11!A495,"")</f>
        <v/>
      </c>
      <c r="B495" s="96" t="str">
        <f>IF(OR(ISTEXT(G.11!B495),ISNUMBER(G.11!B495))=TRUE,G.11!B495,"")</f>
        <v/>
      </c>
      <c r="C495" s="96" t="str">
        <f>IF(OR(ISTEXT(G.11!C495),ISNUMBER(G.11!C495))=TRUE,G.11!C495,"")</f>
        <v/>
      </c>
      <c r="D495" s="89">
        <f>IFERROR(ROUND(G.11!D495,2),0)</f>
        <v>0</v>
      </c>
      <c r="E495" s="96" t="str">
        <f>IF(OR(ISTEXT(G.11!E495),ISNUMBER(G.11!E495))=TRUE,G.11!E495,"")</f>
        <v/>
      </c>
      <c r="F495" s="89">
        <f>IFERROR(ROUND(G.11!F495,2),0)</f>
        <v>0</v>
      </c>
      <c r="G495" s="89">
        <f>IFERROR(ROUND(G.11!G495,2),0)</f>
        <v>0</v>
      </c>
      <c r="H495" s="89">
        <f>IFERROR(ROUND(G.11!H495,2),0)</f>
        <v>0</v>
      </c>
      <c r="I495" s="89">
        <f>IFERROR(ROUND(G.11!I495,2),0)</f>
        <v>0</v>
      </c>
      <c r="J495" s="89">
        <f>IFERROR(ROUND(G.11!J495,2),0)</f>
        <v>0</v>
      </c>
      <c r="K495" s="91">
        <f t="shared" si="8"/>
        <v>0</v>
      </c>
      <c r="L495" s="89">
        <f>IFERROR(ROUND(G.11!L495,2),0)</f>
        <v>0</v>
      </c>
      <c r="M495" s="89">
        <f>IFERROR(ROUND(G.11!M495,2),0)</f>
        <v>0</v>
      </c>
      <c r="N495" s="96" t="str">
        <f>IF(OR(ISTEXT(G.11!N495),ISNUMBER(G.11!N495))=TRUE,G.11!N495,"")</f>
        <v/>
      </c>
    </row>
    <row r="496" spans="1:14" ht="15.75" thickBot="1" x14ac:dyDescent="0.3">
      <c r="A496" s="96" t="str">
        <f>IF(OR(ISTEXT(G.11!A496),ISNUMBER(G.11!A496))=TRUE,G.11!A496,"")</f>
        <v/>
      </c>
      <c r="B496" s="96" t="str">
        <f>IF(OR(ISTEXT(G.11!B496),ISNUMBER(G.11!B496))=TRUE,G.11!B496,"")</f>
        <v/>
      </c>
      <c r="C496" s="96" t="str">
        <f>IF(OR(ISTEXT(G.11!C496),ISNUMBER(G.11!C496))=TRUE,G.11!C496,"")</f>
        <v/>
      </c>
      <c r="D496" s="89">
        <f>IFERROR(ROUND(G.11!D496,2),0)</f>
        <v>0</v>
      </c>
      <c r="E496" s="96" t="str">
        <f>IF(OR(ISTEXT(G.11!E496),ISNUMBER(G.11!E496))=TRUE,G.11!E496,"")</f>
        <v/>
      </c>
      <c r="F496" s="89">
        <f>IFERROR(ROUND(G.11!F496,2),0)</f>
        <v>0</v>
      </c>
      <c r="G496" s="89">
        <f>IFERROR(ROUND(G.11!G496,2),0)</f>
        <v>0</v>
      </c>
      <c r="H496" s="89">
        <f>IFERROR(ROUND(G.11!H496,2),0)</f>
        <v>0</v>
      </c>
      <c r="I496" s="89">
        <f>IFERROR(ROUND(G.11!I496,2),0)</f>
        <v>0</v>
      </c>
      <c r="J496" s="89">
        <f>IFERROR(ROUND(G.11!J496,2),0)</f>
        <v>0</v>
      </c>
      <c r="K496" s="91">
        <f t="shared" si="8"/>
        <v>0</v>
      </c>
      <c r="L496" s="89">
        <f>IFERROR(ROUND(G.11!L496,2),0)</f>
        <v>0</v>
      </c>
      <c r="M496" s="89">
        <f>IFERROR(ROUND(G.11!M496,2),0)</f>
        <v>0</v>
      </c>
      <c r="N496" s="96" t="str">
        <f>IF(OR(ISTEXT(G.11!N496),ISNUMBER(G.11!N496))=TRUE,G.11!N496,"")</f>
        <v/>
      </c>
    </row>
    <row r="497" spans="1:14" ht="15.75" thickBot="1" x14ac:dyDescent="0.3">
      <c r="A497" s="96" t="str">
        <f>IF(OR(ISTEXT(G.11!A497),ISNUMBER(G.11!A497))=TRUE,G.11!A497,"")</f>
        <v/>
      </c>
      <c r="B497" s="96" t="str">
        <f>IF(OR(ISTEXT(G.11!B497),ISNUMBER(G.11!B497))=TRUE,G.11!B497,"")</f>
        <v/>
      </c>
      <c r="C497" s="96" t="str">
        <f>IF(OR(ISTEXT(G.11!C497),ISNUMBER(G.11!C497))=TRUE,G.11!C497,"")</f>
        <v/>
      </c>
      <c r="D497" s="89">
        <f>IFERROR(ROUND(G.11!D497,2),0)</f>
        <v>0</v>
      </c>
      <c r="E497" s="96" t="str">
        <f>IF(OR(ISTEXT(G.11!E497),ISNUMBER(G.11!E497))=TRUE,G.11!E497,"")</f>
        <v/>
      </c>
      <c r="F497" s="89">
        <f>IFERROR(ROUND(G.11!F497,2),0)</f>
        <v>0</v>
      </c>
      <c r="G497" s="89">
        <f>IFERROR(ROUND(G.11!G497,2),0)</f>
        <v>0</v>
      </c>
      <c r="H497" s="89">
        <f>IFERROR(ROUND(G.11!H497,2),0)</f>
        <v>0</v>
      </c>
      <c r="I497" s="89">
        <f>IFERROR(ROUND(G.11!I497,2),0)</f>
        <v>0</v>
      </c>
      <c r="J497" s="89">
        <f>IFERROR(ROUND(G.11!J497,2),0)</f>
        <v>0</v>
      </c>
      <c r="K497" s="91">
        <f t="shared" si="8"/>
        <v>0</v>
      </c>
      <c r="L497" s="89">
        <f>IFERROR(ROUND(G.11!L497,2),0)</f>
        <v>0</v>
      </c>
      <c r="M497" s="89">
        <f>IFERROR(ROUND(G.11!M497,2),0)</f>
        <v>0</v>
      </c>
      <c r="N497" s="96" t="str">
        <f>IF(OR(ISTEXT(G.11!N497),ISNUMBER(G.11!N497))=TRUE,G.11!N497,"")</f>
        <v/>
      </c>
    </row>
    <row r="498" spans="1:14" ht="15.75" thickBot="1" x14ac:dyDescent="0.3">
      <c r="A498" s="96" t="str">
        <f>IF(OR(ISTEXT(G.11!A498),ISNUMBER(G.11!A498))=TRUE,G.11!A498,"")</f>
        <v/>
      </c>
      <c r="B498" s="96" t="str">
        <f>IF(OR(ISTEXT(G.11!B498),ISNUMBER(G.11!B498))=TRUE,G.11!B498,"")</f>
        <v/>
      </c>
      <c r="C498" s="96" t="str">
        <f>IF(OR(ISTEXT(G.11!C498),ISNUMBER(G.11!C498))=TRUE,G.11!C498,"")</f>
        <v/>
      </c>
      <c r="D498" s="89">
        <f>IFERROR(ROUND(G.11!D498,2),0)</f>
        <v>0</v>
      </c>
      <c r="E498" s="96" t="str">
        <f>IF(OR(ISTEXT(G.11!E498),ISNUMBER(G.11!E498))=TRUE,G.11!E498,"")</f>
        <v/>
      </c>
      <c r="F498" s="89">
        <f>IFERROR(ROUND(G.11!F498,2),0)</f>
        <v>0</v>
      </c>
      <c r="G498" s="89">
        <f>IFERROR(ROUND(G.11!G498,2),0)</f>
        <v>0</v>
      </c>
      <c r="H498" s="89">
        <f>IFERROR(ROUND(G.11!H498,2),0)</f>
        <v>0</v>
      </c>
      <c r="I498" s="89">
        <f>IFERROR(ROUND(G.11!I498,2),0)</f>
        <v>0</v>
      </c>
      <c r="J498" s="89">
        <f>IFERROR(ROUND(G.11!J498,2),0)</f>
        <v>0</v>
      </c>
      <c r="K498" s="91">
        <f t="shared" si="8"/>
        <v>0</v>
      </c>
      <c r="L498" s="89">
        <f>IFERROR(ROUND(G.11!L498,2),0)</f>
        <v>0</v>
      </c>
      <c r="M498" s="89">
        <f>IFERROR(ROUND(G.11!M498,2),0)</f>
        <v>0</v>
      </c>
      <c r="N498" s="96" t="str">
        <f>IF(OR(ISTEXT(G.11!N498),ISNUMBER(G.11!N498))=TRUE,G.11!N498,"")</f>
        <v/>
      </c>
    </row>
    <row r="499" spans="1:14" ht="15.75" thickBot="1" x14ac:dyDescent="0.3">
      <c r="A499" s="96" t="str">
        <f>IF(OR(ISTEXT(G.11!A499),ISNUMBER(G.11!A499))=TRUE,G.11!A499,"")</f>
        <v/>
      </c>
      <c r="B499" s="96" t="str">
        <f>IF(OR(ISTEXT(G.11!B499),ISNUMBER(G.11!B499))=TRUE,G.11!B499,"")</f>
        <v/>
      </c>
      <c r="C499" s="96" t="str">
        <f>IF(OR(ISTEXT(G.11!C499),ISNUMBER(G.11!C499))=TRUE,G.11!C499,"")</f>
        <v/>
      </c>
      <c r="D499" s="89">
        <f>IFERROR(ROUND(G.11!D499,2),0)</f>
        <v>0</v>
      </c>
      <c r="E499" s="96" t="str">
        <f>IF(OR(ISTEXT(G.11!E499),ISNUMBER(G.11!E499))=TRUE,G.11!E499,"")</f>
        <v/>
      </c>
      <c r="F499" s="89">
        <f>IFERROR(ROUND(G.11!F499,2),0)</f>
        <v>0</v>
      </c>
      <c r="G499" s="89">
        <f>IFERROR(ROUND(G.11!G499,2),0)</f>
        <v>0</v>
      </c>
      <c r="H499" s="89">
        <f>IFERROR(ROUND(G.11!H499,2),0)</f>
        <v>0</v>
      </c>
      <c r="I499" s="89">
        <f>IFERROR(ROUND(G.11!I499,2),0)</f>
        <v>0</v>
      </c>
      <c r="J499" s="89">
        <f>IFERROR(ROUND(G.11!J499,2),0)</f>
        <v>0</v>
      </c>
      <c r="K499" s="91">
        <f t="shared" si="8"/>
        <v>0</v>
      </c>
      <c r="L499" s="89">
        <f>IFERROR(ROUND(G.11!L499,2),0)</f>
        <v>0</v>
      </c>
      <c r="M499" s="89">
        <f>IFERROR(ROUND(G.11!M499,2),0)</f>
        <v>0</v>
      </c>
      <c r="N499" s="96" t="str">
        <f>IF(OR(ISTEXT(G.11!N499),ISNUMBER(G.11!N499))=TRUE,G.11!N499,"")</f>
        <v/>
      </c>
    </row>
    <row r="500" spans="1:14" ht="15.75" thickBot="1" x14ac:dyDescent="0.3">
      <c r="A500" s="96" t="str">
        <f>IF(OR(ISTEXT(G.11!A500),ISNUMBER(G.11!A500))=TRUE,G.11!A500,"")</f>
        <v/>
      </c>
      <c r="B500" s="96" t="str">
        <f>IF(OR(ISTEXT(G.11!B500),ISNUMBER(G.11!B500))=TRUE,G.11!B500,"")</f>
        <v/>
      </c>
      <c r="C500" s="96" t="str">
        <f>IF(OR(ISTEXT(G.11!C500),ISNUMBER(G.11!C500))=TRUE,G.11!C500,"")</f>
        <v/>
      </c>
      <c r="D500" s="89">
        <f>IFERROR(ROUND(G.11!D500,2),0)</f>
        <v>0</v>
      </c>
      <c r="E500" s="96" t="str">
        <f>IF(OR(ISTEXT(G.11!E500),ISNUMBER(G.11!E500))=TRUE,G.11!E500,"")</f>
        <v/>
      </c>
      <c r="F500" s="89">
        <f>IFERROR(ROUND(G.11!F500,2),0)</f>
        <v>0</v>
      </c>
      <c r="G500" s="89">
        <f>IFERROR(ROUND(G.11!G500,2),0)</f>
        <v>0</v>
      </c>
      <c r="H500" s="89">
        <f>IFERROR(ROUND(G.11!H500,2),0)</f>
        <v>0</v>
      </c>
      <c r="I500" s="89">
        <f>IFERROR(ROUND(G.11!I500,2),0)</f>
        <v>0</v>
      </c>
      <c r="J500" s="89">
        <f>IFERROR(ROUND(G.11!J500,2),0)</f>
        <v>0</v>
      </c>
      <c r="K500" s="91">
        <f t="shared" si="8"/>
        <v>0</v>
      </c>
      <c r="L500" s="89">
        <f>IFERROR(ROUND(G.11!L500,2),0)</f>
        <v>0</v>
      </c>
      <c r="M500" s="89">
        <f>IFERROR(ROUND(G.11!M500,2),0)</f>
        <v>0</v>
      </c>
      <c r="N500" s="96" t="str">
        <f>IF(OR(ISTEXT(G.11!N500),ISNUMBER(G.11!N500))=TRUE,G.11!N500,"")</f>
        <v/>
      </c>
    </row>
    <row r="501" spans="1:14" ht="15.75" thickBot="1" x14ac:dyDescent="0.3">
      <c r="A501" s="96" t="str">
        <f>IF(OR(ISTEXT(G.11!A501),ISNUMBER(G.11!A501))=TRUE,G.11!A501,"")</f>
        <v/>
      </c>
      <c r="B501" s="96" t="str">
        <f>IF(OR(ISTEXT(G.11!B501),ISNUMBER(G.11!B501))=TRUE,G.11!B501,"")</f>
        <v/>
      </c>
      <c r="C501" s="96" t="str">
        <f>IF(OR(ISTEXT(G.11!C501),ISNUMBER(G.11!C501))=TRUE,G.11!C501,"")</f>
        <v/>
      </c>
      <c r="D501" s="89">
        <f>IFERROR(ROUND(G.11!D501,2),0)</f>
        <v>0</v>
      </c>
      <c r="E501" s="96" t="str">
        <f>IF(OR(ISTEXT(G.11!E501),ISNUMBER(G.11!E501))=TRUE,G.11!E501,"")</f>
        <v/>
      </c>
      <c r="F501" s="89">
        <f>IFERROR(ROUND(G.11!F501,2),0)</f>
        <v>0</v>
      </c>
      <c r="G501" s="89">
        <f>IFERROR(ROUND(G.11!G501,2),0)</f>
        <v>0</v>
      </c>
      <c r="H501" s="89">
        <f>IFERROR(ROUND(G.11!H501,2),0)</f>
        <v>0</v>
      </c>
      <c r="I501" s="89">
        <f>IFERROR(ROUND(G.11!I501,2),0)</f>
        <v>0</v>
      </c>
      <c r="J501" s="89">
        <f>IFERROR(ROUND(G.11!J501,2),0)</f>
        <v>0</v>
      </c>
      <c r="K501" s="91">
        <f t="shared" si="8"/>
        <v>0</v>
      </c>
      <c r="L501" s="89">
        <f>IFERROR(ROUND(G.11!L501,2),0)</f>
        <v>0</v>
      </c>
      <c r="M501" s="89">
        <f>IFERROR(ROUND(G.11!M501,2),0)</f>
        <v>0</v>
      </c>
      <c r="N501" s="96" t="str">
        <f>IF(OR(ISTEXT(G.11!N501),ISNUMBER(G.11!N501))=TRUE,G.11!N501,"")</f>
        <v/>
      </c>
    </row>
    <row r="502" spans="1:14" ht="15.75" thickBot="1" x14ac:dyDescent="0.3">
      <c r="A502" s="96" t="str">
        <f>IF(OR(ISTEXT(G.11!A502),ISNUMBER(G.11!A502))=TRUE,G.11!A502,"")</f>
        <v/>
      </c>
      <c r="B502" s="96" t="str">
        <f>IF(OR(ISTEXT(G.11!B502),ISNUMBER(G.11!B502))=TRUE,G.11!B502,"")</f>
        <v/>
      </c>
      <c r="C502" s="96" t="str">
        <f>IF(OR(ISTEXT(G.11!C502),ISNUMBER(G.11!C502))=TRUE,G.11!C502,"")</f>
        <v/>
      </c>
      <c r="D502" s="89">
        <f>IFERROR(ROUND(G.11!D502,2),0)</f>
        <v>0</v>
      </c>
      <c r="E502" s="96" t="str">
        <f>IF(OR(ISTEXT(G.11!E502),ISNUMBER(G.11!E502))=TRUE,G.11!E502,"")</f>
        <v/>
      </c>
      <c r="F502" s="89">
        <f>IFERROR(ROUND(G.11!F502,2),0)</f>
        <v>0</v>
      </c>
      <c r="G502" s="89">
        <f>IFERROR(ROUND(G.11!G502,2),0)</f>
        <v>0</v>
      </c>
      <c r="H502" s="89">
        <f>IFERROR(ROUND(G.11!H502,2),0)</f>
        <v>0</v>
      </c>
      <c r="I502" s="89">
        <f>IFERROR(ROUND(G.11!I502,2),0)</f>
        <v>0</v>
      </c>
      <c r="J502" s="89">
        <f>IFERROR(ROUND(G.11!J502,2),0)</f>
        <v>0</v>
      </c>
      <c r="K502" s="91">
        <f t="shared" si="8"/>
        <v>0</v>
      </c>
      <c r="L502" s="89">
        <f>IFERROR(ROUND(G.11!L502,2),0)</f>
        <v>0</v>
      </c>
      <c r="M502" s="89">
        <f>IFERROR(ROUND(G.11!M502,2),0)</f>
        <v>0</v>
      </c>
      <c r="N502" s="96" t="str">
        <f>IF(OR(ISTEXT(G.11!N502),ISNUMBER(G.11!N502))=TRUE,G.11!N502,"")</f>
        <v/>
      </c>
    </row>
    <row r="503" spans="1:14" ht="15.75" thickBot="1" x14ac:dyDescent="0.3">
      <c r="A503" s="96" t="str">
        <f>IF(OR(ISTEXT(G.11!A503),ISNUMBER(G.11!A503))=TRUE,G.11!A503,"")</f>
        <v/>
      </c>
      <c r="B503" s="96" t="str">
        <f>IF(OR(ISTEXT(G.11!B503),ISNUMBER(G.11!B503))=TRUE,G.11!B503,"")</f>
        <v/>
      </c>
      <c r="C503" s="96" t="str">
        <f>IF(OR(ISTEXT(G.11!C503),ISNUMBER(G.11!C503))=TRUE,G.11!C503,"")</f>
        <v/>
      </c>
      <c r="D503" s="89">
        <f>IFERROR(ROUND(G.11!D503,2),0)</f>
        <v>0</v>
      </c>
      <c r="E503" s="96" t="str">
        <f>IF(OR(ISTEXT(G.11!E503),ISNUMBER(G.11!E503))=TRUE,G.11!E503,"")</f>
        <v/>
      </c>
      <c r="F503" s="89">
        <f>IFERROR(ROUND(G.11!F503,2),0)</f>
        <v>0</v>
      </c>
      <c r="G503" s="89">
        <f>IFERROR(ROUND(G.11!G503,2),0)</f>
        <v>0</v>
      </c>
      <c r="H503" s="89">
        <f>IFERROR(ROUND(G.11!H503,2),0)</f>
        <v>0</v>
      </c>
      <c r="I503" s="89">
        <f>IFERROR(ROUND(G.11!I503,2),0)</f>
        <v>0</v>
      </c>
      <c r="J503" s="89">
        <f>IFERROR(ROUND(G.11!J503,2),0)</f>
        <v>0</v>
      </c>
      <c r="K503" s="91">
        <f t="shared" si="8"/>
        <v>0</v>
      </c>
      <c r="L503" s="89">
        <f>IFERROR(ROUND(G.11!L503,2),0)</f>
        <v>0</v>
      </c>
      <c r="M503" s="89">
        <f>IFERROR(ROUND(G.11!M503,2),0)</f>
        <v>0</v>
      </c>
      <c r="N503" s="96" t="str">
        <f>IF(OR(ISTEXT(G.11!N503),ISNUMBER(G.11!N503))=TRUE,G.11!N503,"")</f>
        <v/>
      </c>
    </row>
    <row r="504" spans="1:14" ht="15.75" thickBot="1" x14ac:dyDescent="0.3">
      <c r="A504" s="96" t="str">
        <f>IF(OR(ISTEXT(G.11!A504),ISNUMBER(G.11!A504))=TRUE,G.11!A504,"")</f>
        <v/>
      </c>
      <c r="B504" s="96" t="str">
        <f>IF(OR(ISTEXT(G.11!B504),ISNUMBER(G.11!B504))=TRUE,G.11!B504,"")</f>
        <v/>
      </c>
      <c r="C504" s="96" t="str">
        <f>IF(OR(ISTEXT(G.11!C504),ISNUMBER(G.11!C504))=TRUE,G.11!C504,"")</f>
        <v/>
      </c>
      <c r="D504" s="89">
        <f>IFERROR(ROUND(G.11!D504,2),0)</f>
        <v>0</v>
      </c>
      <c r="E504" s="96" t="str">
        <f>IF(OR(ISTEXT(G.11!E504),ISNUMBER(G.11!E504))=TRUE,G.11!E504,"")</f>
        <v/>
      </c>
      <c r="F504" s="89">
        <f>IFERROR(ROUND(G.11!F504,2),0)</f>
        <v>0</v>
      </c>
      <c r="G504" s="89">
        <f>IFERROR(ROUND(G.11!G504,2),0)</f>
        <v>0</v>
      </c>
      <c r="H504" s="89">
        <f>IFERROR(ROUND(G.11!H504,2),0)</f>
        <v>0</v>
      </c>
      <c r="I504" s="89">
        <f>IFERROR(ROUND(G.11!I504,2),0)</f>
        <v>0</v>
      </c>
      <c r="J504" s="89">
        <f>IFERROR(ROUND(G.11!J504,2),0)</f>
        <v>0</v>
      </c>
      <c r="K504" s="91">
        <f t="shared" si="8"/>
        <v>0</v>
      </c>
      <c r="L504" s="89">
        <f>IFERROR(ROUND(G.11!L504,2),0)</f>
        <v>0</v>
      </c>
      <c r="M504" s="89">
        <f>IFERROR(ROUND(G.11!M504,2),0)</f>
        <v>0</v>
      </c>
      <c r="N504" s="96" t="str">
        <f>IF(OR(ISTEXT(G.11!N504),ISNUMBER(G.11!N504))=TRUE,G.11!N504,"")</f>
        <v/>
      </c>
    </row>
    <row r="505" spans="1:14" ht="15.75" thickBot="1" x14ac:dyDescent="0.3">
      <c r="A505" s="96" t="str">
        <f>IF(OR(ISTEXT(G.11!A505),ISNUMBER(G.11!A505))=TRUE,G.11!A505,"")</f>
        <v/>
      </c>
      <c r="B505" s="96" t="str">
        <f>IF(OR(ISTEXT(G.11!B505),ISNUMBER(G.11!B505))=TRUE,G.11!B505,"")</f>
        <v/>
      </c>
      <c r="C505" s="96" t="str">
        <f>IF(OR(ISTEXT(G.11!C505),ISNUMBER(G.11!C505))=TRUE,G.11!C505,"")</f>
        <v/>
      </c>
      <c r="D505" s="89">
        <f>IFERROR(ROUND(G.11!D505,2),0)</f>
        <v>0</v>
      </c>
      <c r="E505" s="96" t="str">
        <f>IF(OR(ISTEXT(G.11!E505),ISNUMBER(G.11!E505))=TRUE,G.11!E505,"")</f>
        <v/>
      </c>
      <c r="F505" s="89">
        <f>IFERROR(ROUND(G.11!F505,2),0)</f>
        <v>0</v>
      </c>
      <c r="G505" s="89">
        <f>IFERROR(ROUND(G.11!G505,2),0)</f>
        <v>0</v>
      </c>
      <c r="H505" s="89">
        <f>IFERROR(ROUND(G.11!H505,2),0)</f>
        <v>0</v>
      </c>
      <c r="I505" s="89">
        <f>IFERROR(ROUND(G.11!I505,2),0)</f>
        <v>0</v>
      </c>
      <c r="J505" s="89">
        <f>IFERROR(ROUND(G.11!J505,2),0)</f>
        <v>0</v>
      </c>
      <c r="K505" s="91">
        <f t="shared" si="8"/>
        <v>0</v>
      </c>
      <c r="L505" s="89">
        <f>IFERROR(ROUND(G.11!L505,2),0)</f>
        <v>0</v>
      </c>
      <c r="M505" s="89">
        <f>IFERROR(ROUND(G.11!M505,2),0)</f>
        <v>0</v>
      </c>
      <c r="N505" s="96" t="str">
        <f>IF(OR(ISTEXT(G.11!N505),ISNUMBER(G.11!N505))=TRUE,G.11!N505,"")</f>
        <v/>
      </c>
    </row>
    <row r="506" spans="1:14" ht="15.75" thickBot="1" x14ac:dyDescent="0.3">
      <c r="A506" s="96" t="str">
        <f>IF(OR(ISTEXT(G.11!A506),ISNUMBER(G.11!A506))=TRUE,G.11!A506,"")</f>
        <v/>
      </c>
      <c r="B506" s="96" t="str">
        <f>IF(OR(ISTEXT(G.11!B506),ISNUMBER(G.11!B506))=TRUE,G.11!B506,"")</f>
        <v/>
      </c>
      <c r="C506" s="96" t="str">
        <f>IF(OR(ISTEXT(G.11!C506),ISNUMBER(G.11!C506))=TRUE,G.11!C506,"")</f>
        <v/>
      </c>
      <c r="D506" s="89">
        <f>IFERROR(ROUND(G.11!D506,2),0)</f>
        <v>0</v>
      </c>
      <c r="E506" s="96" t="str">
        <f>IF(OR(ISTEXT(G.11!E506),ISNUMBER(G.11!E506))=TRUE,G.11!E506,"")</f>
        <v/>
      </c>
      <c r="F506" s="89">
        <f>IFERROR(ROUND(G.11!F506,2),0)</f>
        <v>0</v>
      </c>
      <c r="G506" s="89">
        <f>IFERROR(ROUND(G.11!G506,2),0)</f>
        <v>0</v>
      </c>
      <c r="H506" s="89">
        <f>IFERROR(ROUND(G.11!H506,2),0)</f>
        <v>0</v>
      </c>
      <c r="I506" s="89">
        <f>IFERROR(ROUND(G.11!I506,2),0)</f>
        <v>0</v>
      </c>
      <c r="J506" s="89">
        <f>IFERROR(ROUND(G.11!J506,2),0)</f>
        <v>0</v>
      </c>
      <c r="K506" s="91">
        <f t="shared" si="8"/>
        <v>0</v>
      </c>
      <c r="L506" s="89">
        <f>IFERROR(ROUND(G.11!L506,2),0)</f>
        <v>0</v>
      </c>
      <c r="M506" s="89">
        <f>IFERROR(ROUND(G.11!M506,2),0)</f>
        <v>0</v>
      </c>
      <c r="N506" s="96" t="str">
        <f>IF(OR(ISTEXT(G.11!N506),ISNUMBER(G.11!N506))=TRUE,G.11!N506,"")</f>
        <v/>
      </c>
    </row>
    <row r="507" spans="1:14" ht="15.75" thickBot="1" x14ac:dyDescent="0.3">
      <c r="A507" s="96" t="str">
        <f>IF(OR(ISTEXT(G.11!A507),ISNUMBER(G.11!A507))=TRUE,G.11!A507,"")</f>
        <v/>
      </c>
      <c r="B507" s="96" t="str">
        <f>IF(OR(ISTEXT(G.11!B507),ISNUMBER(G.11!B507))=TRUE,G.11!B507,"")</f>
        <v/>
      </c>
      <c r="C507" s="96" t="str">
        <f>IF(OR(ISTEXT(G.11!C507),ISNUMBER(G.11!C507))=TRUE,G.11!C507,"")</f>
        <v/>
      </c>
      <c r="D507" s="89">
        <f>IFERROR(ROUND(G.11!D507,2),0)</f>
        <v>0</v>
      </c>
      <c r="E507" s="96" t="str">
        <f>IF(OR(ISTEXT(G.11!E507),ISNUMBER(G.11!E507))=TRUE,G.11!E507,"")</f>
        <v/>
      </c>
      <c r="F507" s="89">
        <f>IFERROR(ROUND(G.11!F507,2),0)</f>
        <v>0</v>
      </c>
      <c r="G507" s="89">
        <f>IFERROR(ROUND(G.11!G507,2),0)</f>
        <v>0</v>
      </c>
      <c r="H507" s="89">
        <f>IFERROR(ROUND(G.11!H507,2),0)</f>
        <v>0</v>
      </c>
      <c r="I507" s="89">
        <f>IFERROR(ROUND(G.11!I507,2),0)</f>
        <v>0</v>
      </c>
      <c r="J507" s="89">
        <f>IFERROR(ROUND(G.11!J507,2),0)</f>
        <v>0</v>
      </c>
      <c r="K507" s="91">
        <f t="shared" si="8"/>
        <v>0</v>
      </c>
      <c r="L507" s="89">
        <f>IFERROR(ROUND(G.11!L507,2),0)</f>
        <v>0</v>
      </c>
      <c r="M507" s="89">
        <f>IFERROR(ROUND(G.11!M507,2),0)</f>
        <v>0</v>
      </c>
      <c r="N507" s="96" t="str">
        <f>IF(OR(ISTEXT(G.11!N507),ISNUMBER(G.11!N507))=TRUE,G.11!N507,"")</f>
        <v/>
      </c>
    </row>
    <row r="508" spans="1:14" ht="15.75" thickBot="1" x14ac:dyDescent="0.3">
      <c r="A508" s="96" t="str">
        <f>IF(OR(ISTEXT(G.11!A508),ISNUMBER(G.11!A508))=TRUE,G.11!A508,"")</f>
        <v/>
      </c>
      <c r="B508" s="96" t="str">
        <f>IF(OR(ISTEXT(G.11!B508),ISNUMBER(G.11!B508))=TRUE,G.11!B508,"")</f>
        <v/>
      </c>
      <c r="C508" s="96" t="str">
        <f>IF(OR(ISTEXT(G.11!C508),ISNUMBER(G.11!C508))=TRUE,G.11!C508,"")</f>
        <v/>
      </c>
      <c r="D508" s="89">
        <f>IFERROR(ROUND(G.11!D508,2),0)</f>
        <v>0</v>
      </c>
      <c r="E508" s="96" t="str">
        <f>IF(OR(ISTEXT(G.11!E508),ISNUMBER(G.11!E508))=TRUE,G.11!E508,"")</f>
        <v/>
      </c>
      <c r="F508" s="89">
        <f>IFERROR(ROUND(G.11!F508,2),0)</f>
        <v>0</v>
      </c>
      <c r="G508" s="89">
        <f>IFERROR(ROUND(G.11!G508,2),0)</f>
        <v>0</v>
      </c>
      <c r="H508" s="89">
        <f>IFERROR(ROUND(G.11!H508,2),0)</f>
        <v>0</v>
      </c>
      <c r="I508" s="89">
        <f>IFERROR(ROUND(G.11!I508,2),0)</f>
        <v>0</v>
      </c>
      <c r="J508" s="89">
        <f>IFERROR(ROUND(G.11!J508,2),0)</f>
        <v>0</v>
      </c>
      <c r="K508" s="91">
        <f t="shared" si="8"/>
        <v>0</v>
      </c>
      <c r="L508" s="89">
        <f>IFERROR(ROUND(G.11!L508,2),0)</f>
        <v>0</v>
      </c>
      <c r="M508" s="89">
        <f>IFERROR(ROUND(G.11!M508,2),0)</f>
        <v>0</v>
      </c>
      <c r="N508" s="96" t="str">
        <f>IF(OR(ISTEXT(G.11!N508),ISNUMBER(G.11!N508))=TRUE,G.11!N508,"")</f>
        <v/>
      </c>
    </row>
    <row r="509" spans="1:14" ht="15.75" thickBot="1" x14ac:dyDescent="0.3">
      <c r="A509" s="96" t="str">
        <f>IF(OR(ISTEXT(G.11!A509),ISNUMBER(G.11!A509))=TRUE,G.11!A509,"")</f>
        <v/>
      </c>
      <c r="B509" s="96" t="str">
        <f>IF(OR(ISTEXT(G.11!B509),ISNUMBER(G.11!B509))=TRUE,G.11!B509,"")</f>
        <v/>
      </c>
      <c r="C509" s="96" t="str">
        <f>IF(OR(ISTEXT(G.11!C509),ISNUMBER(G.11!C509))=TRUE,G.11!C509,"")</f>
        <v/>
      </c>
      <c r="D509" s="89">
        <f>IFERROR(ROUND(G.11!D509,2),0)</f>
        <v>0</v>
      </c>
      <c r="E509" s="96" t="str">
        <f>IF(OR(ISTEXT(G.11!E509),ISNUMBER(G.11!E509))=TRUE,G.11!E509,"")</f>
        <v/>
      </c>
      <c r="F509" s="89">
        <f>IFERROR(ROUND(G.11!F509,2),0)</f>
        <v>0</v>
      </c>
      <c r="G509" s="89">
        <f>IFERROR(ROUND(G.11!G509,2),0)</f>
        <v>0</v>
      </c>
      <c r="H509" s="89">
        <f>IFERROR(ROUND(G.11!H509,2),0)</f>
        <v>0</v>
      </c>
      <c r="I509" s="89">
        <f>IFERROR(ROUND(G.11!I509,2),0)</f>
        <v>0</v>
      </c>
      <c r="J509" s="89">
        <f>IFERROR(ROUND(G.11!J509,2),0)</f>
        <v>0</v>
      </c>
      <c r="K509" s="91">
        <f t="shared" si="8"/>
        <v>0</v>
      </c>
      <c r="L509" s="89">
        <f>IFERROR(ROUND(G.11!L509,2),0)</f>
        <v>0</v>
      </c>
      <c r="M509" s="89">
        <f>IFERROR(ROUND(G.11!M509,2),0)</f>
        <v>0</v>
      </c>
      <c r="N509" s="96" t="str">
        <f>IF(OR(ISTEXT(G.11!N509),ISNUMBER(G.11!N509))=TRUE,G.11!N509,"")</f>
        <v/>
      </c>
    </row>
    <row r="510" spans="1:14" ht="15.75" thickBot="1" x14ac:dyDescent="0.3">
      <c r="A510" s="96" t="str">
        <f>IF(OR(ISTEXT(G.11!A510),ISNUMBER(G.11!A510))=TRUE,G.11!A510,"")</f>
        <v/>
      </c>
      <c r="B510" s="96" t="str">
        <f>IF(OR(ISTEXT(G.11!B510),ISNUMBER(G.11!B510))=TRUE,G.11!B510,"")</f>
        <v/>
      </c>
      <c r="C510" s="96" t="str">
        <f>IF(OR(ISTEXT(G.11!C510),ISNUMBER(G.11!C510))=TRUE,G.11!C510,"")</f>
        <v/>
      </c>
      <c r="D510" s="89">
        <f>IFERROR(ROUND(G.11!D510,2),0)</f>
        <v>0</v>
      </c>
      <c r="E510" s="96" t="str">
        <f>IF(OR(ISTEXT(G.11!E510),ISNUMBER(G.11!E510))=TRUE,G.11!E510,"")</f>
        <v/>
      </c>
      <c r="F510" s="89">
        <f>IFERROR(ROUND(G.11!F510,2),0)</f>
        <v>0</v>
      </c>
      <c r="G510" s="89">
        <f>IFERROR(ROUND(G.11!G510,2),0)</f>
        <v>0</v>
      </c>
      <c r="H510" s="89">
        <f>IFERROR(ROUND(G.11!H510,2),0)</f>
        <v>0</v>
      </c>
      <c r="I510" s="89">
        <f>IFERROR(ROUND(G.11!I510,2),0)</f>
        <v>0</v>
      </c>
      <c r="J510" s="89">
        <f>IFERROR(ROUND(G.11!J510,2),0)</f>
        <v>0</v>
      </c>
      <c r="K510" s="91">
        <f t="shared" si="8"/>
        <v>0</v>
      </c>
      <c r="L510" s="89">
        <f>IFERROR(ROUND(G.11!L510,2),0)</f>
        <v>0</v>
      </c>
      <c r="M510" s="89">
        <f>IFERROR(ROUND(G.11!M510,2),0)</f>
        <v>0</v>
      </c>
      <c r="N510" s="96" t="str">
        <f>IF(OR(ISTEXT(G.11!N510),ISNUMBER(G.11!N510))=TRUE,G.11!N510,"")</f>
        <v/>
      </c>
    </row>
    <row r="511" spans="1:14" ht="15.75" thickBot="1" x14ac:dyDescent="0.3">
      <c r="A511" s="96" t="str">
        <f>IF(OR(ISTEXT(G.11!A511),ISNUMBER(G.11!A511))=TRUE,G.11!A511,"")</f>
        <v/>
      </c>
      <c r="B511" s="96" t="str">
        <f>IF(OR(ISTEXT(G.11!B511),ISNUMBER(G.11!B511))=TRUE,G.11!B511,"")</f>
        <v/>
      </c>
      <c r="C511" s="96" t="str">
        <f>IF(OR(ISTEXT(G.11!C511),ISNUMBER(G.11!C511))=TRUE,G.11!C511,"")</f>
        <v/>
      </c>
      <c r="D511" s="89">
        <f>IFERROR(ROUND(G.11!D511,2),0)</f>
        <v>0</v>
      </c>
      <c r="E511" s="96" t="str">
        <f>IF(OR(ISTEXT(G.11!E511),ISNUMBER(G.11!E511))=TRUE,G.11!E511,"")</f>
        <v/>
      </c>
      <c r="F511" s="89">
        <f>IFERROR(ROUND(G.11!F511,2),0)</f>
        <v>0</v>
      </c>
      <c r="G511" s="89">
        <f>IFERROR(ROUND(G.11!G511,2),0)</f>
        <v>0</v>
      </c>
      <c r="H511" s="89">
        <f>IFERROR(ROUND(G.11!H511,2),0)</f>
        <v>0</v>
      </c>
      <c r="I511" s="89">
        <f>IFERROR(ROUND(G.11!I511,2),0)</f>
        <v>0</v>
      </c>
      <c r="J511" s="89">
        <f>IFERROR(ROUND(G.11!J511,2),0)</f>
        <v>0</v>
      </c>
      <c r="K511" s="91">
        <f t="shared" si="8"/>
        <v>0</v>
      </c>
      <c r="L511" s="89">
        <f>IFERROR(ROUND(G.11!L511,2),0)</f>
        <v>0</v>
      </c>
      <c r="M511" s="89">
        <f>IFERROR(ROUND(G.11!M511,2),0)</f>
        <v>0</v>
      </c>
      <c r="N511" s="96" t="str">
        <f>IF(OR(ISTEXT(G.11!N511),ISNUMBER(G.11!N511))=TRUE,G.11!N511,"")</f>
        <v/>
      </c>
    </row>
    <row r="512" spans="1:14" ht="15.75" thickBot="1" x14ac:dyDescent="0.3">
      <c r="A512" s="96" t="str">
        <f>IF(OR(ISTEXT(G.11!A512),ISNUMBER(G.11!A512))=TRUE,G.11!A512,"")</f>
        <v/>
      </c>
      <c r="B512" s="96" t="str">
        <f>IF(OR(ISTEXT(G.11!B512),ISNUMBER(G.11!B512))=TRUE,G.11!B512,"")</f>
        <v/>
      </c>
      <c r="C512" s="96" t="str">
        <f>IF(OR(ISTEXT(G.11!C512),ISNUMBER(G.11!C512))=TRUE,G.11!C512,"")</f>
        <v/>
      </c>
      <c r="D512" s="89">
        <f>IFERROR(ROUND(G.11!D512,2),0)</f>
        <v>0</v>
      </c>
      <c r="E512" s="96" t="str">
        <f>IF(OR(ISTEXT(G.11!E512),ISNUMBER(G.11!E512))=TRUE,G.11!E512,"")</f>
        <v/>
      </c>
      <c r="F512" s="89">
        <f>IFERROR(ROUND(G.11!F512,2),0)</f>
        <v>0</v>
      </c>
      <c r="G512" s="89">
        <f>IFERROR(ROUND(G.11!G512,2),0)</f>
        <v>0</v>
      </c>
      <c r="H512" s="89">
        <f>IFERROR(ROUND(G.11!H512,2),0)</f>
        <v>0</v>
      </c>
      <c r="I512" s="89">
        <f>IFERROR(ROUND(G.11!I512,2),0)</f>
        <v>0</v>
      </c>
      <c r="J512" s="89">
        <f>IFERROR(ROUND(G.11!J512,2),0)</f>
        <v>0</v>
      </c>
      <c r="K512" s="91">
        <f t="shared" si="8"/>
        <v>0</v>
      </c>
      <c r="L512" s="89">
        <f>IFERROR(ROUND(G.11!L512,2),0)</f>
        <v>0</v>
      </c>
      <c r="M512" s="89">
        <f>IFERROR(ROUND(G.11!M512,2),0)</f>
        <v>0</v>
      </c>
      <c r="N512" s="96" t="str">
        <f>IF(OR(ISTEXT(G.11!N512),ISNUMBER(G.11!N512))=TRUE,G.11!N512,"")</f>
        <v/>
      </c>
    </row>
    <row r="513" spans="1:14" ht="15.75" thickBot="1" x14ac:dyDescent="0.3">
      <c r="A513" s="96" t="str">
        <f>IF(OR(ISTEXT(G.11!A513),ISNUMBER(G.11!A513))=TRUE,G.11!A513,"")</f>
        <v/>
      </c>
      <c r="B513" s="96" t="str">
        <f>IF(OR(ISTEXT(G.11!B513),ISNUMBER(G.11!B513))=TRUE,G.11!B513,"")</f>
        <v/>
      </c>
      <c r="C513" s="96" t="str">
        <f>IF(OR(ISTEXT(G.11!C513),ISNUMBER(G.11!C513))=TRUE,G.11!C513,"")</f>
        <v/>
      </c>
      <c r="D513" s="89">
        <f>IFERROR(ROUND(G.11!D513,2),0)</f>
        <v>0</v>
      </c>
      <c r="E513" s="96" t="str">
        <f>IF(OR(ISTEXT(G.11!E513),ISNUMBER(G.11!E513))=TRUE,G.11!E513,"")</f>
        <v/>
      </c>
      <c r="F513" s="89">
        <f>IFERROR(ROUND(G.11!F513,2),0)</f>
        <v>0</v>
      </c>
      <c r="G513" s="89">
        <f>IFERROR(ROUND(G.11!G513,2),0)</f>
        <v>0</v>
      </c>
      <c r="H513" s="89">
        <f>IFERROR(ROUND(G.11!H513,2),0)</f>
        <v>0</v>
      </c>
      <c r="I513" s="89">
        <f>IFERROR(ROUND(G.11!I513,2),0)</f>
        <v>0</v>
      </c>
      <c r="J513" s="89">
        <f>IFERROR(ROUND(G.11!J513,2),0)</f>
        <v>0</v>
      </c>
      <c r="K513" s="91">
        <f t="shared" si="8"/>
        <v>0</v>
      </c>
      <c r="L513" s="89">
        <f>IFERROR(ROUND(G.11!L513,2),0)</f>
        <v>0</v>
      </c>
      <c r="M513" s="89">
        <f>IFERROR(ROUND(G.11!M513,2),0)</f>
        <v>0</v>
      </c>
      <c r="N513" s="96" t="str">
        <f>IF(OR(ISTEXT(G.11!N513),ISNUMBER(G.11!N513))=TRUE,G.11!N513,"")</f>
        <v/>
      </c>
    </row>
    <row r="514" spans="1:14" ht="15.75" thickBot="1" x14ac:dyDescent="0.3">
      <c r="A514" s="96" t="str">
        <f>IF(OR(ISTEXT(G.11!A514),ISNUMBER(G.11!A514))=TRUE,G.11!A514,"")</f>
        <v/>
      </c>
      <c r="B514" s="96" t="str">
        <f>IF(OR(ISTEXT(G.11!B514),ISNUMBER(G.11!B514))=TRUE,G.11!B514,"")</f>
        <v/>
      </c>
      <c r="C514" s="96" t="str">
        <f>IF(OR(ISTEXT(G.11!C514),ISNUMBER(G.11!C514))=TRUE,G.11!C514,"")</f>
        <v/>
      </c>
      <c r="D514" s="89">
        <f>IFERROR(ROUND(G.11!D514,2),0)</f>
        <v>0</v>
      </c>
      <c r="E514" s="96" t="str">
        <f>IF(OR(ISTEXT(G.11!E514),ISNUMBER(G.11!E514))=TRUE,G.11!E514,"")</f>
        <v/>
      </c>
      <c r="F514" s="89">
        <f>IFERROR(ROUND(G.11!F514,2),0)</f>
        <v>0</v>
      </c>
      <c r="G514" s="89">
        <f>IFERROR(ROUND(G.11!G514,2),0)</f>
        <v>0</v>
      </c>
      <c r="H514" s="89">
        <f>IFERROR(ROUND(G.11!H514,2),0)</f>
        <v>0</v>
      </c>
      <c r="I514" s="89">
        <f>IFERROR(ROUND(G.11!I514,2),0)</f>
        <v>0</v>
      </c>
      <c r="J514" s="89">
        <f>IFERROR(ROUND(G.11!J514,2),0)</f>
        <v>0</v>
      </c>
      <c r="K514" s="91">
        <f t="shared" si="8"/>
        <v>0</v>
      </c>
      <c r="L514" s="89">
        <f>IFERROR(ROUND(G.11!L514,2),0)</f>
        <v>0</v>
      </c>
      <c r="M514" s="89">
        <f>IFERROR(ROUND(G.11!M514,2),0)</f>
        <v>0</v>
      </c>
      <c r="N514" s="96" t="str">
        <f>IF(OR(ISTEXT(G.11!N514),ISNUMBER(G.11!N514))=TRUE,G.11!N514,"")</f>
        <v/>
      </c>
    </row>
    <row r="515" spans="1:14" ht="15.75" thickBot="1" x14ac:dyDescent="0.3">
      <c r="A515" s="96" t="str">
        <f>IF(OR(ISTEXT(G.11!A515),ISNUMBER(G.11!A515))=TRUE,G.11!A515,"")</f>
        <v/>
      </c>
      <c r="B515" s="96" t="str">
        <f>IF(OR(ISTEXT(G.11!B515),ISNUMBER(G.11!B515))=TRUE,G.11!B515,"")</f>
        <v/>
      </c>
      <c r="C515" s="96" t="str">
        <f>IF(OR(ISTEXT(G.11!C515),ISNUMBER(G.11!C515))=TRUE,G.11!C515,"")</f>
        <v/>
      </c>
      <c r="D515" s="89">
        <f>IFERROR(ROUND(G.11!D515,2),0)</f>
        <v>0</v>
      </c>
      <c r="E515" s="96" t="str">
        <f>IF(OR(ISTEXT(G.11!E515),ISNUMBER(G.11!E515))=TRUE,G.11!E515,"")</f>
        <v/>
      </c>
      <c r="F515" s="89">
        <f>IFERROR(ROUND(G.11!F515,2),0)</f>
        <v>0</v>
      </c>
      <c r="G515" s="89">
        <f>IFERROR(ROUND(G.11!G515,2),0)</f>
        <v>0</v>
      </c>
      <c r="H515" s="89">
        <f>IFERROR(ROUND(G.11!H515,2),0)</f>
        <v>0</v>
      </c>
      <c r="I515" s="89">
        <f>IFERROR(ROUND(G.11!I515,2),0)</f>
        <v>0</v>
      </c>
      <c r="J515" s="89">
        <f>IFERROR(ROUND(G.11!J515,2),0)</f>
        <v>0</v>
      </c>
      <c r="K515" s="91">
        <f t="shared" si="8"/>
        <v>0</v>
      </c>
      <c r="L515" s="89">
        <f>IFERROR(ROUND(G.11!L515,2),0)</f>
        <v>0</v>
      </c>
      <c r="M515" s="89">
        <f>IFERROR(ROUND(G.11!M515,2),0)</f>
        <v>0</v>
      </c>
      <c r="N515" s="96" t="str">
        <f>IF(OR(ISTEXT(G.11!N515),ISNUMBER(G.11!N515))=TRUE,G.11!N515,"")</f>
        <v/>
      </c>
    </row>
    <row r="516" spans="1:14" ht="15.75" thickBot="1" x14ac:dyDescent="0.3">
      <c r="A516" s="96" t="str">
        <f>IF(OR(ISTEXT(G.11!A516),ISNUMBER(G.11!A516))=TRUE,G.11!A516,"")</f>
        <v/>
      </c>
      <c r="B516" s="96" t="str">
        <f>IF(OR(ISTEXT(G.11!B516),ISNUMBER(G.11!B516))=TRUE,G.11!B516,"")</f>
        <v/>
      </c>
      <c r="C516" s="96" t="str">
        <f>IF(OR(ISTEXT(G.11!C516),ISNUMBER(G.11!C516))=TRUE,G.11!C516,"")</f>
        <v/>
      </c>
      <c r="D516" s="89">
        <f>IFERROR(ROUND(G.11!D516,2),0)</f>
        <v>0</v>
      </c>
      <c r="E516" s="96" t="str">
        <f>IF(OR(ISTEXT(G.11!E516),ISNUMBER(G.11!E516))=TRUE,G.11!E516,"")</f>
        <v/>
      </c>
      <c r="F516" s="89">
        <f>IFERROR(ROUND(G.11!F516,2),0)</f>
        <v>0</v>
      </c>
      <c r="G516" s="89">
        <f>IFERROR(ROUND(G.11!G516,2),0)</f>
        <v>0</v>
      </c>
      <c r="H516" s="89">
        <f>IFERROR(ROUND(G.11!H516,2),0)</f>
        <v>0</v>
      </c>
      <c r="I516" s="89">
        <f>IFERROR(ROUND(G.11!I516,2),0)</f>
        <v>0</v>
      </c>
      <c r="J516" s="89">
        <f>IFERROR(ROUND(G.11!J516,2),0)</f>
        <v>0</v>
      </c>
      <c r="K516" s="91">
        <f t="shared" si="8"/>
        <v>0</v>
      </c>
      <c r="L516" s="89">
        <f>IFERROR(ROUND(G.11!L516,2),0)</f>
        <v>0</v>
      </c>
      <c r="M516" s="89">
        <f>IFERROR(ROUND(G.11!M516,2),0)</f>
        <v>0</v>
      </c>
      <c r="N516" s="96" t="str">
        <f>IF(OR(ISTEXT(G.11!N516),ISNUMBER(G.11!N516))=TRUE,G.11!N516,"")</f>
        <v/>
      </c>
    </row>
    <row r="517" spans="1:14" ht="15.75" thickBot="1" x14ac:dyDescent="0.3">
      <c r="A517" s="96" t="str">
        <f>IF(OR(ISTEXT(G.11!A517),ISNUMBER(G.11!A517))=TRUE,G.11!A517,"")</f>
        <v/>
      </c>
      <c r="B517" s="96" t="str">
        <f>IF(OR(ISTEXT(G.11!B517),ISNUMBER(G.11!B517))=TRUE,G.11!B517,"")</f>
        <v/>
      </c>
      <c r="C517" s="96" t="str">
        <f>IF(OR(ISTEXT(G.11!C517),ISNUMBER(G.11!C517))=TRUE,G.11!C517,"")</f>
        <v/>
      </c>
      <c r="D517" s="89">
        <f>IFERROR(ROUND(G.11!D517,2),0)</f>
        <v>0</v>
      </c>
      <c r="E517" s="96" t="str">
        <f>IF(OR(ISTEXT(G.11!E517),ISNUMBER(G.11!E517))=TRUE,G.11!E517,"")</f>
        <v/>
      </c>
      <c r="F517" s="89">
        <f>IFERROR(ROUND(G.11!F517,2),0)</f>
        <v>0</v>
      </c>
      <c r="G517" s="89">
        <f>IFERROR(ROUND(G.11!G517,2),0)</f>
        <v>0</v>
      </c>
      <c r="H517" s="89">
        <f>IFERROR(ROUND(G.11!H517,2),0)</f>
        <v>0</v>
      </c>
      <c r="I517" s="89">
        <f>IFERROR(ROUND(G.11!I517,2),0)</f>
        <v>0</v>
      </c>
      <c r="J517" s="89">
        <f>IFERROR(ROUND(G.11!J517,2),0)</f>
        <v>0</v>
      </c>
      <c r="K517" s="91">
        <f t="shared" si="8"/>
        <v>0</v>
      </c>
      <c r="L517" s="89">
        <f>IFERROR(ROUND(G.11!L517,2),0)</f>
        <v>0</v>
      </c>
      <c r="M517" s="89">
        <f>IFERROR(ROUND(G.11!M517,2),0)</f>
        <v>0</v>
      </c>
      <c r="N517" s="96" t="str">
        <f>IF(OR(ISTEXT(G.11!N517),ISNUMBER(G.11!N517))=TRUE,G.11!N517,"")</f>
        <v/>
      </c>
    </row>
    <row r="518" spans="1:14" ht="15.75" thickBot="1" x14ac:dyDescent="0.3">
      <c r="A518" s="96" t="str">
        <f>IF(OR(ISTEXT(G.11!A518),ISNUMBER(G.11!A518))=TRUE,G.11!A518,"")</f>
        <v/>
      </c>
      <c r="B518" s="96" t="str">
        <f>IF(OR(ISTEXT(G.11!B518),ISNUMBER(G.11!B518))=TRUE,G.11!B518,"")</f>
        <v/>
      </c>
      <c r="C518" s="96" t="str">
        <f>IF(OR(ISTEXT(G.11!C518),ISNUMBER(G.11!C518))=TRUE,G.11!C518,"")</f>
        <v/>
      </c>
      <c r="D518" s="89">
        <f>IFERROR(ROUND(G.11!D518,2),0)</f>
        <v>0</v>
      </c>
      <c r="E518" s="96" t="str">
        <f>IF(OR(ISTEXT(G.11!E518),ISNUMBER(G.11!E518))=TRUE,G.11!E518,"")</f>
        <v/>
      </c>
      <c r="F518" s="89">
        <f>IFERROR(ROUND(G.11!F518,2),0)</f>
        <v>0</v>
      </c>
      <c r="G518" s="89">
        <f>IFERROR(ROUND(G.11!G518,2),0)</f>
        <v>0</v>
      </c>
      <c r="H518" s="89">
        <f>IFERROR(ROUND(G.11!H518,2),0)</f>
        <v>0</v>
      </c>
      <c r="I518" s="89">
        <f>IFERROR(ROUND(G.11!I518,2),0)</f>
        <v>0</v>
      </c>
      <c r="J518" s="89">
        <f>IFERROR(ROUND(G.11!J518,2),0)</f>
        <v>0</v>
      </c>
      <c r="K518" s="91">
        <f t="shared" si="8"/>
        <v>0</v>
      </c>
      <c r="L518" s="89">
        <f>IFERROR(ROUND(G.11!L518,2),0)</f>
        <v>0</v>
      </c>
      <c r="M518" s="89">
        <f>IFERROR(ROUND(G.11!M518,2),0)</f>
        <v>0</v>
      </c>
      <c r="N518" s="96" t="str">
        <f>IF(OR(ISTEXT(G.11!N518),ISNUMBER(G.11!N518))=TRUE,G.11!N518,"")</f>
        <v/>
      </c>
    </row>
    <row r="519" spans="1:14" ht="15.75" thickBot="1" x14ac:dyDescent="0.3">
      <c r="A519" s="96" t="str">
        <f>IF(OR(ISTEXT(G.11!A519),ISNUMBER(G.11!A519))=TRUE,G.11!A519,"")</f>
        <v/>
      </c>
      <c r="B519" s="96" t="str">
        <f>IF(OR(ISTEXT(G.11!B519),ISNUMBER(G.11!B519))=TRUE,G.11!B519,"")</f>
        <v/>
      </c>
      <c r="C519" s="96" t="str">
        <f>IF(OR(ISTEXT(G.11!C519),ISNUMBER(G.11!C519))=TRUE,G.11!C519,"")</f>
        <v/>
      </c>
      <c r="D519" s="89">
        <f>IFERROR(ROUND(G.11!D519,2),0)</f>
        <v>0</v>
      </c>
      <c r="E519" s="96" t="str">
        <f>IF(OR(ISTEXT(G.11!E519),ISNUMBER(G.11!E519))=TRUE,G.11!E519,"")</f>
        <v/>
      </c>
      <c r="F519" s="89">
        <f>IFERROR(ROUND(G.11!F519,2),0)</f>
        <v>0</v>
      </c>
      <c r="G519" s="89">
        <f>IFERROR(ROUND(G.11!G519,2),0)</f>
        <v>0</v>
      </c>
      <c r="H519" s="89">
        <f>IFERROR(ROUND(G.11!H519,2),0)</f>
        <v>0</v>
      </c>
      <c r="I519" s="89">
        <f>IFERROR(ROUND(G.11!I519,2),0)</f>
        <v>0</v>
      </c>
      <c r="J519" s="89">
        <f>IFERROR(ROUND(G.11!J519,2),0)</f>
        <v>0</v>
      </c>
      <c r="K519" s="91">
        <f t="shared" si="8"/>
        <v>0</v>
      </c>
      <c r="L519" s="89">
        <f>IFERROR(ROUND(G.11!L519,2),0)</f>
        <v>0</v>
      </c>
      <c r="M519" s="89">
        <f>IFERROR(ROUND(G.11!M519,2),0)</f>
        <v>0</v>
      </c>
      <c r="N519" s="96" t="str">
        <f>IF(OR(ISTEXT(G.11!N519),ISNUMBER(G.11!N519))=TRUE,G.11!N519,"")</f>
        <v/>
      </c>
    </row>
    <row r="520" spans="1:14" ht="15.75" thickBot="1" x14ac:dyDescent="0.3">
      <c r="A520" s="96" t="str">
        <f>IF(OR(ISTEXT(G.11!A520),ISNUMBER(G.11!A520))=TRUE,G.11!A520,"")</f>
        <v/>
      </c>
      <c r="B520" s="96" t="str">
        <f>IF(OR(ISTEXT(G.11!B520),ISNUMBER(G.11!B520))=TRUE,G.11!B520,"")</f>
        <v/>
      </c>
      <c r="C520" s="96" t="str">
        <f>IF(OR(ISTEXT(G.11!C520),ISNUMBER(G.11!C520))=TRUE,G.11!C520,"")</f>
        <v/>
      </c>
      <c r="D520" s="89">
        <f>IFERROR(ROUND(G.11!D520,2),0)</f>
        <v>0</v>
      </c>
      <c r="E520" s="96" t="str">
        <f>IF(OR(ISTEXT(G.11!E520),ISNUMBER(G.11!E520))=TRUE,G.11!E520,"")</f>
        <v/>
      </c>
      <c r="F520" s="89">
        <f>IFERROR(ROUND(G.11!F520,2),0)</f>
        <v>0</v>
      </c>
      <c r="G520" s="89">
        <f>IFERROR(ROUND(G.11!G520,2),0)</f>
        <v>0</v>
      </c>
      <c r="H520" s="89">
        <f>IFERROR(ROUND(G.11!H520,2),0)</f>
        <v>0</v>
      </c>
      <c r="I520" s="89">
        <f>IFERROR(ROUND(G.11!I520,2),0)</f>
        <v>0</v>
      </c>
      <c r="J520" s="89">
        <f>IFERROR(ROUND(G.11!J520,2),0)</f>
        <v>0</v>
      </c>
      <c r="K520" s="91">
        <f t="shared" si="8"/>
        <v>0</v>
      </c>
      <c r="L520" s="89">
        <f>IFERROR(ROUND(G.11!L520,2),0)</f>
        <v>0</v>
      </c>
      <c r="M520" s="89">
        <f>IFERROR(ROUND(G.11!M520,2),0)</f>
        <v>0</v>
      </c>
      <c r="N520" s="96" t="str">
        <f>IF(OR(ISTEXT(G.11!N520),ISNUMBER(G.11!N520))=TRUE,G.11!N520,"")</f>
        <v/>
      </c>
    </row>
    <row r="521" spans="1:14" ht="15.75" thickBot="1" x14ac:dyDescent="0.3">
      <c r="A521" s="96" t="str">
        <f>IF(OR(ISTEXT(G.11!A521),ISNUMBER(G.11!A521))=TRUE,G.11!A521,"")</f>
        <v/>
      </c>
      <c r="B521" s="96" t="str">
        <f>IF(OR(ISTEXT(G.11!B521),ISNUMBER(G.11!B521))=TRUE,G.11!B521,"")</f>
        <v/>
      </c>
      <c r="C521" s="96" t="str">
        <f>IF(OR(ISTEXT(G.11!C521),ISNUMBER(G.11!C521))=TRUE,G.11!C521,"")</f>
        <v/>
      </c>
      <c r="D521" s="89">
        <f>IFERROR(ROUND(G.11!D521,2),0)</f>
        <v>0</v>
      </c>
      <c r="E521" s="96" t="str">
        <f>IF(OR(ISTEXT(G.11!E521),ISNUMBER(G.11!E521))=TRUE,G.11!E521,"")</f>
        <v/>
      </c>
      <c r="F521" s="89">
        <f>IFERROR(ROUND(G.11!F521,2),0)</f>
        <v>0</v>
      </c>
      <c r="G521" s="89">
        <f>IFERROR(ROUND(G.11!G521,2),0)</f>
        <v>0</v>
      </c>
      <c r="H521" s="89">
        <f>IFERROR(ROUND(G.11!H521,2),0)</f>
        <v>0</v>
      </c>
      <c r="I521" s="89">
        <f>IFERROR(ROUND(G.11!I521,2),0)</f>
        <v>0</v>
      </c>
      <c r="J521" s="89">
        <f>IFERROR(ROUND(G.11!J521,2),0)</f>
        <v>0</v>
      </c>
      <c r="K521" s="91">
        <f t="shared" si="8"/>
        <v>0</v>
      </c>
      <c r="L521" s="89">
        <f>IFERROR(ROUND(G.11!L521,2),0)</f>
        <v>0</v>
      </c>
      <c r="M521" s="89">
        <f>IFERROR(ROUND(G.11!M521,2),0)</f>
        <v>0</v>
      </c>
      <c r="N521" s="96" t="str">
        <f>IF(OR(ISTEXT(G.11!N521),ISNUMBER(G.11!N521))=TRUE,G.11!N521,"")</f>
        <v/>
      </c>
    </row>
    <row r="522" spans="1:14" ht="15.75" thickBot="1" x14ac:dyDescent="0.3">
      <c r="A522" s="96" t="str">
        <f>IF(OR(ISTEXT(G.11!A522),ISNUMBER(G.11!A522))=TRUE,G.11!A522,"")</f>
        <v/>
      </c>
      <c r="B522" s="96" t="str">
        <f>IF(OR(ISTEXT(G.11!B522),ISNUMBER(G.11!B522))=TRUE,G.11!B522,"")</f>
        <v/>
      </c>
      <c r="C522" s="96" t="str">
        <f>IF(OR(ISTEXT(G.11!C522),ISNUMBER(G.11!C522))=TRUE,G.11!C522,"")</f>
        <v/>
      </c>
      <c r="D522" s="89">
        <f>IFERROR(ROUND(G.11!D522,2),0)</f>
        <v>0</v>
      </c>
      <c r="E522" s="96" t="str">
        <f>IF(OR(ISTEXT(G.11!E522),ISNUMBER(G.11!E522))=TRUE,G.11!E522,"")</f>
        <v/>
      </c>
      <c r="F522" s="89">
        <f>IFERROR(ROUND(G.11!F522,2),0)</f>
        <v>0</v>
      </c>
      <c r="G522" s="89">
        <f>IFERROR(ROUND(G.11!G522,2),0)</f>
        <v>0</v>
      </c>
      <c r="H522" s="89">
        <f>IFERROR(ROUND(G.11!H522,2),0)</f>
        <v>0</v>
      </c>
      <c r="I522" s="89">
        <f>IFERROR(ROUND(G.11!I522,2),0)</f>
        <v>0</v>
      </c>
      <c r="J522" s="89">
        <f>IFERROR(ROUND(G.11!J522,2),0)</f>
        <v>0</v>
      </c>
      <c r="K522" s="91">
        <f t="shared" si="8"/>
        <v>0</v>
      </c>
      <c r="L522" s="89">
        <f>IFERROR(ROUND(G.11!L522,2),0)</f>
        <v>0</v>
      </c>
      <c r="M522" s="89">
        <f>IFERROR(ROUND(G.11!M522,2),0)</f>
        <v>0</v>
      </c>
      <c r="N522" s="96" t="str">
        <f>IF(OR(ISTEXT(G.11!N522),ISNUMBER(G.11!N522))=TRUE,G.11!N522,"")</f>
        <v/>
      </c>
    </row>
    <row r="523" spans="1:14" ht="15.75" thickBot="1" x14ac:dyDescent="0.3">
      <c r="A523" s="96" t="str">
        <f>IF(OR(ISTEXT(G.11!A523),ISNUMBER(G.11!A523))=TRUE,G.11!A523,"")</f>
        <v/>
      </c>
      <c r="B523" s="96" t="str">
        <f>IF(OR(ISTEXT(G.11!B523),ISNUMBER(G.11!B523))=TRUE,G.11!B523,"")</f>
        <v/>
      </c>
      <c r="C523" s="96" t="str">
        <f>IF(OR(ISTEXT(G.11!C523),ISNUMBER(G.11!C523))=TRUE,G.11!C523,"")</f>
        <v/>
      </c>
      <c r="D523" s="89">
        <f>IFERROR(ROUND(G.11!D523,2),0)</f>
        <v>0</v>
      </c>
      <c r="E523" s="96" t="str">
        <f>IF(OR(ISTEXT(G.11!E523),ISNUMBER(G.11!E523))=TRUE,G.11!E523,"")</f>
        <v/>
      </c>
      <c r="F523" s="89">
        <f>IFERROR(ROUND(G.11!F523,2),0)</f>
        <v>0</v>
      </c>
      <c r="G523" s="89">
        <f>IFERROR(ROUND(G.11!G523,2),0)</f>
        <v>0</v>
      </c>
      <c r="H523" s="89">
        <f>IFERROR(ROUND(G.11!H523,2),0)</f>
        <v>0</v>
      </c>
      <c r="I523" s="89">
        <f>IFERROR(ROUND(G.11!I523,2),0)</f>
        <v>0</v>
      </c>
      <c r="J523" s="89">
        <f>IFERROR(ROUND(G.11!J523,2),0)</f>
        <v>0</v>
      </c>
      <c r="K523" s="91">
        <f t="shared" si="8"/>
        <v>0</v>
      </c>
      <c r="L523" s="89">
        <f>IFERROR(ROUND(G.11!L523,2),0)</f>
        <v>0</v>
      </c>
      <c r="M523" s="89">
        <f>IFERROR(ROUND(G.11!M523,2),0)</f>
        <v>0</v>
      </c>
      <c r="N523" s="96" t="str">
        <f>IF(OR(ISTEXT(G.11!N523),ISNUMBER(G.11!N523))=TRUE,G.11!N523,"")</f>
        <v/>
      </c>
    </row>
    <row r="524" spans="1:14" ht="15.75" thickBot="1" x14ac:dyDescent="0.3">
      <c r="A524" s="96" t="str">
        <f>IF(OR(ISTEXT(G.11!A524),ISNUMBER(G.11!A524))=TRUE,G.11!A524,"")</f>
        <v/>
      </c>
      <c r="B524" s="96" t="str">
        <f>IF(OR(ISTEXT(G.11!B524),ISNUMBER(G.11!B524))=TRUE,G.11!B524,"")</f>
        <v/>
      </c>
      <c r="C524" s="96" t="str">
        <f>IF(OR(ISTEXT(G.11!C524),ISNUMBER(G.11!C524))=TRUE,G.11!C524,"")</f>
        <v/>
      </c>
      <c r="D524" s="89">
        <f>IFERROR(ROUND(G.11!D524,2),0)</f>
        <v>0</v>
      </c>
      <c r="E524" s="96" t="str">
        <f>IF(OR(ISTEXT(G.11!E524),ISNUMBER(G.11!E524))=TRUE,G.11!E524,"")</f>
        <v/>
      </c>
      <c r="F524" s="89">
        <f>IFERROR(ROUND(G.11!F524,2),0)</f>
        <v>0</v>
      </c>
      <c r="G524" s="89">
        <f>IFERROR(ROUND(G.11!G524,2),0)</f>
        <v>0</v>
      </c>
      <c r="H524" s="89">
        <f>IFERROR(ROUND(G.11!H524,2),0)</f>
        <v>0</v>
      </c>
      <c r="I524" s="89">
        <f>IFERROR(ROUND(G.11!I524,2),0)</f>
        <v>0</v>
      </c>
      <c r="J524" s="89">
        <f>IFERROR(ROUND(G.11!J524,2),0)</f>
        <v>0</v>
      </c>
      <c r="K524" s="91">
        <f t="shared" si="8"/>
        <v>0</v>
      </c>
      <c r="L524" s="89">
        <f>IFERROR(ROUND(G.11!L524,2),0)</f>
        <v>0</v>
      </c>
      <c r="M524" s="89">
        <f>IFERROR(ROUND(G.11!M524,2),0)</f>
        <v>0</v>
      </c>
      <c r="N524" s="96" t="str">
        <f>IF(OR(ISTEXT(G.11!N524),ISNUMBER(G.11!N524))=TRUE,G.11!N524,"")</f>
        <v/>
      </c>
    </row>
    <row r="525" spans="1:14" ht="15.75" thickBot="1" x14ac:dyDescent="0.3">
      <c r="A525" s="96" t="str">
        <f>IF(OR(ISTEXT(G.11!A525),ISNUMBER(G.11!A525))=TRUE,G.11!A525,"")</f>
        <v/>
      </c>
      <c r="B525" s="96" t="str">
        <f>IF(OR(ISTEXT(G.11!B525),ISNUMBER(G.11!B525))=TRUE,G.11!B525,"")</f>
        <v/>
      </c>
      <c r="C525" s="96" t="str">
        <f>IF(OR(ISTEXT(G.11!C525),ISNUMBER(G.11!C525))=TRUE,G.11!C525,"")</f>
        <v/>
      </c>
      <c r="D525" s="89">
        <f>IFERROR(ROUND(G.11!D525,2),0)</f>
        <v>0</v>
      </c>
      <c r="E525" s="96" t="str">
        <f>IF(OR(ISTEXT(G.11!E525),ISNUMBER(G.11!E525))=TRUE,G.11!E525,"")</f>
        <v/>
      </c>
      <c r="F525" s="89">
        <f>IFERROR(ROUND(G.11!F525,2),0)</f>
        <v>0</v>
      </c>
      <c r="G525" s="89">
        <f>IFERROR(ROUND(G.11!G525,2),0)</f>
        <v>0</v>
      </c>
      <c r="H525" s="89">
        <f>IFERROR(ROUND(G.11!H525,2),0)</f>
        <v>0</v>
      </c>
      <c r="I525" s="89">
        <f>IFERROR(ROUND(G.11!I525,2),0)</f>
        <v>0</v>
      </c>
      <c r="J525" s="89">
        <f>IFERROR(ROUND(G.11!J525,2),0)</f>
        <v>0</v>
      </c>
      <c r="K525" s="91">
        <f t="shared" si="8"/>
        <v>0</v>
      </c>
      <c r="L525" s="89">
        <f>IFERROR(ROUND(G.11!L525,2),0)</f>
        <v>0</v>
      </c>
      <c r="M525" s="89">
        <f>IFERROR(ROUND(G.11!M525,2),0)</f>
        <v>0</v>
      </c>
      <c r="N525" s="96" t="str">
        <f>IF(OR(ISTEXT(G.11!N525),ISNUMBER(G.11!N525))=TRUE,G.11!N525,"")</f>
        <v/>
      </c>
    </row>
    <row r="526" spans="1:14" ht="15.75" thickBot="1" x14ac:dyDescent="0.3">
      <c r="A526" s="96" t="str">
        <f>IF(OR(ISTEXT(G.11!A526),ISNUMBER(G.11!A526))=TRUE,G.11!A526,"")</f>
        <v/>
      </c>
      <c r="B526" s="96" t="str">
        <f>IF(OR(ISTEXT(G.11!B526),ISNUMBER(G.11!B526))=TRUE,G.11!B526,"")</f>
        <v/>
      </c>
      <c r="C526" s="96" t="str">
        <f>IF(OR(ISTEXT(G.11!C526),ISNUMBER(G.11!C526))=TRUE,G.11!C526,"")</f>
        <v/>
      </c>
      <c r="D526" s="89">
        <f>IFERROR(ROUND(G.11!D526,2),0)</f>
        <v>0</v>
      </c>
      <c r="E526" s="96" t="str">
        <f>IF(OR(ISTEXT(G.11!E526),ISNUMBER(G.11!E526))=TRUE,G.11!E526,"")</f>
        <v/>
      </c>
      <c r="F526" s="89">
        <f>IFERROR(ROUND(G.11!F526,2),0)</f>
        <v>0</v>
      </c>
      <c r="G526" s="89">
        <f>IFERROR(ROUND(G.11!G526,2),0)</f>
        <v>0</v>
      </c>
      <c r="H526" s="89">
        <f>IFERROR(ROUND(G.11!H526,2),0)</f>
        <v>0</v>
      </c>
      <c r="I526" s="89">
        <f>IFERROR(ROUND(G.11!I526,2),0)</f>
        <v>0</v>
      </c>
      <c r="J526" s="89">
        <f>IFERROR(ROUND(G.11!J526,2),0)</f>
        <v>0</v>
      </c>
      <c r="K526" s="91">
        <f t="shared" si="8"/>
        <v>0</v>
      </c>
      <c r="L526" s="89">
        <f>IFERROR(ROUND(G.11!L526,2),0)</f>
        <v>0</v>
      </c>
      <c r="M526" s="89">
        <f>IFERROR(ROUND(G.11!M526,2),0)</f>
        <v>0</v>
      </c>
      <c r="N526" s="96" t="str">
        <f>IF(OR(ISTEXT(G.11!N526),ISNUMBER(G.11!N526))=TRUE,G.11!N526,"")</f>
        <v/>
      </c>
    </row>
    <row r="527" spans="1:14" ht="15.75" thickBot="1" x14ac:dyDescent="0.3">
      <c r="A527" s="96" t="str">
        <f>IF(OR(ISTEXT(G.11!A527),ISNUMBER(G.11!A527))=TRUE,G.11!A527,"")</f>
        <v/>
      </c>
      <c r="B527" s="96" t="str">
        <f>IF(OR(ISTEXT(G.11!B527),ISNUMBER(G.11!B527))=TRUE,G.11!B527,"")</f>
        <v/>
      </c>
      <c r="C527" s="96" t="str">
        <f>IF(OR(ISTEXT(G.11!C527),ISNUMBER(G.11!C527))=TRUE,G.11!C527,"")</f>
        <v/>
      </c>
      <c r="D527" s="89">
        <f>IFERROR(ROUND(G.11!D527,2),0)</f>
        <v>0</v>
      </c>
      <c r="E527" s="96" t="str">
        <f>IF(OR(ISTEXT(G.11!E527),ISNUMBER(G.11!E527))=TRUE,G.11!E527,"")</f>
        <v/>
      </c>
      <c r="F527" s="89">
        <f>IFERROR(ROUND(G.11!F527,2),0)</f>
        <v>0</v>
      </c>
      <c r="G527" s="89">
        <f>IFERROR(ROUND(G.11!G527,2),0)</f>
        <v>0</v>
      </c>
      <c r="H527" s="89">
        <f>IFERROR(ROUND(G.11!H527,2),0)</f>
        <v>0</v>
      </c>
      <c r="I527" s="89">
        <f>IFERROR(ROUND(G.11!I527,2),0)</f>
        <v>0</v>
      </c>
      <c r="J527" s="89">
        <f>IFERROR(ROUND(G.11!J527,2),0)</f>
        <v>0</v>
      </c>
      <c r="K527" s="91">
        <f t="shared" si="8"/>
        <v>0</v>
      </c>
      <c r="L527" s="89">
        <f>IFERROR(ROUND(G.11!L527,2),0)</f>
        <v>0</v>
      </c>
      <c r="M527" s="89">
        <f>IFERROR(ROUND(G.11!M527,2),0)</f>
        <v>0</v>
      </c>
      <c r="N527" s="96" t="str">
        <f>IF(OR(ISTEXT(G.11!N527),ISNUMBER(G.11!N527))=TRUE,G.11!N527,"")</f>
        <v/>
      </c>
    </row>
    <row r="528" spans="1:14" ht="15.75" thickBot="1" x14ac:dyDescent="0.3">
      <c r="A528" s="96" t="str">
        <f>IF(OR(ISTEXT(G.11!A528),ISNUMBER(G.11!A528))=TRUE,G.11!A528,"")</f>
        <v/>
      </c>
      <c r="B528" s="96" t="str">
        <f>IF(OR(ISTEXT(G.11!B528),ISNUMBER(G.11!B528))=TRUE,G.11!B528,"")</f>
        <v/>
      </c>
      <c r="C528" s="96" t="str">
        <f>IF(OR(ISTEXT(G.11!C528),ISNUMBER(G.11!C528))=TRUE,G.11!C528,"")</f>
        <v/>
      </c>
      <c r="D528" s="89">
        <f>IFERROR(ROUND(G.11!D528,2),0)</f>
        <v>0</v>
      </c>
      <c r="E528" s="96" t="str">
        <f>IF(OR(ISTEXT(G.11!E528),ISNUMBER(G.11!E528))=TRUE,G.11!E528,"")</f>
        <v/>
      </c>
      <c r="F528" s="89">
        <f>IFERROR(ROUND(G.11!F528,2),0)</f>
        <v>0</v>
      </c>
      <c r="G528" s="89">
        <f>IFERROR(ROUND(G.11!G528,2),0)</f>
        <v>0</v>
      </c>
      <c r="H528" s="89">
        <f>IFERROR(ROUND(G.11!H528,2),0)</f>
        <v>0</v>
      </c>
      <c r="I528" s="89">
        <f>IFERROR(ROUND(G.11!I528,2),0)</f>
        <v>0</v>
      </c>
      <c r="J528" s="89">
        <f>IFERROR(ROUND(G.11!J528,2),0)</f>
        <v>0</v>
      </c>
      <c r="K528" s="91">
        <f t="shared" si="8"/>
        <v>0</v>
      </c>
      <c r="L528" s="89">
        <f>IFERROR(ROUND(G.11!L528,2),0)</f>
        <v>0</v>
      </c>
      <c r="M528" s="89">
        <f>IFERROR(ROUND(G.11!M528,2),0)</f>
        <v>0</v>
      </c>
      <c r="N528" s="96" t="str">
        <f>IF(OR(ISTEXT(G.11!N528),ISNUMBER(G.11!N528))=TRUE,G.11!N528,"")</f>
        <v/>
      </c>
    </row>
    <row r="529" spans="1:14" ht="15.75" thickBot="1" x14ac:dyDescent="0.3">
      <c r="A529" s="96" t="str">
        <f>IF(OR(ISTEXT(G.11!A529),ISNUMBER(G.11!A529))=TRUE,G.11!A529,"")</f>
        <v/>
      </c>
      <c r="B529" s="96" t="str">
        <f>IF(OR(ISTEXT(G.11!B529),ISNUMBER(G.11!B529))=TRUE,G.11!B529,"")</f>
        <v/>
      </c>
      <c r="C529" s="96" t="str">
        <f>IF(OR(ISTEXT(G.11!C529),ISNUMBER(G.11!C529))=TRUE,G.11!C529,"")</f>
        <v/>
      </c>
      <c r="D529" s="89">
        <f>IFERROR(ROUND(G.11!D529,2),0)</f>
        <v>0</v>
      </c>
      <c r="E529" s="96" t="str">
        <f>IF(OR(ISTEXT(G.11!E529),ISNUMBER(G.11!E529))=TRUE,G.11!E529,"")</f>
        <v/>
      </c>
      <c r="F529" s="89">
        <f>IFERROR(ROUND(G.11!F529,2),0)</f>
        <v>0</v>
      </c>
      <c r="G529" s="89">
        <f>IFERROR(ROUND(G.11!G529,2),0)</f>
        <v>0</v>
      </c>
      <c r="H529" s="89">
        <f>IFERROR(ROUND(G.11!H529,2),0)</f>
        <v>0</v>
      </c>
      <c r="I529" s="89">
        <f>IFERROR(ROUND(G.11!I529,2),0)</f>
        <v>0</v>
      </c>
      <c r="J529" s="89">
        <f>IFERROR(ROUND(G.11!J529,2),0)</f>
        <v>0</v>
      </c>
      <c r="K529" s="91">
        <f t="shared" si="8"/>
        <v>0</v>
      </c>
      <c r="L529" s="89">
        <f>IFERROR(ROUND(G.11!L529,2),0)</f>
        <v>0</v>
      </c>
      <c r="M529" s="89">
        <f>IFERROR(ROUND(G.11!M529,2),0)</f>
        <v>0</v>
      </c>
      <c r="N529" s="96" t="str">
        <f>IF(OR(ISTEXT(G.11!N529),ISNUMBER(G.11!N529))=TRUE,G.11!N529,"")</f>
        <v/>
      </c>
    </row>
    <row r="530" spans="1:14" ht="15.75" thickBot="1" x14ac:dyDescent="0.3">
      <c r="A530" s="96" t="str">
        <f>IF(OR(ISTEXT(G.11!A530),ISNUMBER(G.11!A530))=TRUE,G.11!A530,"")</f>
        <v/>
      </c>
      <c r="B530" s="96" t="str">
        <f>IF(OR(ISTEXT(G.11!B530),ISNUMBER(G.11!B530))=TRUE,G.11!B530,"")</f>
        <v/>
      </c>
      <c r="C530" s="96" t="str">
        <f>IF(OR(ISTEXT(G.11!C530),ISNUMBER(G.11!C530))=TRUE,G.11!C530,"")</f>
        <v/>
      </c>
      <c r="D530" s="89">
        <f>IFERROR(ROUND(G.11!D530,2),0)</f>
        <v>0</v>
      </c>
      <c r="E530" s="96" t="str">
        <f>IF(OR(ISTEXT(G.11!E530),ISNUMBER(G.11!E530))=TRUE,G.11!E530,"")</f>
        <v/>
      </c>
      <c r="F530" s="89">
        <f>IFERROR(ROUND(G.11!F530,2),0)</f>
        <v>0</v>
      </c>
      <c r="G530" s="89">
        <f>IFERROR(ROUND(G.11!G530,2),0)</f>
        <v>0</v>
      </c>
      <c r="H530" s="89">
        <f>IFERROR(ROUND(G.11!H530,2),0)</f>
        <v>0</v>
      </c>
      <c r="I530" s="89">
        <f>IFERROR(ROUND(G.11!I530,2),0)</f>
        <v>0</v>
      </c>
      <c r="J530" s="89">
        <f>IFERROR(ROUND(G.11!J530,2),0)</f>
        <v>0</v>
      </c>
      <c r="K530" s="91">
        <f t="shared" si="8"/>
        <v>0</v>
      </c>
      <c r="L530" s="89">
        <f>IFERROR(ROUND(G.11!L530,2),0)</f>
        <v>0</v>
      </c>
      <c r="M530" s="89">
        <f>IFERROR(ROUND(G.11!M530,2),0)</f>
        <v>0</v>
      </c>
      <c r="N530" s="96" t="str">
        <f>IF(OR(ISTEXT(G.11!N530),ISNUMBER(G.11!N530))=TRUE,G.11!N530,"")</f>
        <v/>
      </c>
    </row>
    <row r="531" spans="1:14" ht="15.75" thickBot="1" x14ac:dyDescent="0.3">
      <c r="A531" s="96" t="str">
        <f>IF(OR(ISTEXT(G.11!A531),ISNUMBER(G.11!A531))=TRUE,G.11!A531,"")</f>
        <v/>
      </c>
      <c r="B531" s="96" t="str">
        <f>IF(OR(ISTEXT(G.11!B531),ISNUMBER(G.11!B531))=TRUE,G.11!B531,"")</f>
        <v/>
      </c>
      <c r="C531" s="96" t="str">
        <f>IF(OR(ISTEXT(G.11!C531),ISNUMBER(G.11!C531))=TRUE,G.11!C531,"")</f>
        <v/>
      </c>
      <c r="D531" s="89">
        <f>IFERROR(ROUND(G.11!D531,2),0)</f>
        <v>0</v>
      </c>
      <c r="E531" s="96" t="str">
        <f>IF(OR(ISTEXT(G.11!E531),ISNUMBER(G.11!E531))=TRUE,G.11!E531,"")</f>
        <v/>
      </c>
      <c r="F531" s="89">
        <f>IFERROR(ROUND(G.11!F531,2),0)</f>
        <v>0</v>
      </c>
      <c r="G531" s="89">
        <f>IFERROR(ROUND(G.11!G531,2),0)</f>
        <v>0</v>
      </c>
      <c r="H531" s="89">
        <f>IFERROR(ROUND(G.11!H531,2),0)</f>
        <v>0</v>
      </c>
      <c r="I531" s="89">
        <f>IFERROR(ROUND(G.11!I531,2),0)</f>
        <v>0</v>
      </c>
      <c r="J531" s="89">
        <f>IFERROR(ROUND(G.11!J531,2),0)</f>
        <v>0</v>
      </c>
      <c r="K531" s="91">
        <f t="shared" si="8"/>
        <v>0</v>
      </c>
      <c r="L531" s="89">
        <f>IFERROR(ROUND(G.11!L531,2),0)</f>
        <v>0</v>
      </c>
      <c r="M531" s="89">
        <f>IFERROR(ROUND(G.11!M531,2),0)</f>
        <v>0</v>
      </c>
      <c r="N531" s="96" t="str">
        <f>IF(OR(ISTEXT(G.11!N531),ISNUMBER(G.11!N531))=TRUE,G.11!N531,"")</f>
        <v/>
      </c>
    </row>
    <row r="532" spans="1:14" ht="15.75" thickBot="1" x14ac:dyDescent="0.3">
      <c r="A532" s="96" t="str">
        <f>IF(OR(ISTEXT(G.11!A532),ISNUMBER(G.11!A532))=TRUE,G.11!A532,"")</f>
        <v/>
      </c>
      <c r="B532" s="96" t="str">
        <f>IF(OR(ISTEXT(G.11!B532),ISNUMBER(G.11!B532))=TRUE,G.11!B532,"")</f>
        <v/>
      </c>
      <c r="C532" s="96" t="str">
        <f>IF(OR(ISTEXT(G.11!C532),ISNUMBER(G.11!C532))=TRUE,G.11!C532,"")</f>
        <v/>
      </c>
      <c r="D532" s="89">
        <f>IFERROR(ROUND(G.11!D532,2),0)</f>
        <v>0</v>
      </c>
      <c r="E532" s="96" t="str">
        <f>IF(OR(ISTEXT(G.11!E532),ISNUMBER(G.11!E532))=TRUE,G.11!E532,"")</f>
        <v/>
      </c>
      <c r="F532" s="89">
        <f>IFERROR(ROUND(G.11!F532,2),0)</f>
        <v>0</v>
      </c>
      <c r="G532" s="89">
        <f>IFERROR(ROUND(G.11!G532,2),0)</f>
        <v>0</v>
      </c>
      <c r="H532" s="89">
        <f>IFERROR(ROUND(G.11!H532,2),0)</f>
        <v>0</v>
      </c>
      <c r="I532" s="89">
        <f>IFERROR(ROUND(G.11!I532,2),0)</f>
        <v>0</v>
      </c>
      <c r="J532" s="89">
        <f>IFERROR(ROUND(G.11!J532,2),0)</f>
        <v>0</v>
      </c>
      <c r="K532" s="91">
        <f t="shared" si="8"/>
        <v>0</v>
      </c>
      <c r="L532" s="89">
        <f>IFERROR(ROUND(G.11!L532,2),0)</f>
        <v>0</v>
      </c>
      <c r="M532" s="89">
        <f>IFERROR(ROUND(G.11!M532,2),0)</f>
        <v>0</v>
      </c>
      <c r="N532" s="96" t="str">
        <f>IF(OR(ISTEXT(G.11!N532),ISNUMBER(G.11!N532))=TRUE,G.11!N532,"")</f>
        <v/>
      </c>
    </row>
    <row r="533" spans="1:14" ht="15.75" thickBot="1" x14ac:dyDescent="0.3">
      <c r="A533" s="96" t="str">
        <f>IF(OR(ISTEXT(G.11!A533),ISNUMBER(G.11!A533))=TRUE,G.11!A533,"")</f>
        <v/>
      </c>
      <c r="B533" s="96" t="str">
        <f>IF(OR(ISTEXT(G.11!B533),ISNUMBER(G.11!B533))=TRUE,G.11!B533,"")</f>
        <v/>
      </c>
      <c r="C533" s="96" t="str">
        <f>IF(OR(ISTEXT(G.11!C533),ISNUMBER(G.11!C533))=TRUE,G.11!C533,"")</f>
        <v/>
      </c>
      <c r="D533" s="89">
        <f>IFERROR(ROUND(G.11!D533,2),0)</f>
        <v>0</v>
      </c>
      <c r="E533" s="96" t="str">
        <f>IF(OR(ISTEXT(G.11!E533),ISNUMBER(G.11!E533))=TRUE,G.11!E533,"")</f>
        <v/>
      </c>
      <c r="F533" s="89">
        <f>IFERROR(ROUND(G.11!F533,2),0)</f>
        <v>0</v>
      </c>
      <c r="G533" s="89">
        <f>IFERROR(ROUND(G.11!G533,2),0)</f>
        <v>0</v>
      </c>
      <c r="H533" s="89">
        <f>IFERROR(ROUND(G.11!H533,2),0)</f>
        <v>0</v>
      </c>
      <c r="I533" s="89">
        <f>IFERROR(ROUND(G.11!I533,2),0)</f>
        <v>0</v>
      </c>
      <c r="J533" s="89">
        <f>IFERROR(ROUND(G.11!J533,2),0)</f>
        <v>0</v>
      </c>
      <c r="K533" s="91">
        <f t="shared" si="8"/>
        <v>0</v>
      </c>
      <c r="L533" s="89">
        <f>IFERROR(ROUND(G.11!L533,2),0)</f>
        <v>0</v>
      </c>
      <c r="M533" s="89">
        <f>IFERROR(ROUND(G.11!M533,2),0)</f>
        <v>0</v>
      </c>
      <c r="N533" s="96" t="str">
        <f>IF(OR(ISTEXT(G.11!N533),ISNUMBER(G.11!N533))=TRUE,G.11!N533,"")</f>
        <v/>
      </c>
    </row>
    <row r="534" spans="1:14" ht="15.75" thickBot="1" x14ac:dyDescent="0.3">
      <c r="A534" s="96" t="str">
        <f>IF(OR(ISTEXT(G.11!A534),ISNUMBER(G.11!A534))=TRUE,G.11!A534,"")</f>
        <v/>
      </c>
      <c r="B534" s="96" t="str">
        <f>IF(OR(ISTEXT(G.11!B534),ISNUMBER(G.11!B534))=TRUE,G.11!B534,"")</f>
        <v/>
      </c>
      <c r="C534" s="96" t="str">
        <f>IF(OR(ISTEXT(G.11!C534),ISNUMBER(G.11!C534))=TRUE,G.11!C534,"")</f>
        <v/>
      </c>
      <c r="D534" s="89">
        <f>IFERROR(ROUND(G.11!D534,2),0)</f>
        <v>0</v>
      </c>
      <c r="E534" s="96" t="str">
        <f>IF(OR(ISTEXT(G.11!E534),ISNUMBER(G.11!E534))=TRUE,G.11!E534,"")</f>
        <v/>
      </c>
      <c r="F534" s="89">
        <f>IFERROR(ROUND(G.11!F534,2),0)</f>
        <v>0</v>
      </c>
      <c r="G534" s="89">
        <f>IFERROR(ROUND(G.11!G534,2),0)</f>
        <v>0</v>
      </c>
      <c r="H534" s="89">
        <f>IFERROR(ROUND(G.11!H534,2),0)</f>
        <v>0</v>
      </c>
      <c r="I534" s="89">
        <f>IFERROR(ROUND(G.11!I534,2),0)</f>
        <v>0</v>
      </c>
      <c r="J534" s="89">
        <f>IFERROR(ROUND(G.11!J534,2),0)</f>
        <v>0</v>
      </c>
      <c r="K534" s="91">
        <f t="shared" si="8"/>
        <v>0</v>
      </c>
      <c r="L534" s="89">
        <f>IFERROR(ROUND(G.11!L534,2),0)</f>
        <v>0</v>
      </c>
      <c r="M534" s="89">
        <f>IFERROR(ROUND(G.11!M534,2),0)</f>
        <v>0</v>
      </c>
      <c r="N534" s="96" t="str">
        <f>IF(OR(ISTEXT(G.11!N534),ISNUMBER(G.11!N534))=TRUE,G.11!N534,"")</f>
        <v/>
      </c>
    </row>
    <row r="535" spans="1:14" ht="15.75" thickBot="1" x14ac:dyDescent="0.3">
      <c r="A535" s="96" t="str">
        <f>IF(OR(ISTEXT(G.11!A535),ISNUMBER(G.11!A535))=TRUE,G.11!A535,"")</f>
        <v/>
      </c>
      <c r="B535" s="96" t="str">
        <f>IF(OR(ISTEXT(G.11!B535),ISNUMBER(G.11!B535))=TRUE,G.11!B535,"")</f>
        <v/>
      </c>
      <c r="C535" s="96" t="str">
        <f>IF(OR(ISTEXT(G.11!C535),ISNUMBER(G.11!C535))=TRUE,G.11!C535,"")</f>
        <v/>
      </c>
      <c r="D535" s="89">
        <f>IFERROR(ROUND(G.11!D535,2),0)</f>
        <v>0</v>
      </c>
      <c r="E535" s="96" t="str">
        <f>IF(OR(ISTEXT(G.11!E535),ISNUMBER(G.11!E535))=TRUE,G.11!E535,"")</f>
        <v/>
      </c>
      <c r="F535" s="89">
        <f>IFERROR(ROUND(G.11!F535,2),0)</f>
        <v>0</v>
      </c>
      <c r="G535" s="89">
        <f>IFERROR(ROUND(G.11!G535,2),0)</f>
        <v>0</v>
      </c>
      <c r="H535" s="89">
        <f>IFERROR(ROUND(G.11!H535,2),0)</f>
        <v>0</v>
      </c>
      <c r="I535" s="89">
        <f>IFERROR(ROUND(G.11!I535,2),0)</f>
        <v>0</v>
      </c>
      <c r="J535" s="89">
        <f>IFERROR(ROUND(G.11!J535,2),0)</f>
        <v>0</v>
      </c>
      <c r="K535" s="91">
        <f t="shared" si="8"/>
        <v>0</v>
      </c>
      <c r="L535" s="89">
        <f>IFERROR(ROUND(G.11!L535,2),0)</f>
        <v>0</v>
      </c>
      <c r="M535" s="89">
        <f>IFERROR(ROUND(G.11!M535,2),0)</f>
        <v>0</v>
      </c>
      <c r="N535" s="96" t="str">
        <f>IF(OR(ISTEXT(G.11!N535),ISNUMBER(G.11!N535))=TRUE,G.11!N535,"")</f>
        <v/>
      </c>
    </row>
    <row r="536" spans="1:14" ht="15.75" thickBot="1" x14ac:dyDescent="0.3">
      <c r="A536" s="96" t="str">
        <f>IF(OR(ISTEXT(G.11!A536),ISNUMBER(G.11!A536))=TRUE,G.11!A536,"")</f>
        <v/>
      </c>
      <c r="B536" s="96" t="str">
        <f>IF(OR(ISTEXT(G.11!B536),ISNUMBER(G.11!B536))=TRUE,G.11!B536,"")</f>
        <v/>
      </c>
      <c r="C536" s="96" t="str">
        <f>IF(OR(ISTEXT(G.11!C536),ISNUMBER(G.11!C536))=TRUE,G.11!C536,"")</f>
        <v/>
      </c>
      <c r="D536" s="89">
        <f>IFERROR(ROUND(G.11!D536,2),0)</f>
        <v>0</v>
      </c>
      <c r="E536" s="96" t="str">
        <f>IF(OR(ISTEXT(G.11!E536),ISNUMBER(G.11!E536))=TRUE,G.11!E536,"")</f>
        <v/>
      </c>
      <c r="F536" s="89">
        <f>IFERROR(ROUND(G.11!F536,2),0)</f>
        <v>0</v>
      </c>
      <c r="G536" s="89">
        <f>IFERROR(ROUND(G.11!G536,2),0)</f>
        <v>0</v>
      </c>
      <c r="H536" s="89">
        <f>IFERROR(ROUND(G.11!H536,2),0)</f>
        <v>0</v>
      </c>
      <c r="I536" s="89">
        <f>IFERROR(ROUND(G.11!I536,2),0)</f>
        <v>0</v>
      </c>
      <c r="J536" s="89">
        <f>IFERROR(ROUND(G.11!J536,2),0)</f>
        <v>0</v>
      </c>
      <c r="K536" s="91">
        <f t="shared" si="8"/>
        <v>0</v>
      </c>
      <c r="L536" s="89">
        <f>IFERROR(ROUND(G.11!L536,2),0)</f>
        <v>0</v>
      </c>
      <c r="M536" s="89">
        <f>IFERROR(ROUND(G.11!M536,2),0)</f>
        <v>0</v>
      </c>
      <c r="N536" s="96" t="str">
        <f>IF(OR(ISTEXT(G.11!N536),ISNUMBER(G.11!N536))=TRUE,G.11!N536,"")</f>
        <v/>
      </c>
    </row>
    <row r="537" spans="1:14" ht="15.75" thickBot="1" x14ac:dyDescent="0.3">
      <c r="A537" s="96" t="str">
        <f>IF(OR(ISTEXT(G.11!A537),ISNUMBER(G.11!A537))=TRUE,G.11!A537,"")</f>
        <v/>
      </c>
      <c r="B537" s="96" t="str">
        <f>IF(OR(ISTEXT(G.11!B537),ISNUMBER(G.11!B537))=TRUE,G.11!B537,"")</f>
        <v/>
      </c>
      <c r="C537" s="96" t="str">
        <f>IF(OR(ISTEXT(G.11!C537),ISNUMBER(G.11!C537))=TRUE,G.11!C537,"")</f>
        <v/>
      </c>
      <c r="D537" s="89">
        <f>IFERROR(ROUND(G.11!D537,2),0)</f>
        <v>0</v>
      </c>
      <c r="E537" s="96" t="str">
        <f>IF(OR(ISTEXT(G.11!E537),ISNUMBER(G.11!E537))=TRUE,G.11!E537,"")</f>
        <v/>
      </c>
      <c r="F537" s="89">
        <f>IFERROR(ROUND(G.11!F537,2),0)</f>
        <v>0</v>
      </c>
      <c r="G537" s="89">
        <f>IFERROR(ROUND(G.11!G537,2),0)</f>
        <v>0</v>
      </c>
      <c r="H537" s="89">
        <f>IFERROR(ROUND(G.11!H537,2),0)</f>
        <v>0</v>
      </c>
      <c r="I537" s="89">
        <f>IFERROR(ROUND(G.11!I537,2),0)</f>
        <v>0</v>
      </c>
      <c r="J537" s="89">
        <f>IFERROR(ROUND(G.11!J537,2),0)</f>
        <v>0</v>
      </c>
      <c r="K537" s="91">
        <f t="shared" si="8"/>
        <v>0</v>
      </c>
      <c r="L537" s="89">
        <f>IFERROR(ROUND(G.11!L537,2),0)</f>
        <v>0</v>
      </c>
      <c r="M537" s="89">
        <f>IFERROR(ROUND(G.11!M537,2),0)</f>
        <v>0</v>
      </c>
      <c r="N537" s="96" t="str">
        <f>IF(OR(ISTEXT(G.11!N537),ISNUMBER(G.11!N537))=TRUE,G.11!N537,"")</f>
        <v/>
      </c>
    </row>
    <row r="538" spans="1:14" ht="15.75" thickBot="1" x14ac:dyDescent="0.3">
      <c r="A538" s="96" t="str">
        <f>IF(OR(ISTEXT(G.11!A538),ISNUMBER(G.11!A538))=TRUE,G.11!A538,"")</f>
        <v/>
      </c>
      <c r="B538" s="96" t="str">
        <f>IF(OR(ISTEXT(G.11!B538),ISNUMBER(G.11!B538))=TRUE,G.11!B538,"")</f>
        <v/>
      </c>
      <c r="C538" s="96" t="str">
        <f>IF(OR(ISTEXT(G.11!C538),ISNUMBER(G.11!C538))=TRUE,G.11!C538,"")</f>
        <v/>
      </c>
      <c r="D538" s="89">
        <f>IFERROR(ROUND(G.11!D538,2),0)</f>
        <v>0</v>
      </c>
      <c r="E538" s="96" t="str">
        <f>IF(OR(ISTEXT(G.11!E538),ISNUMBER(G.11!E538))=TRUE,G.11!E538,"")</f>
        <v/>
      </c>
      <c r="F538" s="89">
        <f>IFERROR(ROUND(G.11!F538,2),0)</f>
        <v>0</v>
      </c>
      <c r="G538" s="89">
        <f>IFERROR(ROUND(G.11!G538,2),0)</f>
        <v>0</v>
      </c>
      <c r="H538" s="89">
        <f>IFERROR(ROUND(G.11!H538,2),0)</f>
        <v>0</v>
      </c>
      <c r="I538" s="89">
        <f>IFERROR(ROUND(G.11!I538,2),0)</f>
        <v>0</v>
      </c>
      <c r="J538" s="89">
        <f>IFERROR(ROUND(G.11!J538,2),0)</f>
        <v>0</v>
      </c>
      <c r="K538" s="91">
        <f t="shared" si="8"/>
        <v>0</v>
      </c>
      <c r="L538" s="89">
        <f>IFERROR(ROUND(G.11!L538,2),0)</f>
        <v>0</v>
      </c>
      <c r="M538" s="89">
        <f>IFERROR(ROUND(G.11!M538,2),0)</f>
        <v>0</v>
      </c>
      <c r="N538" s="96" t="str">
        <f>IF(OR(ISTEXT(G.11!N538),ISNUMBER(G.11!N538))=TRUE,G.11!N538,"")</f>
        <v/>
      </c>
    </row>
    <row r="539" spans="1:14" ht="15.75" thickBot="1" x14ac:dyDescent="0.3">
      <c r="A539" s="96" t="str">
        <f>IF(OR(ISTEXT(G.11!A539),ISNUMBER(G.11!A539))=TRUE,G.11!A539,"")</f>
        <v/>
      </c>
      <c r="B539" s="96" t="str">
        <f>IF(OR(ISTEXT(G.11!B539),ISNUMBER(G.11!B539))=TRUE,G.11!B539,"")</f>
        <v/>
      </c>
      <c r="C539" s="96" t="str">
        <f>IF(OR(ISTEXT(G.11!C539),ISNUMBER(G.11!C539))=TRUE,G.11!C539,"")</f>
        <v/>
      </c>
      <c r="D539" s="89">
        <f>IFERROR(ROUND(G.11!D539,2),0)</f>
        <v>0</v>
      </c>
      <c r="E539" s="96" t="str">
        <f>IF(OR(ISTEXT(G.11!E539),ISNUMBER(G.11!E539))=TRUE,G.11!E539,"")</f>
        <v/>
      </c>
      <c r="F539" s="89">
        <f>IFERROR(ROUND(G.11!F539,2),0)</f>
        <v>0</v>
      </c>
      <c r="G539" s="89">
        <f>IFERROR(ROUND(G.11!G539,2),0)</f>
        <v>0</v>
      </c>
      <c r="H539" s="89">
        <f>IFERROR(ROUND(G.11!H539,2),0)</f>
        <v>0</v>
      </c>
      <c r="I539" s="89">
        <f>IFERROR(ROUND(G.11!I539,2),0)</f>
        <v>0</v>
      </c>
      <c r="J539" s="89">
        <f>IFERROR(ROUND(G.11!J539,2),0)</f>
        <v>0</v>
      </c>
      <c r="K539" s="91">
        <f t="shared" si="8"/>
        <v>0</v>
      </c>
      <c r="L539" s="89">
        <f>IFERROR(ROUND(G.11!L539,2),0)</f>
        <v>0</v>
      </c>
      <c r="M539" s="89">
        <f>IFERROR(ROUND(G.11!M539,2),0)</f>
        <v>0</v>
      </c>
      <c r="N539" s="96" t="str">
        <f>IF(OR(ISTEXT(G.11!N539),ISNUMBER(G.11!N539))=TRUE,G.11!N539,"")</f>
        <v/>
      </c>
    </row>
    <row r="540" spans="1:14" ht="15.75" thickBot="1" x14ac:dyDescent="0.3">
      <c r="A540" s="96" t="str">
        <f>IF(OR(ISTEXT(G.11!A540),ISNUMBER(G.11!A540))=TRUE,G.11!A540,"")</f>
        <v/>
      </c>
      <c r="B540" s="96" t="str">
        <f>IF(OR(ISTEXT(G.11!B540),ISNUMBER(G.11!B540))=TRUE,G.11!B540,"")</f>
        <v/>
      </c>
      <c r="C540" s="96" t="str">
        <f>IF(OR(ISTEXT(G.11!C540),ISNUMBER(G.11!C540))=TRUE,G.11!C540,"")</f>
        <v/>
      </c>
      <c r="D540" s="89">
        <f>IFERROR(ROUND(G.11!D540,2),0)</f>
        <v>0</v>
      </c>
      <c r="E540" s="96" t="str">
        <f>IF(OR(ISTEXT(G.11!E540),ISNUMBER(G.11!E540))=TRUE,G.11!E540,"")</f>
        <v/>
      </c>
      <c r="F540" s="89">
        <f>IFERROR(ROUND(G.11!F540,2),0)</f>
        <v>0</v>
      </c>
      <c r="G540" s="89">
        <f>IFERROR(ROUND(G.11!G540,2),0)</f>
        <v>0</v>
      </c>
      <c r="H540" s="89">
        <f>IFERROR(ROUND(G.11!H540,2),0)</f>
        <v>0</v>
      </c>
      <c r="I540" s="89">
        <f>IFERROR(ROUND(G.11!I540,2),0)</f>
        <v>0</v>
      </c>
      <c r="J540" s="89">
        <f>IFERROR(ROUND(G.11!J540,2),0)</f>
        <v>0</v>
      </c>
      <c r="K540" s="91">
        <f t="shared" si="8"/>
        <v>0</v>
      </c>
      <c r="L540" s="89">
        <f>IFERROR(ROUND(G.11!L540,2),0)</f>
        <v>0</v>
      </c>
      <c r="M540" s="89">
        <f>IFERROR(ROUND(G.11!M540,2),0)</f>
        <v>0</v>
      </c>
      <c r="N540" s="96" t="str">
        <f>IF(OR(ISTEXT(G.11!N540),ISNUMBER(G.11!N540))=TRUE,G.11!N540,"")</f>
        <v/>
      </c>
    </row>
    <row r="541" spans="1:14" ht="15.75" thickBot="1" x14ac:dyDescent="0.3">
      <c r="A541" s="96" t="str">
        <f>IF(OR(ISTEXT(G.11!A541),ISNUMBER(G.11!A541))=TRUE,G.11!A541,"")</f>
        <v/>
      </c>
      <c r="B541" s="96" t="str">
        <f>IF(OR(ISTEXT(G.11!B541),ISNUMBER(G.11!B541))=TRUE,G.11!B541,"")</f>
        <v/>
      </c>
      <c r="C541" s="96" t="str">
        <f>IF(OR(ISTEXT(G.11!C541),ISNUMBER(G.11!C541))=TRUE,G.11!C541,"")</f>
        <v/>
      </c>
      <c r="D541" s="89">
        <f>IFERROR(ROUND(G.11!D541,2),0)</f>
        <v>0</v>
      </c>
      <c r="E541" s="96" t="str">
        <f>IF(OR(ISTEXT(G.11!E541),ISNUMBER(G.11!E541))=TRUE,G.11!E541,"")</f>
        <v/>
      </c>
      <c r="F541" s="89">
        <f>IFERROR(ROUND(G.11!F541,2),0)</f>
        <v>0</v>
      </c>
      <c r="G541" s="89">
        <f>IFERROR(ROUND(G.11!G541,2),0)</f>
        <v>0</v>
      </c>
      <c r="H541" s="89">
        <f>IFERROR(ROUND(G.11!H541,2),0)</f>
        <v>0</v>
      </c>
      <c r="I541" s="89">
        <f>IFERROR(ROUND(G.11!I541,2),0)</f>
        <v>0</v>
      </c>
      <c r="J541" s="89">
        <f>IFERROR(ROUND(G.11!J541,2),0)</f>
        <v>0</v>
      </c>
      <c r="K541" s="91">
        <f t="shared" si="8"/>
        <v>0</v>
      </c>
      <c r="L541" s="89">
        <f>IFERROR(ROUND(G.11!L541,2),0)</f>
        <v>0</v>
      </c>
      <c r="M541" s="89">
        <f>IFERROR(ROUND(G.11!M541,2),0)</f>
        <v>0</v>
      </c>
      <c r="N541" s="96" t="str">
        <f>IF(OR(ISTEXT(G.11!N541),ISNUMBER(G.11!N541))=TRUE,G.11!N541,"")</f>
        <v/>
      </c>
    </row>
    <row r="542" spans="1:14" ht="15.75" thickBot="1" x14ac:dyDescent="0.3">
      <c r="A542" s="96" t="str">
        <f>IF(OR(ISTEXT(G.11!A542),ISNUMBER(G.11!A542))=TRUE,G.11!A542,"")</f>
        <v/>
      </c>
      <c r="B542" s="96" t="str">
        <f>IF(OR(ISTEXT(G.11!B542),ISNUMBER(G.11!B542))=TRUE,G.11!B542,"")</f>
        <v/>
      </c>
      <c r="C542" s="96" t="str">
        <f>IF(OR(ISTEXT(G.11!C542),ISNUMBER(G.11!C542))=TRUE,G.11!C542,"")</f>
        <v/>
      </c>
      <c r="D542" s="89">
        <f>IFERROR(ROUND(G.11!D542,2),0)</f>
        <v>0</v>
      </c>
      <c r="E542" s="96" t="str">
        <f>IF(OR(ISTEXT(G.11!E542),ISNUMBER(G.11!E542))=TRUE,G.11!E542,"")</f>
        <v/>
      </c>
      <c r="F542" s="89">
        <f>IFERROR(ROUND(G.11!F542,2),0)</f>
        <v>0</v>
      </c>
      <c r="G542" s="89">
        <f>IFERROR(ROUND(G.11!G542,2),0)</f>
        <v>0</v>
      </c>
      <c r="H542" s="89">
        <f>IFERROR(ROUND(G.11!H542,2),0)</f>
        <v>0</v>
      </c>
      <c r="I542" s="89">
        <f>IFERROR(ROUND(G.11!I542,2),0)</f>
        <v>0</v>
      </c>
      <c r="J542" s="89">
        <f>IFERROR(ROUND(G.11!J542,2),0)</f>
        <v>0</v>
      </c>
      <c r="K542" s="91">
        <f t="shared" si="8"/>
        <v>0</v>
      </c>
      <c r="L542" s="89">
        <f>IFERROR(ROUND(G.11!L542,2),0)</f>
        <v>0</v>
      </c>
      <c r="M542" s="89">
        <f>IFERROR(ROUND(G.11!M542,2),0)</f>
        <v>0</v>
      </c>
      <c r="N542" s="96" t="str">
        <f>IF(OR(ISTEXT(G.11!N542),ISNUMBER(G.11!N542))=TRUE,G.11!N542,"")</f>
        <v/>
      </c>
    </row>
    <row r="543" spans="1:14" ht="15.75" thickBot="1" x14ac:dyDescent="0.3">
      <c r="A543" s="96" t="str">
        <f>IF(OR(ISTEXT(G.11!A543),ISNUMBER(G.11!A543))=TRUE,G.11!A543,"")</f>
        <v/>
      </c>
      <c r="B543" s="96" t="str">
        <f>IF(OR(ISTEXT(G.11!B543),ISNUMBER(G.11!B543))=TRUE,G.11!B543,"")</f>
        <v/>
      </c>
      <c r="C543" s="96" t="str">
        <f>IF(OR(ISTEXT(G.11!C543),ISNUMBER(G.11!C543))=TRUE,G.11!C543,"")</f>
        <v/>
      </c>
      <c r="D543" s="89">
        <f>IFERROR(ROUND(G.11!D543,2),0)</f>
        <v>0</v>
      </c>
      <c r="E543" s="96" t="str">
        <f>IF(OR(ISTEXT(G.11!E543),ISNUMBER(G.11!E543))=TRUE,G.11!E543,"")</f>
        <v/>
      </c>
      <c r="F543" s="89">
        <f>IFERROR(ROUND(G.11!F543,2),0)</f>
        <v>0</v>
      </c>
      <c r="G543" s="89">
        <f>IFERROR(ROUND(G.11!G543,2),0)</f>
        <v>0</v>
      </c>
      <c r="H543" s="89">
        <f>IFERROR(ROUND(G.11!H543,2),0)</f>
        <v>0</v>
      </c>
      <c r="I543" s="89">
        <f>IFERROR(ROUND(G.11!I543,2),0)</f>
        <v>0</v>
      </c>
      <c r="J543" s="89">
        <f>IFERROR(ROUND(G.11!J543,2),0)</f>
        <v>0</v>
      </c>
      <c r="K543" s="91">
        <f t="shared" si="8"/>
        <v>0</v>
      </c>
      <c r="L543" s="89">
        <f>IFERROR(ROUND(G.11!L543,2),0)</f>
        <v>0</v>
      </c>
      <c r="M543" s="89">
        <f>IFERROR(ROUND(G.11!M543,2),0)</f>
        <v>0</v>
      </c>
      <c r="N543" s="96" t="str">
        <f>IF(OR(ISTEXT(G.11!N543),ISNUMBER(G.11!N543))=TRUE,G.11!N543,"")</f>
        <v/>
      </c>
    </row>
    <row r="544" spans="1:14" ht="15.75" thickBot="1" x14ac:dyDescent="0.3">
      <c r="A544" s="96" t="str">
        <f>IF(OR(ISTEXT(G.11!A544),ISNUMBER(G.11!A544))=TRUE,G.11!A544,"")</f>
        <v/>
      </c>
      <c r="B544" s="96" t="str">
        <f>IF(OR(ISTEXT(G.11!B544),ISNUMBER(G.11!B544))=TRUE,G.11!B544,"")</f>
        <v/>
      </c>
      <c r="C544" s="96" t="str">
        <f>IF(OR(ISTEXT(G.11!C544),ISNUMBER(G.11!C544))=TRUE,G.11!C544,"")</f>
        <v/>
      </c>
      <c r="D544" s="89">
        <f>IFERROR(ROUND(G.11!D544,2),0)</f>
        <v>0</v>
      </c>
      <c r="E544" s="96" t="str">
        <f>IF(OR(ISTEXT(G.11!E544),ISNUMBER(G.11!E544))=TRUE,G.11!E544,"")</f>
        <v/>
      </c>
      <c r="F544" s="89">
        <f>IFERROR(ROUND(G.11!F544,2),0)</f>
        <v>0</v>
      </c>
      <c r="G544" s="89">
        <f>IFERROR(ROUND(G.11!G544,2),0)</f>
        <v>0</v>
      </c>
      <c r="H544" s="89">
        <f>IFERROR(ROUND(G.11!H544,2),0)</f>
        <v>0</v>
      </c>
      <c r="I544" s="89">
        <f>IFERROR(ROUND(G.11!I544,2),0)</f>
        <v>0</v>
      </c>
      <c r="J544" s="89">
        <f>IFERROR(ROUND(G.11!J544,2),0)</f>
        <v>0</v>
      </c>
      <c r="K544" s="91">
        <f t="shared" si="8"/>
        <v>0</v>
      </c>
      <c r="L544" s="89">
        <f>IFERROR(ROUND(G.11!L544,2),0)</f>
        <v>0</v>
      </c>
      <c r="M544" s="89">
        <f>IFERROR(ROUND(G.11!M544,2),0)</f>
        <v>0</v>
      </c>
      <c r="N544" s="96" t="str">
        <f>IF(OR(ISTEXT(G.11!N544),ISNUMBER(G.11!N544))=TRUE,G.11!N544,"")</f>
        <v/>
      </c>
    </row>
    <row r="545" spans="1:14" ht="15.75" thickBot="1" x14ac:dyDescent="0.3">
      <c r="A545" s="96" t="str">
        <f>IF(OR(ISTEXT(G.11!A545),ISNUMBER(G.11!A545))=TRUE,G.11!A545,"")</f>
        <v/>
      </c>
      <c r="B545" s="96" t="str">
        <f>IF(OR(ISTEXT(G.11!B545),ISNUMBER(G.11!B545))=TRUE,G.11!B545,"")</f>
        <v/>
      </c>
      <c r="C545" s="96" t="str">
        <f>IF(OR(ISTEXT(G.11!C545),ISNUMBER(G.11!C545))=TRUE,G.11!C545,"")</f>
        <v/>
      </c>
      <c r="D545" s="89">
        <f>IFERROR(ROUND(G.11!D545,2),0)</f>
        <v>0</v>
      </c>
      <c r="E545" s="96" t="str">
        <f>IF(OR(ISTEXT(G.11!E545),ISNUMBER(G.11!E545))=TRUE,G.11!E545,"")</f>
        <v/>
      </c>
      <c r="F545" s="89">
        <f>IFERROR(ROUND(G.11!F545,2),0)</f>
        <v>0</v>
      </c>
      <c r="G545" s="89">
        <f>IFERROR(ROUND(G.11!G545,2),0)</f>
        <v>0</v>
      </c>
      <c r="H545" s="89">
        <f>IFERROR(ROUND(G.11!H545,2),0)</f>
        <v>0</v>
      </c>
      <c r="I545" s="89">
        <f>IFERROR(ROUND(G.11!I545,2),0)</f>
        <v>0</v>
      </c>
      <c r="J545" s="89">
        <f>IFERROR(ROUND(G.11!J545,2),0)</f>
        <v>0</v>
      </c>
      <c r="K545" s="91">
        <f t="shared" si="8"/>
        <v>0</v>
      </c>
      <c r="L545" s="89">
        <f>IFERROR(ROUND(G.11!L545,2),0)</f>
        <v>0</v>
      </c>
      <c r="M545" s="89">
        <f>IFERROR(ROUND(G.11!M545,2),0)</f>
        <v>0</v>
      </c>
      <c r="N545" s="96" t="str">
        <f>IF(OR(ISTEXT(G.11!N545),ISNUMBER(G.11!N545))=TRUE,G.11!N545,"")</f>
        <v/>
      </c>
    </row>
    <row r="546" spans="1:14" ht="15.75" thickBot="1" x14ac:dyDescent="0.3">
      <c r="A546" s="96" t="str">
        <f>IF(OR(ISTEXT(G.11!A546),ISNUMBER(G.11!A546))=TRUE,G.11!A546,"")</f>
        <v/>
      </c>
      <c r="B546" s="96" t="str">
        <f>IF(OR(ISTEXT(G.11!B546),ISNUMBER(G.11!B546))=TRUE,G.11!B546,"")</f>
        <v/>
      </c>
      <c r="C546" s="96" t="str">
        <f>IF(OR(ISTEXT(G.11!C546),ISNUMBER(G.11!C546))=TRUE,G.11!C546,"")</f>
        <v/>
      </c>
      <c r="D546" s="89">
        <f>IFERROR(ROUND(G.11!D546,2),0)</f>
        <v>0</v>
      </c>
      <c r="E546" s="96" t="str">
        <f>IF(OR(ISTEXT(G.11!E546),ISNUMBER(G.11!E546))=TRUE,G.11!E546,"")</f>
        <v/>
      </c>
      <c r="F546" s="89">
        <f>IFERROR(ROUND(G.11!F546,2),0)</f>
        <v>0</v>
      </c>
      <c r="G546" s="89">
        <f>IFERROR(ROUND(G.11!G546,2),0)</f>
        <v>0</v>
      </c>
      <c r="H546" s="89">
        <f>IFERROR(ROUND(G.11!H546,2),0)</f>
        <v>0</v>
      </c>
      <c r="I546" s="89">
        <f>IFERROR(ROUND(G.11!I546,2),0)</f>
        <v>0</v>
      </c>
      <c r="J546" s="89">
        <f>IFERROR(ROUND(G.11!J546,2),0)</f>
        <v>0</v>
      </c>
      <c r="K546" s="91">
        <f t="shared" si="8"/>
        <v>0</v>
      </c>
      <c r="L546" s="89">
        <f>IFERROR(ROUND(G.11!L546,2),0)</f>
        <v>0</v>
      </c>
      <c r="M546" s="89">
        <f>IFERROR(ROUND(G.11!M546,2),0)</f>
        <v>0</v>
      </c>
      <c r="N546" s="96" t="str">
        <f>IF(OR(ISTEXT(G.11!N546),ISNUMBER(G.11!N546))=TRUE,G.11!N546,"")</f>
        <v/>
      </c>
    </row>
    <row r="547" spans="1:14" ht="15.75" thickBot="1" x14ac:dyDescent="0.3">
      <c r="A547" s="96" t="str">
        <f>IF(OR(ISTEXT(G.11!A547),ISNUMBER(G.11!A547))=TRUE,G.11!A547,"")</f>
        <v/>
      </c>
      <c r="B547" s="96" t="str">
        <f>IF(OR(ISTEXT(G.11!B547),ISNUMBER(G.11!B547))=TRUE,G.11!B547,"")</f>
        <v/>
      </c>
      <c r="C547" s="96" t="str">
        <f>IF(OR(ISTEXT(G.11!C547),ISNUMBER(G.11!C547))=TRUE,G.11!C547,"")</f>
        <v/>
      </c>
      <c r="D547" s="89">
        <f>IFERROR(ROUND(G.11!D547,2),0)</f>
        <v>0</v>
      </c>
      <c r="E547" s="96" t="str">
        <f>IF(OR(ISTEXT(G.11!E547),ISNUMBER(G.11!E547))=TRUE,G.11!E547,"")</f>
        <v/>
      </c>
      <c r="F547" s="89">
        <f>IFERROR(ROUND(G.11!F547,2),0)</f>
        <v>0</v>
      </c>
      <c r="G547" s="89">
        <f>IFERROR(ROUND(G.11!G547,2),0)</f>
        <v>0</v>
      </c>
      <c r="H547" s="89">
        <f>IFERROR(ROUND(G.11!H547,2),0)</f>
        <v>0</v>
      </c>
      <c r="I547" s="89">
        <f>IFERROR(ROUND(G.11!I547,2),0)</f>
        <v>0</v>
      </c>
      <c r="J547" s="89">
        <f>IFERROR(ROUND(G.11!J547,2),0)</f>
        <v>0</v>
      </c>
      <c r="K547" s="91">
        <f t="shared" ref="K547:K610" si="9">ROUND(SUM(F547,G547,H547,(-I547),(-J547)),2)</f>
        <v>0</v>
      </c>
      <c r="L547" s="89">
        <f>IFERROR(ROUND(G.11!L547,2),0)</f>
        <v>0</v>
      </c>
      <c r="M547" s="89">
        <f>IFERROR(ROUND(G.11!M547,2),0)</f>
        <v>0</v>
      </c>
      <c r="N547" s="96" t="str">
        <f>IF(OR(ISTEXT(G.11!N547),ISNUMBER(G.11!N547))=TRUE,G.11!N547,"")</f>
        <v/>
      </c>
    </row>
    <row r="548" spans="1:14" ht="15.75" thickBot="1" x14ac:dyDescent="0.3">
      <c r="A548" s="96" t="str">
        <f>IF(OR(ISTEXT(G.11!A548),ISNUMBER(G.11!A548))=TRUE,G.11!A548,"")</f>
        <v/>
      </c>
      <c r="B548" s="96" t="str">
        <f>IF(OR(ISTEXT(G.11!B548),ISNUMBER(G.11!B548))=TRUE,G.11!B548,"")</f>
        <v/>
      </c>
      <c r="C548" s="96" t="str">
        <f>IF(OR(ISTEXT(G.11!C548),ISNUMBER(G.11!C548))=TRUE,G.11!C548,"")</f>
        <v/>
      </c>
      <c r="D548" s="89">
        <f>IFERROR(ROUND(G.11!D548,2),0)</f>
        <v>0</v>
      </c>
      <c r="E548" s="96" t="str">
        <f>IF(OR(ISTEXT(G.11!E548),ISNUMBER(G.11!E548))=TRUE,G.11!E548,"")</f>
        <v/>
      </c>
      <c r="F548" s="89">
        <f>IFERROR(ROUND(G.11!F548,2),0)</f>
        <v>0</v>
      </c>
      <c r="G548" s="89">
        <f>IFERROR(ROUND(G.11!G548,2),0)</f>
        <v>0</v>
      </c>
      <c r="H548" s="89">
        <f>IFERROR(ROUND(G.11!H548,2),0)</f>
        <v>0</v>
      </c>
      <c r="I548" s="89">
        <f>IFERROR(ROUND(G.11!I548,2),0)</f>
        <v>0</v>
      </c>
      <c r="J548" s="89">
        <f>IFERROR(ROUND(G.11!J548,2),0)</f>
        <v>0</v>
      </c>
      <c r="K548" s="91">
        <f t="shared" si="9"/>
        <v>0</v>
      </c>
      <c r="L548" s="89">
        <f>IFERROR(ROUND(G.11!L548,2),0)</f>
        <v>0</v>
      </c>
      <c r="M548" s="89">
        <f>IFERROR(ROUND(G.11!M548,2),0)</f>
        <v>0</v>
      </c>
      <c r="N548" s="96" t="str">
        <f>IF(OR(ISTEXT(G.11!N548),ISNUMBER(G.11!N548))=TRUE,G.11!N548,"")</f>
        <v/>
      </c>
    </row>
    <row r="549" spans="1:14" ht="15.75" thickBot="1" x14ac:dyDescent="0.3">
      <c r="A549" s="96" t="str">
        <f>IF(OR(ISTEXT(G.11!A549),ISNUMBER(G.11!A549))=TRUE,G.11!A549,"")</f>
        <v/>
      </c>
      <c r="B549" s="96" t="str">
        <f>IF(OR(ISTEXT(G.11!B549),ISNUMBER(G.11!B549))=TRUE,G.11!B549,"")</f>
        <v/>
      </c>
      <c r="C549" s="96" t="str">
        <f>IF(OR(ISTEXT(G.11!C549),ISNUMBER(G.11!C549))=TRUE,G.11!C549,"")</f>
        <v/>
      </c>
      <c r="D549" s="89">
        <f>IFERROR(ROUND(G.11!D549,2),0)</f>
        <v>0</v>
      </c>
      <c r="E549" s="96" t="str">
        <f>IF(OR(ISTEXT(G.11!E549),ISNUMBER(G.11!E549))=TRUE,G.11!E549,"")</f>
        <v/>
      </c>
      <c r="F549" s="89">
        <f>IFERROR(ROUND(G.11!F549,2),0)</f>
        <v>0</v>
      </c>
      <c r="G549" s="89">
        <f>IFERROR(ROUND(G.11!G549,2),0)</f>
        <v>0</v>
      </c>
      <c r="H549" s="89">
        <f>IFERROR(ROUND(G.11!H549,2),0)</f>
        <v>0</v>
      </c>
      <c r="I549" s="89">
        <f>IFERROR(ROUND(G.11!I549,2),0)</f>
        <v>0</v>
      </c>
      <c r="J549" s="89">
        <f>IFERROR(ROUND(G.11!J549,2),0)</f>
        <v>0</v>
      </c>
      <c r="K549" s="91">
        <f t="shared" si="9"/>
        <v>0</v>
      </c>
      <c r="L549" s="89">
        <f>IFERROR(ROUND(G.11!L549,2),0)</f>
        <v>0</v>
      </c>
      <c r="M549" s="89">
        <f>IFERROR(ROUND(G.11!M549,2),0)</f>
        <v>0</v>
      </c>
      <c r="N549" s="96" t="str">
        <f>IF(OR(ISTEXT(G.11!N549),ISNUMBER(G.11!N549))=TRUE,G.11!N549,"")</f>
        <v/>
      </c>
    </row>
    <row r="550" spans="1:14" ht="15.75" thickBot="1" x14ac:dyDescent="0.3">
      <c r="A550" s="96" t="str">
        <f>IF(OR(ISTEXT(G.11!A550),ISNUMBER(G.11!A550))=TRUE,G.11!A550,"")</f>
        <v/>
      </c>
      <c r="B550" s="96" t="str">
        <f>IF(OR(ISTEXT(G.11!B550),ISNUMBER(G.11!B550))=TRUE,G.11!B550,"")</f>
        <v/>
      </c>
      <c r="C550" s="96" t="str">
        <f>IF(OR(ISTEXT(G.11!C550),ISNUMBER(G.11!C550))=TRUE,G.11!C550,"")</f>
        <v/>
      </c>
      <c r="D550" s="89">
        <f>IFERROR(ROUND(G.11!D550,2),0)</f>
        <v>0</v>
      </c>
      <c r="E550" s="96" t="str">
        <f>IF(OR(ISTEXT(G.11!E550),ISNUMBER(G.11!E550))=TRUE,G.11!E550,"")</f>
        <v/>
      </c>
      <c r="F550" s="89">
        <f>IFERROR(ROUND(G.11!F550,2),0)</f>
        <v>0</v>
      </c>
      <c r="G550" s="89">
        <f>IFERROR(ROUND(G.11!G550,2),0)</f>
        <v>0</v>
      </c>
      <c r="H550" s="89">
        <f>IFERROR(ROUND(G.11!H550,2),0)</f>
        <v>0</v>
      </c>
      <c r="I550" s="89">
        <f>IFERROR(ROUND(G.11!I550,2),0)</f>
        <v>0</v>
      </c>
      <c r="J550" s="89">
        <f>IFERROR(ROUND(G.11!J550,2),0)</f>
        <v>0</v>
      </c>
      <c r="K550" s="91">
        <f t="shared" si="9"/>
        <v>0</v>
      </c>
      <c r="L550" s="89">
        <f>IFERROR(ROUND(G.11!L550,2),0)</f>
        <v>0</v>
      </c>
      <c r="M550" s="89">
        <f>IFERROR(ROUND(G.11!M550,2),0)</f>
        <v>0</v>
      </c>
      <c r="N550" s="96" t="str">
        <f>IF(OR(ISTEXT(G.11!N550),ISNUMBER(G.11!N550))=TRUE,G.11!N550,"")</f>
        <v/>
      </c>
    </row>
    <row r="551" spans="1:14" ht="15.75" thickBot="1" x14ac:dyDescent="0.3">
      <c r="A551" s="96" t="str">
        <f>IF(OR(ISTEXT(G.11!A551),ISNUMBER(G.11!A551))=TRUE,G.11!A551,"")</f>
        <v/>
      </c>
      <c r="B551" s="96" t="str">
        <f>IF(OR(ISTEXT(G.11!B551),ISNUMBER(G.11!B551))=TRUE,G.11!B551,"")</f>
        <v/>
      </c>
      <c r="C551" s="96" t="str">
        <f>IF(OR(ISTEXT(G.11!C551),ISNUMBER(G.11!C551))=TRUE,G.11!C551,"")</f>
        <v/>
      </c>
      <c r="D551" s="89">
        <f>IFERROR(ROUND(G.11!D551,2),0)</f>
        <v>0</v>
      </c>
      <c r="E551" s="96" t="str">
        <f>IF(OR(ISTEXT(G.11!E551),ISNUMBER(G.11!E551))=TRUE,G.11!E551,"")</f>
        <v/>
      </c>
      <c r="F551" s="89">
        <f>IFERROR(ROUND(G.11!F551,2),0)</f>
        <v>0</v>
      </c>
      <c r="G551" s="89">
        <f>IFERROR(ROUND(G.11!G551,2),0)</f>
        <v>0</v>
      </c>
      <c r="H551" s="89">
        <f>IFERROR(ROUND(G.11!H551,2),0)</f>
        <v>0</v>
      </c>
      <c r="I551" s="89">
        <f>IFERROR(ROUND(G.11!I551,2),0)</f>
        <v>0</v>
      </c>
      <c r="J551" s="89">
        <f>IFERROR(ROUND(G.11!J551,2),0)</f>
        <v>0</v>
      </c>
      <c r="K551" s="91">
        <f t="shared" si="9"/>
        <v>0</v>
      </c>
      <c r="L551" s="89">
        <f>IFERROR(ROUND(G.11!L551,2),0)</f>
        <v>0</v>
      </c>
      <c r="M551" s="89">
        <f>IFERROR(ROUND(G.11!M551,2),0)</f>
        <v>0</v>
      </c>
      <c r="N551" s="96" t="str">
        <f>IF(OR(ISTEXT(G.11!N551),ISNUMBER(G.11!N551))=TRUE,G.11!N551,"")</f>
        <v/>
      </c>
    </row>
    <row r="552" spans="1:14" ht="15.75" thickBot="1" x14ac:dyDescent="0.3">
      <c r="A552" s="96" t="str">
        <f>IF(OR(ISTEXT(G.11!A552),ISNUMBER(G.11!A552))=TRUE,G.11!A552,"")</f>
        <v/>
      </c>
      <c r="B552" s="96" t="str">
        <f>IF(OR(ISTEXT(G.11!B552),ISNUMBER(G.11!B552))=TRUE,G.11!B552,"")</f>
        <v/>
      </c>
      <c r="C552" s="96" t="str">
        <f>IF(OR(ISTEXT(G.11!C552),ISNUMBER(G.11!C552))=TRUE,G.11!C552,"")</f>
        <v/>
      </c>
      <c r="D552" s="89">
        <f>IFERROR(ROUND(G.11!D552,2),0)</f>
        <v>0</v>
      </c>
      <c r="E552" s="96" t="str">
        <f>IF(OR(ISTEXT(G.11!E552),ISNUMBER(G.11!E552))=TRUE,G.11!E552,"")</f>
        <v/>
      </c>
      <c r="F552" s="89">
        <f>IFERROR(ROUND(G.11!F552,2),0)</f>
        <v>0</v>
      </c>
      <c r="G552" s="89">
        <f>IFERROR(ROUND(G.11!G552,2),0)</f>
        <v>0</v>
      </c>
      <c r="H552" s="89">
        <f>IFERROR(ROUND(G.11!H552,2),0)</f>
        <v>0</v>
      </c>
      <c r="I552" s="89">
        <f>IFERROR(ROUND(G.11!I552,2),0)</f>
        <v>0</v>
      </c>
      <c r="J552" s="89">
        <f>IFERROR(ROUND(G.11!J552,2),0)</f>
        <v>0</v>
      </c>
      <c r="K552" s="91">
        <f t="shared" si="9"/>
        <v>0</v>
      </c>
      <c r="L552" s="89">
        <f>IFERROR(ROUND(G.11!L552,2),0)</f>
        <v>0</v>
      </c>
      <c r="M552" s="89">
        <f>IFERROR(ROUND(G.11!M552,2),0)</f>
        <v>0</v>
      </c>
      <c r="N552" s="96" t="str">
        <f>IF(OR(ISTEXT(G.11!N552),ISNUMBER(G.11!N552))=TRUE,G.11!N552,"")</f>
        <v/>
      </c>
    </row>
    <row r="553" spans="1:14" ht="15.75" thickBot="1" x14ac:dyDescent="0.3">
      <c r="A553" s="96" t="str">
        <f>IF(OR(ISTEXT(G.11!A553),ISNUMBER(G.11!A553))=TRUE,G.11!A553,"")</f>
        <v/>
      </c>
      <c r="B553" s="96" t="str">
        <f>IF(OR(ISTEXT(G.11!B553),ISNUMBER(G.11!B553))=TRUE,G.11!B553,"")</f>
        <v/>
      </c>
      <c r="C553" s="96" t="str">
        <f>IF(OR(ISTEXT(G.11!C553),ISNUMBER(G.11!C553))=TRUE,G.11!C553,"")</f>
        <v/>
      </c>
      <c r="D553" s="89">
        <f>IFERROR(ROUND(G.11!D553,2),0)</f>
        <v>0</v>
      </c>
      <c r="E553" s="96" t="str">
        <f>IF(OR(ISTEXT(G.11!E553),ISNUMBER(G.11!E553))=TRUE,G.11!E553,"")</f>
        <v/>
      </c>
      <c r="F553" s="89">
        <f>IFERROR(ROUND(G.11!F553,2),0)</f>
        <v>0</v>
      </c>
      <c r="G553" s="89">
        <f>IFERROR(ROUND(G.11!G553,2),0)</f>
        <v>0</v>
      </c>
      <c r="H553" s="89">
        <f>IFERROR(ROUND(G.11!H553,2),0)</f>
        <v>0</v>
      </c>
      <c r="I553" s="89">
        <f>IFERROR(ROUND(G.11!I553,2),0)</f>
        <v>0</v>
      </c>
      <c r="J553" s="89">
        <f>IFERROR(ROUND(G.11!J553,2),0)</f>
        <v>0</v>
      </c>
      <c r="K553" s="91">
        <f t="shared" si="9"/>
        <v>0</v>
      </c>
      <c r="L553" s="89">
        <f>IFERROR(ROUND(G.11!L553,2),0)</f>
        <v>0</v>
      </c>
      <c r="M553" s="89">
        <f>IFERROR(ROUND(G.11!M553,2),0)</f>
        <v>0</v>
      </c>
      <c r="N553" s="96" t="str">
        <f>IF(OR(ISTEXT(G.11!N553),ISNUMBER(G.11!N553))=TRUE,G.11!N553,"")</f>
        <v/>
      </c>
    </row>
    <row r="554" spans="1:14" ht="15.75" thickBot="1" x14ac:dyDescent="0.3">
      <c r="A554" s="96" t="str">
        <f>IF(OR(ISTEXT(G.11!A554),ISNUMBER(G.11!A554))=TRUE,G.11!A554,"")</f>
        <v/>
      </c>
      <c r="B554" s="96" t="str">
        <f>IF(OR(ISTEXT(G.11!B554),ISNUMBER(G.11!B554))=TRUE,G.11!B554,"")</f>
        <v/>
      </c>
      <c r="C554" s="96" t="str">
        <f>IF(OR(ISTEXT(G.11!C554),ISNUMBER(G.11!C554))=TRUE,G.11!C554,"")</f>
        <v/>
      </c>
      <c r="D554" s="89">
        <f>IFERROR(ROUND(G.11!D554,2),0)</f>
        <v>0</v>
      </c>
      <c r="E554" s="96" t="str">
        <f>IF(OR(ISTEXT(G.11!E554),ISNUMBER(G.11!E554))=TRUE,G.11!E554,"")</f>
        <v/>
      </c>
      <c r="F554" s="89">
        <f>IFERROR(ROUND(G.11!F554,2),0)</f>
        <v>0</v>
      </c>
      <c r="G554" s="89">
        <f>IFERROR(ROUND(G.11!G554,2),0)</f>
        <v>0</v>
      </c>
      <c r="H554" s="89">
        <f>IFERROR(ROUND(G.11!H554,2),0)</f>
        <v>0</v>
      </c>
      <c r="I554" s="89">
        <f>IFERROR(ROUND(G.11!I554,2),0)</f>
        <v>0</v>
      </c>
      <c r="J554" s="89">
        <f>IFERROR(ROUND(G.11!J554,2),0)</f>
        <v>0</v>
      </c>
      <c r="K554" s="91">
        <f t="shared" si="9"/>
        <v>0</v>
      </c>
      <c r="L554" s="89">
        <f>IFERROR(ROUND(G.11!L554,2),0)</f>
        <v>0</v>
      </c>
      <c r="M554" s="89">
        <f>IFERROR(ROUND(G.11!M554,2),0)</f>
        <v>0</v>
      </c>
      <c r="N554" s="96" t="str">
        <f>IF(OR(ISTEXT(G.11!N554),ISNUMBER(G.11!N554))=TRUE,G.11!N554,"")</f>
        <v/>
      </c>
    </row>
    <row r="555" spans="1:14" ht="15.75" thickBot="1" x14ac:dyDescent="0.3">
      <c r="A555" s="96" t="str">
        <f>IF(OR(ISTEXT(G.11!A555),ISNUMBER(G.11!A555))=TRUE,G.11!A555,"")</f>
        <v/>
      </c>
      <c r="B555" s="96" t="str">
        <f>IF(OR(ISTEXT(G.11!B555),ISNUMBER(G.11!B555))=TRUE,G.11!B555,"")</f>
        <v/>
      </c>
      <c r="C555" s="96" t="str">
        <f>IF(OR(ISTEXT(G.11!C555),ISNUMBER(G.11!C555))=TRUE,G.11!C555,"")</f>
        <v/>
      </c>
      <c r="D555" s="89">
        <f>IFERROR(ROUND(G.11!D555,2),0)</f>
        <v>0</v>
      </c>
      <c r="E555" s="96" t="str">
        <f>IF(OR(ISTEXT(G.11!E555),ISNUMBER(G.11!E555))=TRUE,G.11!E555,"")</f>
        <v/>
      </c>
      <c r="F555" s="89">
        <f>IFERROR(ROUND(G.11!F555,2),0)</f>
        <v>0</v>
      </c>
      <c r="G555" s="89">
        <f>IFERROR(ROUND(G.11!G555,2),0)</f>
        <v>0</v>
      </c>
      <c r="H555" s="89">
        <f>IFERROR(ROUND(G.11!H555,2),0)</f>
        <v>0</v>
      </c>
      <c r="I555" s="89">
        <f>IFERROR(ROUND(G.11!I555,2),0)</f>
        <v>0</v>
      </c>
      <c r="J555" s="89">
        <f>IFERROR(ROUND(G.11!J555,2),0)</f>
        <v>0</v>
      </c>
      <c r="K555" s="91">
        <f t="shared" si="9"/>
        <v>0</v>
      </c>
      <c r="L555" s="89">
        <f>IFERROR(ROUND(G.11!L555,2),0)</f>
        <v>0</v>
      </c>
      <c r="M555" s="89">
        <f>IFERROR(ROUND(G.11!M555,2),0)</f>
        <v>0</v>
      </c>
      <c r="N555" s="96" t="str">
        <f>IF(OR(ISTEXT(G.11!N555),ISNUMBER(G.11!N555))=TRUE,G.11!N555,"")</f>
        <v/>
      </c>
    </row>
    <row r="556" spans="1:14" ht="15.75" thickBot="1" x14ac:dyDescent="0.3">
      <c r="A556" s="96" t="str">
        <f>IF(OR(ISTEXT(G.11!A556),ISNUMBER(G.11!A556))=TRUE,G.11!A556,"")</f>
        <v/>
      </c>
      <c r="B556" s="96" t="str">
        <f>IF(OR(ISTEXT(G.11!B556),ISNUMBER(G.11!B556))=TRUE,G.11!B556,"")</f>
        <v/>
      </c>
      <c r="C556" s="96" t="str">
        <f>IF(OR(ISTEXT(G.11!C556),ISNUMBER(G.11!C556))=TRUE,G.11!C556,"")</f>
        <v/>
      </c>
      <c r="D556" s="89">
        <f>IFERROR(ROUND(G.11!D556,2),0)</f>
        <v>0</v>
      </c>
      <c r="E556" s="96" t="str">
        <f>IF(OR(ISTEXT(G.11!E556),ISNUMBER(G.11!E556))=TRUE,G.11!E556,"")</f>
        <v/>
      </c>
      <c r="F556" s="89">
        <f>IFERROR(ROUND(G.11!F556,2),0)</f>
        <v>0</v>
      </c>
      <c r="G556" s="89">
        <f>IFERROR(ROUND(G.11!G556,2),0)</f>
        <v>0</v>
      </c>
      <c r="H556" s="89">
        <f>IFERROR(ROUND(G.11!H556,2),0)</f>
        <v>0</v>
      </c>
      <c r="I556" s="89">
        <f>IFERROR(ROUND(G.11!I556,2),0)</f>
        <v>0</v>
      </c>
      <c r="J556" s="89">
        <f>IFERROR(ROUND(G.11!J556,2),0)</f>
        <v>0</v>
      </c>
      <c r="K556" s="91">
        <f t="shared" si="9"/>
        <v>0</v>
      </c>
      <c r="L556" s="89">
        <f>IFERROR(ROUND(G.11!L556,2),0)</f>
        <v>0</v>
      </c>
      <c r="M556" s="89">
        <f>IFERROR(ROUND(G.11!M556,2),0)</f>
        <v>0</v>
      </c>
      <c r="N556" s="96" t="str">
        <f>IF(OR(ISTEXT(G.11!N556),ISNUMBER(G.11!N556))=TRUE,G.11!N556,"")</f>
        <v/>
      </c>
    </row>
    <row r="557" spans="1:14" ht="15.75" thickBot="1" x14ac:dyDescent="0.3">
      <c r="A557" s="96" t="str">
        <f>IF(OR(ISTEXT(G.11!A557),ISNUMBER(G.11!A557))=TRUE,G.11!A557,"")</f>
        <v/>
      </c>
      <c r="B557" s="96" t="str">
        <f>IF(OR(ISTEXT(G.11!B557),ISNUMBER(G.11!B557))=TRUE,G.11!B557,"")</f>
        <v/>
      </c>
      <c r="C557" s="96" t="str">
        <f>IF(OR(ISTEXT(G.11!C557),ISNUMBER(G.11!C557))=TRUE,G.11!C557,"")</f>
        <v/>
      </c>
      <c r="D557" s="89">
        <f>IFERROR(ROUND(G.11!D557,2),0)</f>
        <v>0</v>
      </c>
      <c r="E557" s="96" t="str">
        <f>IF(OR(ISTEXT(G.11!E557),ISNUMBER(G.11!E557))=TRUE,G.11!E557,"")</f>
        <v/>
      </c>
      <c r="F557" s="89">
        <f>IFERROR(ROUND(G.11!F557,2),0)</f>
        <v>0</v>
      </c>
      <c r="G557" s="89">
        <f>IFERROR(ROUND(G.11!G557,2),0)</f>
        <v>0</v>
      </c>
      <c r="H557" s="89">
        <f>IFERROR(ROUND(G.11!H557,2),0)</f>
        <v>0</v>
      </c>
      <c r="I557" s="89">
        <f>IFERROR(ROUND(G.11!I557,2),0)</f>
        <v>0</v>
      </c>
      <c r="J557" s="89">
        <f>IFERROR(ROUND(G.11!J557,2),0)</f>
        <v>0</v>
      </c>
      <c r="K557" s="91">
        <f t="shared" si="9"/>
        <v>0</v>
      </c>
      <c r="L557" s="89">
        <f>IFERROR(ROUND(G.11!L557,2),0)</f>
        <v>0</v>
      </c>
      <c r="M557" s="89">
        <f>IFERROR(ROUND(G.11!M557,2),0)</f>
        <v>0</v>
      </c>
      <c r="N557" s="96" t="str">
        <f>IF(OR(ISTEXT(G.11!N557),ISNUMBER(G.11!N557))=TRUE,G.11!N557,"")</f>
        <v/>
      </c>
    </row>
    <row r="558" spans="1:14" ht="15.75" thickBot="1" x14ac:dyDescent="0.3">
      <c r="A558" s="96" t="str">
        <f>IF(OR(ISTEXT(G.11!A558),ISNUMBER(G.11!A558))=TRUE,G.11!A558,"")</f>
        <v/>
      </c>
      <c r="B558" s="96" t="str">
        <f>IF(OR(ISTEXT(G.11!B558),ISNUMBER(G.11!B558))=TRUE,G.11!B558,"")</f>
        <v/>
      </c>
      <c r="C558" s="96" t="str">
        <f>IF(OR(ISTEXT(G.11!C558),ISNUMBER(G.11!C558))=TRUE,G.11!C558,"")</f>
        <v/>
      </c>
      <c r="D558" s="89">
        <f>IFERROR(ROUND(G.11!D558,2),0)</f>
        <v>0</v>
      </c>
      <c r="E558" s="96" t="str">
        <f>IF(OR(ISTEXT(G.11!E558),ISNUMBER(G.11!E558))=TRUE,G.11!E558,"")</f>
        <v/>
      </c>
      <c r="F558" s="89">
        <f>IFERROR(ROUND(G.11!F558,2),0)</f>
        <v>0</v>
      </c>
      <c r="G558" s="89">
        <f>IFERROR(ROUND(G.11!G558,2),0)</f>
        <v>0</v>
      </c>
      <c r="H558" s="89">
        <f>IFERROR(ROUND(G.11!H558,2),0)</f>
        <v>0</v>
      </c>
      <c r="I558" s="89">
        <f>IFERROR(ROUND(G.11!I558,2),0)</f>
        <v>0</v>
      </c>
      <c r="J558" s="89">
        <f>IFERROR(ROUND(G.11!J558,2),0)</f>
        <v>0</v>
      </c>
      <c r="K558" s="91">
        <f t="shared" si="9"/>
        <v>0</v>
      </c>
      <c r="L558" s="89">
        <f>IFERROR(ROUND(G.11!L558,2),0)</f>
        <v>0</v>
      </c>
      <c r="M558" s="89">
        <f>IFERROR(ROUND(G.11!M558,2),0)</f>
        <v>0</v>
      </c>
      <c r="N558" s="96" t="str">
        <f>IF(OR(ISTEXT(G.11!N558),ISNUMBER(G.11!N558))=TRUE,G.11!N558,"")</f>
        <v/>
      </c>
    </row>
    <row r="559" spans="1:14" ht="15.75" thickBot="1" x14ac:dyDescent="0.3">
      <c r="A559" s="96" t="str">
        <f>IF(OR(ISTEXT(G.11!A559),ISNUMBER(G.11!A559))=TRUE,G.11!A559,"")</f>
        <v/>
      </c>
      <c r="B559" s="96" t="str">
        <f>IF(OR(ISTEXT(G.11!B559),ISNUMBER(G.11!B559))=TRUE,G.11!B559,"")</f>
        <v/>
      </c>
      <c r="C559" s="96" t="str">
        <f>IF(OR(ISTEXT(G.11!C559),ISNUMBER(G.11!C559))=TRUE,G.11!C559,"")</f>
        <v/>
      </c>
      <c r="D559" s="89">
        <f>IFERROR(ROUND(G.11!D559,2),0)</f>
        <v>0</v>
      </c>
      <c r="E559" s="96" t="str">
        <f>IF(OR(ISTEXT(G.11!E559),ISNUMBER(G.11!E559))=TRUE,G.11!E559,"")</f>
        <v/>
      </c>
      <c r="F559" s="89">
        <f>IFERROR(ROUND(G.11!F559,2),0)</f>
        <v>0</v>
      </c>
      <c r="G559" s="89">
        <f>IFERROR(ROUND(G.11!G559,2),0)</f>
        <v>0</v>
      </c>
      <c r="H559" s="89">
        <f>IFERROR(ROUND(G.11!H559,2),0)</f>
        <v>0</v>
      </c>
      <c r="I559" s="89">
        <f>IFERROR(ROUND(G.11!I559,2),0)</f>
        <v>0</v>
      </c>
      <c r="J559" s="89">
        <f>IFERROR(ROUND(G.11!J559,2),0)</f>
        <v>0</v>
      </c>
      <c r="K559" s="91">
        <f t="shared" si="9"/>
        <v>0</v>
      </c>
      <c r="L559" s="89">
        <f>IFERROR(ROUND(G.11!L559,2),0)</f>
        <v>0</v>
      </c>
      <c r="M559" s="89">
        <f>IFERROR(ROUND(G.11!M559,2),0)</f>
        <v>0</v>
      </c>
      <c r="N559" s="96" t="str">
        <f>IF(OR(ISTEXT(G.11!N559),ISNUMBER(G.11!N559))=TRUE,G.11!N559,"")</f>
        <v/>
      </c>
    </row>
    <row r="560" spans="1:14" ht="15.75" thickBot="1" x14ac:dyDescent="0.3">
      <c r="A560" s="96" t="str">
        <f>IF(OR(ISTEXT(G.11!A560),ISNUMBER(G.11!A560))=TRUE,G.11!A560,"")</f>
        <v/>
      </c>
      <c r="B560" s="96" t="str">
        <f>IF(OR(ISTEXT(G.11!B560),ISNUMBER(G.11!B560))=TRUE,G.11!B560,"")</f>
        <v/>
      </c>
      <c r="C560" s="96" t="str">
        <f>IF(OR(ISTEXT(G.11!C560),ISNUMBER(G.11!C560))=TRUE,G.11!C560,"")</f>
        <v/>
      </c>
      <c r="D560" s="89">
        <f>IFERROR(ROUND(G.11!D560,2),0)</f>
        <v>0</v>
      </c>
      <c r="E560" s="96" t="str">
        <f>IF(OR(ISTEXT(G.11!E560),ISNUMBER(G.11!E560))=TRUE,G.11!E560,"")</f>
        <v/>
      </c>
      <c r="F560" s="89">
        <f>IFERROR(ROUND(G.11!F560,2),0)</f>
        <v>0</v>
      </c>
      <c r="G560" s="89">
        <f>IFERROR(ROUND(G.11!G560,2),0)</f>
        <v>0</v>
      </c>
      <c r="H560" s="89">
        <f>IFERROR(ROUND(G.11!H560,2),0)</f>
        <v>0</v>
      </c>
      <c r="I560" s="89">
        <f>IFERROR(ROUND(G.11!I560,2),0)</f>
        <v>0</v>
      </c>
      <c r="J560" s="89">
        <f>IFERROR(ROUND(G.11!J560,2),0)</f>
        <v>0</v>
      </c>
      <c r="K560" s="91">
        <f t="shared" si="9"/>
        <v>0</v>
      </c>
      <c r="L560" s="89">
        <f>IFERROR(ROUND(G.11!L560,2),0)</f>
        <v>0</v>
      </c>
      <c r="M560" s="89">
        <f>IFERROR(ROUND(G.11!M560,2),0)</f>
        <v>0</v>
      </c>
      <c r="N560" s="96" t="str">
        <f>IF(OR(ISTEXT(G.11!N560),ISNUMBER(G.11!N560))=TRUE,G.11!N560,"")</f>
        <v/>
      </c>
    </row>
    <row r="561" spans="1:14" ht="15.75" thickBot="1" x14ac:dyDescent="0.3">
      <c r="A561" s="96" t="str">
        <f>IF(OR(ISTEXT(G.11!A561),ISNUMBER(G.11!A561))=TRUE,G.11!A561,"")</f>
        <v/>
      </c>
      <c r="B561" s="96" t="str">
        <f>IF(OR(ISTEXT(G.11!B561),ISNUMBER(G.11!B561))=TRUE,G.11!B561,"")</f>
        <v/>
      </c>
      <c r="C561" s="96" t="str">
        <f>IF(OR(ISTEXT(G.11!C561),ISNUMBER(G.11!C561))=TRUE,G.11!C561,"")</f>
        <v/>
      </c>
      <c r="D561" s="89">
        <f>IFERROR(ROUND(G.11!D561,2),0)</f>
        <v>0</v>
      </c>
      <c r="E561" s="96" t="str">
        <f>IF(OR(ISTEXT(G.11!E561),ISNUMBER(G.11!E561))=TRUE,G.11!E561,"")</f>
        <v/>
      </c>
      <c r="F561" s="89">
        <f>IFERROR(ROUND(G.11!F561,2),0)</f>
        <v>0</v>
      </c>
      <c r="G561" s="89">
        <f>IFERROR(ROUND(G.11!G561,2),0)</f>
        <v>0</v>
      </c>
      <c r="H561" s="89">
        <f>IFERROR(ROUND(G.11!H561,2),0)</f>
        <v>0</v>
      </c>
      <c r="I561" s="89">
        <f>IFERROR(ROUND(G.11!I561,2),0)</f>
        <v>0</v>
      </c>
      <c r="J561" s="89">
        <f>IFERROR(ROUND(G.11!J561,2),0)</f>
        <v>0</v>
      </c>
      <c r="K561" s="91">
        <f t="shared" si="9"/>
        <v>0</v>
      </c>
      <c r="L561" s="89">
        <f>IFERROR(ROUND(G.11!L561,2),0)</f>
        <v>0</v>
      </c>
      <c r="M561" s="89">
        <f>IFERROR(ROUND(G.11!M561,2),0)</f>
        <v>0</v>
      </c>
      <c r="N561" s="96" t="str">
        <f>IF(OR(ISTEXT(G.11!N561),ISNUMBER(G.11!N561))=TRUE,G.11!N561,"")</f>
        <v/>
      </c>
    </row>
    <row r="562" spans="1:14" ht="15.75" thickBot="1" x14ac:dyDescent="0.3">
      <c r="A562" s="96" t="str">
        <f>IF(OR(ISTEXT(G.11!A562),ISNUMBER(G.11!A562))=TRUE,G.11!A562,"")</f>
        <v/>
      </c>
      <c r="B562" s="96" t="str">
        <f>IF(OR(ISTEXT(G.11!B562),ISNUMBER(G.11!B562))=TRUE,G.11!B562,"")</f>
        <v/>
      </c>
      <c r="C562" s="96" t="str">
        <f>IF(OR(ISTEXT(G.11!C562),ISNUMBER(G.11!C562))=TRUE,G.11!C562,"")</f>
        <v/>
      </c>
      <c r="D562" s="89">
        <f>IFERROR(ROUND(G.11!D562,2),0)</f>
        <v>0</v>
      </c>
      <c r="E562" s="96" t="str">
        <f>IF(OR(ISTEXT(G.11!E562),ISNUMBER(G.11!E562))=TRUE,G.11!E562,"")</f>
        <v/>
      </c>
      <c r="F562" s="89">
        <f>IFERROR(ROUND(G.11!F562,2),0)</f>
        <v>0</v>
      </c>
      <c r="G562" s="89">
        <f>IFERROR(ROUND(G.11!G562,2),0)</f>
        <v>0</v>
      </c>
      <c r="H562" s="89">
        <f>IFERROR(ROUND(G.11!H562,2),0)</f>
        <v>0</v>
      </c>
      <c r="I562" s="89">
        <f>IFERROR(ROUND(G.11!I562,2),0)</f>
        <v>0</v>
      </c>
      <c r="J562" s="89">
        <f>IFERROR(ROUND(G.11!J562,2),0)</f>
        <v>0</v>
      </c>
      <c r="K562" s="91">
        <f t="shared" si="9"/>
        <v>0</v>
      </c>
      <c r="L562" s="89">
        <f>IFERROR(ROUND(G.11!L562,2),0)</f>
        <v>0</v>
      </c>
      <c r="M562" s="89">
        <f>IFERROR(ROUND(G.11!M562,2),0)</f>
        <v>0</v>
      </c>
      <c r="N562" s="96" t="str">
        <f>IF(OR(ISTEXT(G.11!N562),ISNUMBER(G.11!N562))=TRUE,G.11!N562,"")</f>
        <v/>
      </c>
    </row>
    <row r="563" spans="1:14" ht="15.75" thickBot="1" x14ac:dyDescent="0.3">
      <c r="A563" s="96" t="str">
        <f>IF(OR(ISTEXT(G.11!A563),ISNUMBER(G.11!A563))=TRUE,G.11!A563,"")</f>
        <v/>
      </c>
      <c r="B563" s="96" t="str">
        <f>IF(OR(ISTEXT(G.11!B563),ISNUMBER(G.11!B563))=TRUE,G.11!B563,"")</f>
        <v/>
      </c>
      <c r="C563" s="96" t="str">
        <f>IF(OR(ISTEXT(G.11!C563),ISNUMBER(G.11!C563))=TRUE,G.11!C563,"")</f>
        <v/>
      </c>
      <c r="D563" s="89">
        <f>IFERROR(ROUND(G.11!D563,2),0)</f>
        <v>0</v>
      </c>
      <c r="E563" s="96" t="str">
        <f>IF(OR(ISTEXT(G.11!E563),ISNUMBER(G.11!E563))=TRUE,G.11!E563,"")</f>
        <v/>
      </c>
      <c r="F563" s="89">
        <f>IFERROR(ROUND(G.11!F563,2),0)</f>
        <v>0</v>
      </c>
      <c r="G563" s="89">
        <f>IFERROR(ROUND(G.11!G563,2),0)</f>
        <v>0</v>
      </c>
      <c r="H563" s="89">
        <f>IFERROR(ROUND(G.11!H563,2),0)</f>
        <v>0</v>
      </c>
      <c r="I563" s="89">
        <f>IFERROR(ROUND(G.11!I563,2),0)</f>
        <v>0</v>
      </c>
      <c r="J563" s="89">
        <f>IFERROR(ROUND(G.11!J563,2),0)</f>
        <v>0</v>
      </c>
      <c r="K563" s="91">
        <f t="shared" si="9"/>
        <v>0</v>
      </c>
      <c r="L563" s="89">
        <f>IFERROR(ROUND(G.11!L563,2),0)</f>
        <v>0</v>
      </c>
      <c r="M563" s="89">
        <f>IFERROR(ROUND(G.11!M563,2),0)</f>
        <v>0</v>
      </c>
      <c r="N563" s="96" t="str">
        <f>IF(OR(ISTEXT(G.11!N563),ISNUMBER(G.11!N563))=TRUE,G.11!N563,"")</f>
        <v/>
      </c>
    </row>
    <row r="564" spans="1:14" ht="15.75" thickBot="1" x14ac:dyDescent="0.3">
      <c r="A564" s="96" t="str">
        <f>IF(OR(ISTEXT(G.11!A564),ISNUMBER(G.11!A564))=TRUE,G.11!A564,"")</f>
        <v/>
      </c>
      <c r="B564" s="96" t="str">
        <f>IF(OR(ISTEXT(G.11!B564),ISNUMBER(G.11!B564))=TRUE,G.11!B564,"")</f>
        <v/>
      </c>
      <c r="C564" s="96" t="str">
        <f>IF(OR(ISTEXT(G.11!C564),ISNUMBER(G.11!C564))=TRUE,G.11!C564,"")</f>
        <v/>
      </c>
      <c r="D564" s="89">
        <f>IFERROR(ROUND(G.11!D564,2),0)</f>
        <v>0</v>
      </c>
      <c r="E564" s="96" t="str">
        <f>IF(OR(ISTEXT(G.11!E564),ISNUMBER(G.11!E564))=TRUE,G.11!E564,"")</f>
        <v/>
      </c>
      <c r="F564" s="89">
        <f>IFERROR(ROUND(G.11!F564,2),0)</f>
        <v>0</v>
      </c>
      <c r="G564" s="89">
        <f>IFERROR(ROUND(G.11!G564,2),0)</f>
        <v>0</v>
      </c>
      <c r="H564" s="89">
        <f>IFERROR(ROUND(G.11!H564,2),0)</f>
        <v>0</v>
      </c>
      <c r="I564" s="89">
        <f>IFERROR(ROUND(G.11!I564,2),0)</f>
        <v>0</v>
      </c>
      <c r="J564" s="89">
        <f>IFERROR(ROUND(G.11!J564,2),0)</f>
        <v>0</v>
      </c>
      <c r="K564" s="91">
        <f t="shared" si="9"/>
        <v>0</v>
      </c>
      <c r="L564" s="89">
        <f>IFERROR(ROUND(G.11!L564,2),0)</f>
        <v>0</v>
      </c>
      <c r="M564" s="89">
        <f>IFERROR(ROUND(G.11!M564,2),0)</f>
        <v>0</v>
      </c>
      <c r="N564" s="96" t="str">
        <f>IF(OR(ISTEXT(G.11!N564),ISNUMBER(G.11!N564))=TRUE,G.11!N564,"")</f>
        <v/>
      </c>
    </row>
    <row r="565" spans="1:14" ht="15.75" thickBot="1" x14ac:dyDescent="0.3">
      <c r="A565" s="96" t="str">
        <f>IF(OR(ISTEXT(G.11!A565),ISNUMBER(G.11!A565))=TRUE,G.11!A565,"")</f>
        <v/>
      </c>
      <c r="B565" s="96" t="str">
        <f>IF(OR(ISTEXT(G.11!B565),ISNUMBER(G.11!B565))=TRUE,G.11!B565,"")</f>
        <v/>
      </c>
      <c r="C565" s="96" t="str">
        <f>IF(OR(ISTEXT(G.11!C565),ISNUMBER(G.11!C565))=TRUE,G.11!C565,"")</f>
        <v/>
      </c>
      <c r="D565" s="89">
        <f>IFERROR(ROUND(G.11!D565,2),0)</f>
        <v>0</v>
      </c>
      <c r="E565" s="96" t="str">
        <f>IF(OR(ISTEXT(G.11!E565),ISNUMBER(G.11!E565))=TRUE,G.11!E565,"")</f>
        <v/>
      </c>
      <c r="F565" s="89">
        <f>IFERROR(ROUND(G.11!F565,2),0)</f>
        <v>0</v>
      </c>
      <c r="G565" s="89">
        <f>IFERROR(ROUND(G.11!G565,2),0)</f>
        <v>0</v>
      </c>
      <c r="H565" s="89">
        <f>IFERROR(ROUND(G.11!H565,2),0)</f>
        <v>0</v>
      </c>
      <c r="I565" s="89">
        <f>IFERROR(ROUND(G.11!I565,2),0)</f>
        <v>0</v>
      </c>
      <c r="J565" s="89">
        <f>IFERROR(ROUND(G.11!J565,2),0)</f>
        <v>0</v>
      </c>
      <c r="K565" s="91">
        <f t="shared" si="9"/>
        <v>0</v>
      </c>
      <c r="L565" s="89">
        <f>IFERROR(ROUND(G.11!L565,2),0)</f>
        <v>0</v>
      </c>
      <c r="M565" s="89">
        <f>IFERROR(ROUND(G.11!M565,2),0)</f>
        <v>0</v>
      </c>
      <c r="N565" s="96" t="str">
        <f>IF(OR(ISTEXT(G.11!N565),ISNUMBER(G.11!N565))=TRUE,G.11!N565,"")</f>
        <v/>
      </c>
    </row>
    <row r="566" spans="1:14" ht="15.75" thickBot="1" x14ac:dyDescent="0.3">
      <c r="A566" s="96" t="str">
        <f>IF(OR(ISTEXT(G.11!A566),ISNUMBER(G.11!A566))=TRUE,G.11!A566,"")</f>
        <v/>
      </c>
      <c r="B566" s="96" t="str">
        <f>IF(OR(ISTEXT(G.11!B566),ISNUMBER(G.11!B566))=TRUE,G.11!B566,"")</f>
        <v/>
      </c>
      <c r="C566" s="96" t="str">
        <f>IF(OR(ISTEXT(G.11!C566),ISNUMBER(G.11!C566))=TRUE,G.11!C566,"")</f>
        <v/>
      </c>
      <c r="D566" s="89">
        <f>IFERROR(ROUND(G.11!D566,2),0)</f>
        <v>0</v>
      </c>
      <c r="E566" s="96" t="str">
        <f>IF(OR(ISTEXT(G.11!E566),ISNUMBER(G.11!E566))=TRUE,G.11!E566,"")</f>
        <v/>
      </c>
      <c r="F566" s="89">
        <f>IFERROR(ROUND(G.11!F566,2),0)</f>
        <v>0</v>
      </c>
      <c r="G566" s="89">
        <f>IFERROR(ROUND(G.11!G566,2),0)</f>
        <v>0</v>
      </c>
      <c r="H566" s="89">
        <f>IFERROR(ROUND(G.11!H566,2),0)</f>
        <v>0</v>
      </c>
      <c r="I566" s="89">
        <f>IFERROR(ROUND(G.11!I566,2),0)</f>
        <v>0</v>
      </c>
      <c r="J566" s="89">
        <f>IFERROR(ROUND(G.11!J566,2),0)</f>
        <v>0</v>
      </c>
      <c r="K566" s="91">
        <f t="shared" si="9"/>
        <v>0</v>
      </c>
      <c r="L566" s="89">
        <f>IFERROR(ROUND(G.11!L566,2),0)</f>
        <v>0</v>
      </c>
      <c r="M566" s="89">
        <f>IFERROR(ROUND(G.11!M566,2),0)</f>
        <v>0</v>
      </c>
      <c r="N566" s="96" t="str">
        <f>IF(OR(ISTEXT(G.11!N566),ISNUMBER(G.11!N566))=TRUE,G.11!N566,"")</f>
        <v/>
      </c>
    </row>
    <row r="567" spans="1:14" ht="15.75" thickBot="1" x14ac:dyDescent="0.3">
      <c r="A567" s="96" t="str">
        <f>IF(OR(ISTEXT(G.11!A567),ISNUMBER(G.11!A567))=TRUE,G.11!A567,"")</f>
        <v/>
      </c>
      <c r="B567" s="96" t="str">
        <f>IF(OR(ISTEXT(G.11!B567),ISNUMBER(G.11!B567))=TRUE,G.11!B567,"")</f>
        <v/>
      </c>
      <c r="C567" s="96" t="str">
        <f>IF(OR(ISTEXT(G.11!C567),ISNUMBER(G.11!C567))=TRUE,G.11!C567,"")</f>
        <v/>
      </c>
      <c r="D567" s="89">
        <f>IFERROR(ROUND(G.11!D567,2),0)</f>
        <v>0</v>
      </c>
      <c r="E567" s="96" t="str">
        <f>IF(OR(ISTEXT(G.11!E567),ISNUMBER(G.11!E567))=TRUE,G.11!E567,"")</f>
        <v/>
      </c>
      <c r="F567" s="89">
        <f>IFERROR(ROUND(G.11!F567,2),0)</f>
        <v>0</v>
      </c>
      <c r="G567" s="89">
        <f>IFERROR(ROUND(G.11!G567,2),0)</f>
        <v>0</v>
      </c>
      <c r="H567" s="89">
        <f>IFERROR(ROUND(G.11!H567,2),0)</f>
        <v>0</v>
      </c>
      <c r="I567" s="89">
        <f>IFERROR(ROUND(G.11!I567,2),0)</f>
        <v>0</v>
      </c>
      <c r="J567" s="89">
        <f>IFERROR(ROUND(G.11!J567,2),0)</f>
        <v>0</v>
      </c>
      <c r="K567" s="91">
        <f t="shared" si="9"/>
        <v>0</v>
      </c>
      <c r="L567" s="89">
        <f>IFERROR(ROUND(G.11!L567,2),0)</f>
        <v>0</v>
      </c>
      <c r="M567" s="89">
        <f>IFERROR(ROUND(G.11!M567,2),0)</f>
        <v>0</v>
      </c>
      <c r="N567" s="96" t="str">
        <f>IF(OR(ISTEXT(G.11!N567),ISNUMBER(G.11!N567))=TRUE,G.11!N567,"")</f>
        <v/>
      </c>
    </row>
    <row r="568" spans="1:14" ht="15.75" thickBot="1" x14ac:dyDescent="0.3">
      <c r="A568" s="96" t="str">
        <f>IF(OR(ISTEXT(G.11!A568),ISNUMBER(G.11!A568))=TRUE,G.11!A568,"")</f>
        <v/>
      </c>
      <c r="B568" s="96" t="str">
        <f>IF(OR(ISTEXT(G.11!B568),ISNUMBER(G.11!B568))=TRUE,G.11!B568,"")</f>
        <v/>
      </c>
      <c r="C568" s="96" t="str">
        <f>IF(OR(ISTEXT(G.11!C568),ISNUMBER(G.11!C568))=TRUE,G.11!C568,"")</f>
        <v/>
      </c>
      <c r="D568" s="89">
        <f>IFERROR(ROUND(G.11!D568,2),0)</f>
        <v>0</v>
      </c>
      <c r="E568" s="96" t="str">
        <f>IF(OR(ISTEXT(G.11!E568),ISNUMBER(G.11!E568))=TRUE,G.11!E568,"")</f>
        <v/>
      </c>
      <c r="F568" s="89">
        <f>IFERROR(ROUND(G.11!F568,2),0)</f>
        <v>0</v>
      </c>
      <c r="G568" s="89">
        <f>IFERROR(ROUND(G.11!G568,2),0)</f>
        <v>0</v>
      </c>
      <c r="H568" s="89">
        <f>IFERROR(ROUND(G.11!H568,2),0)</f>
        <v>0</v>
      </c>
      <c r="I568" s="89">
        <f>IFERROR(ROUND(G.11!I568,2),0)</f>
        <v>0</v>
      </c>
      <c r="J568" s="89">
        <f>IFERROR(ROUND(G.11!J568,2),0)</f>
        <v>0</v>
      </c>
      <c r="K568" s="91">
        <f t="shared" si="9"/>
        <v>0</v>
      </c>
      <c r="L568" s="89">
        <f>IFERROR(ROUND(G.11!L568,2),0)</f>
        <v>0</v>
      </c>
      <c r="M568" s="89">
        <f>IFERROR(ROUND(G.11!M568,2),0)</f>
        <v>0</v>
      </c>
      <c r="N568" s="96" t="str">
        <f>IF(OR(ISTEXT(G.11!N568),ISNUMBER(G.11!N568))=TRUE,G.11!N568,"")</f>
        <v/>
      </c>
    </row>
    <row r="569" spans="1:14" ht="15.75" thickBot="1" x14ac:dyDescent="0.3">
      <c r="A569" s="96" t="str">
        <f>IF(OR(ISTEXT(G.11!A569),ISNUMBER(G.11!A569))=TRUE,G.11!A569,"")</f>
        <v/>
      </c>
      <c r="B569" s="96" t="str">
        <f>IF(OR(ISTEXT(G.11!B569),ISNUMBER(G.11!B569))=TRUE,G.11!B569,"")</f>
        <v/>
      </c>
      <c r="C569" s="96" t="str">
        <f>IF(OR(ISTEXT(G.11!C569),ISNUMBER(G.11!C569))=TRUE,G.11!C569,"")</f>
        <v/>
      </c>
      <c r="D569" s="89">
        <f>IFERROR(ROUND(G.11!D569,2),0)</f>
        <v>0</v>
      </c>
      <c r="E569" s="96" t="str">
        <f>IF(OR(ISTEXT(G.11!E569),ISNUMBER(G.11!E569))=TRUE,G.11!E569,"")</f>
        <v/>
      </c>
      <c r="F569" s="89">
        <f>IFERROR(ROUND(G.11!F569,2),0)</f>
        <v>0</v>
      </c>
      <c r="G569" s="89">
        <f>IFERROR(ROUND(G.11!G569,2),0)</f>
        <v>0</v>
      </c>
      <c r="H569" s="89">
        <f>IFERROR(ROUND(G.11!H569,2),0)</f>
        <v>0</v>
      </c>
      <c r="I569" s="89">
        <f>IFERROR(ROUND(G.11!I569,2),0)</f>
        <v>0</v>
      </c>
      <c r="J569" s="89">
        <f>IFERROR(ROUND(G.11!J569,2),0)</f>
        <v>0</v>
      </c>
      <c r="K569" s="91">
        <f t="shared" si="9"/>
        <v>0</v>
      </c>
      <c r="L569" s="89">
        <f>IFERROR(ROUND(G.11!L569,2),0)</f>
        <v>0</v>
      </c>
      <c r="M569" s="89">
        <f>IFERROR(ROUND(G.11!M569,2),0)</f>
        <v>0</v>
      </c>
      <c r="N569" s="96" t="str">
        <f>IF(OR(ISTEXT(G.11!N569),ISNUMBER(G.11!N569))=TRUE,G.11!N569,"")</f>
        <v/>
      </c>
    </row>
    <row r="570" spans="1:14" ht="15.75" thickBot="1" x14ac:dyDescent="0.3">
      <c r="A570" s="96" t="str">
        <f>IF(OR(ISTEXT(G.11!A570),ISNUMBER(G.11!A570))=TRUE,G.11!A570,"")</f>
        <v/>
      </c>
      <c r="B570" s="96" t="str">
        <f>IF(OR(ISTEXT(G.11!B570),ISNUMBER(G.11!B570))=TRUE,G.11!B570,"")</f>
        <v/>
      </c>
      <c r="C570" s="96" t="str">
        <f>IF(OR(ISTEXT(G.11!C570),ISNUMBER(G.11!C570))=TRUE,G.11!C570,"")</f>
        <v/>
      </c>
      <c r="D570" s="89">
        <f>IFERROR(ROUND(G.11!D570,2),0)</f>
        <v>0</v>
      </c>
      <c r="E570" s="96" t="str">
        <f>IF(OR(ISTEXT(G.11!E570),ISNUMBER(G.11!E570))=TRUE,G.11!E570,"")</f>
        <v/>
      </c>
      <c r="F570" s="89">
        <f>IFERROR(ROUND(G.11!F570,2),0)</f>
        <v>0</v>
      </c>
      <c r="G570" s="89">
        <f>IFERROR(ROUND(G.11!G570,2),0)</f>
        <v>0</v>
      </c>
      <c r="H570" s="89">
        <f>IFERROR(ROUND(G.11!H570,2),0)</f>
        <v>0</v>
      </c>
      <c r="I570" s="89">
        <f>IFERROR(ROUND(G.11!I570,2),0)</f>
        <v>0</v>
      </c>
      <c r="J570" s="89">
        <f>IFERROR(ROUND(G.11!J570,2),0)</f>
        <v>0</v>
      </c>
      <c r="K570" s="91">
        <f t="shared" si="9"/>
        <v>0</v>
      </c>
      <c r="L570" s="89">
        <f>IFERROR(ROUND(G.11!L570,2),0)</f>
        <v>0</v>
      </c>
      <c r="M570" s="89">
        <f>IFERROR(ROUND(G.11!M570,2),0)</f>
        <v>0</v>
      </c>
      <c r="N570" s="96" t="str">
        <f>IF(OR(ISTEXT(G.11!N570),ISNUMBER(G.11!N570))=TRUE,G.11!N570,"")</f>
        <v/>
      </c>
    </row>
    <row r="571" spans="1:14" ht="15.75" thickBot="1" x14ac:dyDescent="0.3">
      <c r="A571" s="96" t="str">
        <f>IF(OR(ISTEXT(G.11!A571),ISNUMBER(G.11!A571))=TRUE,G.11!A571,"")</f>
        <v/>
      </c>
      <c r="B571" s="96" t="str">
        <f>IF(OR(ISTEXT(G.11!B571),ISNUMBER(G.11!B571))=TRUE,G.11!B571,"")</f>
        <v/>
      </c>
      <c r="C571" s="96" t="str">
        <f>IF(OR(ISTEXT(G.11!C571),ISNUMBER(G.11!C571))=TRUE,G.11!C571,"")</f>
        <v/>
      </c>
      <c r="D571" s="89">
        <f>IFERROR(ROUND(G.11!D571,2),0)</f>
        <v>0</v>
      </c>
      <c r="E571" s="96" t="str">
        <f>IF(OR(ISTEXT(G.11!E571),ISNUMBER(G.11!E571))=TRUE,G.11!E571,"")</f>
        <v/>
      </c>
      <c r="F571" s="89">
        <f>IFERROR(ROUND(G.11!F571,2),0)</f>
        <v>0</v>
      </c>
      <c r="G571" s="89">
        <f>IFERROR(ROUND(G.11!G571,2),0)</f>
        <v>0</v>
      </c>
      <c r="H571" s="89">
        <f>IFERROR(ROUND(G.11!H571,2),0)</f>
        <v>0</v>
      </c>
      <c r="I571" s="89">
        <f>IFERROR(ROUND(G.11!I571,2),0)</f>
        <v>0</v>
      </c>
      <c r="J571" s="89">
        <f>IFERROR(ROUND(G.11!J571,2),0)</f>
        <v>0</v>
      </c>
      <c r="K571" s="91">
        <f t="shared" si="9"/>
        <v>0</v>
      </c>
      <c r="L571" s="89">
        <f>IFERROR(ROUND(G.11!L571,2),0)</f>
        <v>0</v>
      </c>
      <c r="M571" s="89">
        <f>IFERROR(ROUND(G.11!M571,2),0)</f>
        <v>0</v>
      </c>
      <c r="N571" s="96" t="str">
        <f>IF(OR(ISTEXT(G.11!N571),ISNUMBER(G.11!N571))=TRUE,G.11!N571,"")</f>
        <v/>
      </c>
    </row>
    <row r="572" spans="1:14" ht="15.75" thickBot="1" x14ac:dyDescent="0.3">
      <c r="A572" s="96" t="str">
        <f>IF(OR(ISTEXT(G.11!A572),ISNUMBER(G.11!A572))=TRUE,G.11!A572,"")</f>
        <v/>
      </c>
      <c r="B572" s="96" t="str">
        <f>IF(OR(ISTEXT(G.11!B572),ISNUMBER(G.11!B572))=TRUE,G.11!B572,"")</f>
        <v/>
      </c>
      <c r="C572" s="96" t="str">
        <f>IF(OR(ISTEXT(G.11!C572),ISNUMBER(G.11!C572))=TRUE,G.11!C572,"")</f>
        <v/>
      </c>
      <c r="D572" s="89">
        <f>IFERROR(ROUND(G.11!D572,2),0)</f>
        <v>0</v>
      </c>
      <c r="E572" s="96" t="str">
        <f>IF(OR(ISTEXT(G.11!E572),ISNUMBER(G.11!E572))=TRUE,G.11!E572,"")</f>
        <v/>
      </c>
      <c r="F572" s="89">
        <f>IFERROR(ROUND(G.11!F572,2),0)</f>
        <v>0</v>
      </c>
      <c r="G572" s="89">
        <f>IFERROR(ROUND(G.11!G572,2),0)</f>
        <v>0</v>
      </c>
      <c r="H572" s="89">
        <f>IFERROR(ROUND(G.11!H572,2),0)</f>
        <v>0</v>
      </c>
      <c r="I572" s="89">
        <f>IFERROR(ROUND(G.11!I572,2),0)</f>
        <v>0</v>
      </c>
      <c r="J572" s="89">
        <f>IFERROR(ROUND(G.11!J572,2),0)</f>
        <v>0</v>
      </c>
      <c r="K572" s="91">
        <f t="shared" si="9"/>
        <v>0</v>
      </c>
      <c r="L572" s="89">
        <f>IFERROR(ROUND(G.11!L572,2),0)</f>
        <v>0</v>
      </c>
      <c r="M572" s="89">
        <f>IFERROR(ROUND(G.11!M572,2),0)</f>
        <v>0</v>
      </c>
      <c r="N572" s="96" t="str">
        <f>IF(OR(ISTEXT(G.11!N572),ISNUMBER(G.11!N572))=TRUE,G.11!N572,"")</f>
        <v/>
      </c>
    </row>
    <row r="573" spans="1:14" ht="15.75" thickBot="1" x14ac:dyDescent="0.3">
      <c r="A573" s="96" t="str">
        <f>IF(OR(ISTEXT(G.11!A573),ISNUMBER(G.11!A573))=TRUE,G.11!A573,"")</f>
        <v/>
      </c>
      <c r="B573" s="96" t="str">
        <f>IF(OR(ISTEXT(G.11!B573),ISNUMBER(G.11!B573))=TRUE,G.11!B573,"")</f>
        <v/>
      </c>
      <c r="C573" s="96" t="str">
        <f>IF(OR(ISTEXT(G.11!C573),ISNUMBER(G.11!C573))=TRUE,G.11!C573,"")</f>
        <v/>
      </c>
      <c r="D573" s="89">
        <f>IFERROR(ROUND(G.11!D573,2),0)</f>
        <v>0</v>
      </c>
      <c r="E573" s="96" t="str">
        <f>IF(OR(ISTEXT(G.11!E573),ISNUMBER(G.11!E573))=TRUE,G.11!E573,"")</f>
        <v/>
      </c>
      <c r="F573" s="89">
        <f>IFERROR(ROUND(G.11!F573,2),0)</f>
        <v>0</v>
      </c>
      <c r="G573" s="89">
        <f>IFERROR(ROUND(G.11!G573,2),0)</f>
        <v>0</v>
      </c>
      <c r="H573" s="89">
        <f>IFERROR(ROUND(G.11!H573,2),0)</f>
        <v>0</v>
      </c>
      <c r="I573" s="89">
        <f>IFERROR(ROUND(G.11!I573,2),0)</f>
        <v>0</v>
      </c>
      <c r="J573" s="89">
        <f>IFERROR(ROUND(G.11!J573,2),0)</f>
        <v>0</v>
      </c>
      <c r="K573" s="91">
        <f t="shared" si="9"/>
        <v>0</v>
      </c>
      <c r="L573" s="89">
        <f>IFERROR(ROUND(G.11!L573,2),0)</f>
        <v>0</v>
      </c>
      <c r="M573" s="89">
        <f>IFERROR(ROUND(G.11!M573,2),0)</f>
        <v>0</v>
      </c>
      <c r="N573" s="96" t="str">
        <f>IF(OR(ISTEXT(G.11!N573),ISNUMBER(G.11!N573))=TRUE,G.11!N573,"")</f>
        <v/>
      </c>
    </row>
    <row r="574" spans="1:14" ht="15.75" thickBot="1" x14ac:dyDescent="0.3">
      <c r="A574" s="96" t="str">
        <f>IF(OR(ISTEXT(G.11!A574),ISNUMBER(G.11!A574))=TRUE,G.11!A574,"")</f>
        <v/>
      </c>
      <c r="B574" s="96" t="str">
        <f>IF(OR(ISTEXT(G.11!B574),ISNUMBER(G.11!B574))=TRUE,G.11!B574,"")</f>
        <v/>
      </c>
      <c r="C574" s="96" t="str">
        <f>IF(OR(ISTEXT(G.11!C574),ISNUMBER(G.11!C574))=TRUE,G.11!C574,"")</f>
        <v/>
      </c>
      <c r="D574" s="89">
        <f>IFERROR(ROUND(G.11!D574,2),0)</f>
        <v>0</v>
      </c>
      <c r="E574" s="96" t="str">
        <f>IF(OR(ISTEXT(G.11!E574),ISNUMBER(G.11!E574))=TRUE,G.11!E574,"")</f>
        <v/>
      </c>
      <c r="F574" s="89">
        <f>IFERROR(ROUND(G.11!F574,2),0)</f>
        <v>0</v>
      </c>
      <c r="G574" s="89">
        <f>IFERROR(ROUND(G.11!G574,2),0)</f>
        <v>0</v>
      </c>
      <c r="H574" s="89">
        <f>IFERROR(ROUND(G.11!H574,2),0)</f>
        <v>0</v>
      </c>
      <c r="I574" s="89">
        <f>IFERROR(ROUND(G.11!I574,2),0)</f>
        <v>0</v>
      </c>
      <c r="J574" s="89">
        <f>IFERROR(ROUND(G.11!J574,2),0)</f>
        <v>0</v>
      </c>
      <c r="K574" s="91">
        <f t="shared" si="9"/>
        <v>0</v>
      </c>
      <c r="L574" s="89">
        <f>IFERROR(ROUND(G.11!L574,2),0)</f>
        <v>0</v>
      </c>
      <c r="M574" s="89">
        <f>IFERROR(ROUND(G.11!M574,2),0)</f>
        <v>0</v>
      </c>
      <c r="N574" s="96" t="str">
        <f>IF(OR(ISTEXT(G.11!N574),ISNUMBER(G.11!N574))=TRUE,G.11!N574,"")</f>
        <v/>
      </c>
    </row>
    <row r="575" spans="1:14" ht="15.75" thickBot="1" x14ac:dyDescent="0.3">
      <c r="A575" s="96" t="str">
        <f>IF(OR(ISTEXT(G.11!A575),ISNUMBER(G.11!A575))=TRUE,G.11!A575,"")</f>
        <v/>
      </c>
      <c r="B575" s="96" t="str">
        <f>IF(OR(ISTEXT(G.11!B575),ISNUMBER(G.11!B575))=TRUE,G.11!B575,"")</f>
        <v/>
      </c>
      <c r="C575" s="96" t="str">
        <f>IF(OR(ISTEXT(G.11!C575),ISNUMBER(G.11!C575))=TRUE,G.11!C575,"")</f>
        <v/>
      </c>
      <c r="D575" s="89">
        <f>IFERROR(ROUND(G.11!D575,2),0)</f>
        <v>0</v>
      </c>
      <c r="E575" s="96" t="str">
        <f>IF(OR(ISTEXT(G.11!E575),ISNUMBER(G.11!E575))=TRUE,G.11!E575,"")</f>
        <v/>
      </c>
      <c r="F575" s="89">
        <f>IFERROR(ROUND(G.11!F575,2),0)</f>
        <v>0</v>
      </c>
      <c r="G575" s="89">
        <f>IFERROR(ROUND(G.11!G575,2),0)</f>
        <v>0</v>
      </c>
      <c r="H575" s="89">
        <f>IFERROR(ROUND(G.11!H575,2),0)</f>
        <v>0</v>
      </c>
      <c r="I575" s="89">
        <f>IFERROR(ROUND(G.11!I575,2),0)</f>
        <v>0</v>
      </c>
      <c r="J575" s="89">
        <f>IFERROR(ROUND(G.11!J575,2),0)</f>
        <v>0</v>
      </c>
      <c r="K575" s="91">
        <f t="shared" si="9"/>
        <v>0</v>
      </c>
      <c r="L575" s="89">
        <f>IFERROR(ROUND(G.11!L575,2),0)</f>
        <v>0</v>
      </c>
      <c r="M575" s="89">
        <f>IFERROR(ROUND(G.11!M575,2),0)</f>
        <v>0</v>
      </c>
      <c r="N575" s="96" t="str">
        <f>IF(OR(ISTEXT(G.11!N575),ISNUMBER(G.11!N575))=TRUE,G.11!N575,"")</f>
        <v/>
      </c>
    </row>
    <row r="576" spans="1:14" ht="15.75" thickBot="1" x14ac:dyDescent="0.3">
      <c r="A576" s="96" t="str">
        <f>IF(OR(ISTEXT(G.11!A576),ISNUMBER(G.11!A576))=TRUE,G.11!A576,"")</f>
        <v/>
      </c>
      <c r="B576" s="96" t="str">
        <f>IF(OR(ISTEXT(G.11!B576),ISNUMBER(G.11!B576))=TRUE,G.11!B576,"")</f>
        <v/>
      </c>
      <c r="C576" s="96" t="str">
        <f>IF(OR(ISTEXT(G.11!C576),ISNUMBER(G.11!C576))=TRUE,G.11!C576,"")</f>
        <v/>
      </c>
      <c r="D576" s="89">
        <f>IFERROR(ROUND(G.11!D576,2),0)</f>
        <v>0</v>
      </c>
      <c r="E576" s="96" t="str">
        <f>IF(OR(ISTEXT(G.11!E576),ISNUMBER(G.11!E576))=TRUE,G.11!E576,"")</f>
        <v/>
      </c>
      <c r="F576" s="89">
        <f>IFERROR(ROUND(G.11!F576,2),0)</f>
        <v>0</v>
      </c>
      <c r="G576" s="89">
        <f>IFERROR(ROUND(G.11!G576,2),0)</f>
        <v>0</v>
      </c>
      <c r="H576" s="89">
        <f>IFERROR(ROUND(G.11!H576,2),0)</f>
        <v>0</v>
      </c>
      <c r="I576" s="89">
        <f>IFERROR(ROUND(G.11!I576,2),0)</f>
        <v>0</v>
      </c>
      <c r="J576" s="89">
        <f>IFERROR(ROUND(G.11!J576,2),0)</f>
        <v>0</v>
      </c>
      <c r="K576" s="91">
        <f t="shared" si="9"/>
        <v>0</v>
      </c>
      <c r="L576" s="89">
        <f>IFERROR(ROUND(G.11!L576,2),0)</f>
        <v>0</v>
      </c>
      <c r="M576" s="89">
        <f>IFERROR(ROUND(G.11!M576,2),0)</f>
        <v>0</v>
      </c>
      <c r="N576" s="96" t="str">
        <f>IF(OR(ISTEXT(G.11!N576),ISNUMBER(G.11!N576))=TRUE,G.11!N576,"")</f>
        <v/>
      </c>
    </row>
    <row r="577" spans="1:14" ht="15.75" thickBot="1" x14ac:dyDescent="0.3">
      <c r="A577" s="96" t="str">
        <f>IF(OR(ISTEXT(G.11!A577),ISNUMBER(G.11!A577))=TRUE,G.11!A577,"")</f>
        <v/>
      </c>
      <c r="B577" s="96" t="str">
        <f>IF(OR(ISTEXT(G.11!B577),ISNUMBER(G.11!B577))=TRUE,G.11!B577,"")</f>
        <v/>
      </c>
      <c r="C577" s="96" t="str">
        <f>IF(OR(ISTEXT(G.11!C577),ISNUMBER(G.11!C577))=TRUE,G.11!C577,"")</f>
        <v/>
      </c>
      <c r="D577" s="89">
        <f>IFERROR(ROUND(G.11!D577,2),0)</f>
        <v>0</v>
      </c>
      <c r="E577" s="96" t="str">
        <f>IF(OR(ISTEXT(G.11!E577),ISNUMBER(G.11!E577))=TRUE,G.11!E577,"")</f>
        <v/>
      </c>
      <c r="F577" s="89">
        <f>IFERROR(ROUND(G.11!F577,2),0)</f>
        <v>0</v>
      </c>
      <c r="G577" s="89">
        <f>IFERROR(ROUND(G.11!G577,2),0)</f>
        <v>0</v>
      </c>
      <c r="H577" s="89">
        <f>IFERROR(ROUND(G.11!H577,2),0)</f>
        <v>0</v>
      </c>
      <c r="I577" s="89">
        <f>IFERROR(ROUND(G.11!I577,2),0)</f>
        <v>0</v>
      </c>
      <c r="J577" s="89">
        <f>IFERROR(ROUND(G.11!J577,2),0)</f>
        <v>0</v>
      </c>
      <c r="K577" s="91">
        <f t="shared" si="9"/>
        <v>0</v>
      </c>
      <c r="L577" s="89">
        <f>IFERROR(ROUND(G.11!L577,2),0)</f>
        <v>0</v>
      </c>
      <c r="M577" s="89">
        <f>IFERROR(ROUND(G.11!M577,2),0)</f>
        <v>0</v>
      </c>
      <c r="N577" s="96" t="str">
        <f>IF(OR(ISTEXT(G.11!N577),ISNUMBER(G.11!N577))=TRUE,G.11!N577,"")</f>
        <v/>
      </c>
    </row>
    <row r="578" spans="1:14" ht="15.75" thickBot="1" x14ac:dyDescent="0.3">
      <c r="A578" s="96" t="str">
        <f>IF(OR(ISTEXT(G.11!A578),ISNUMBER(G.11!A578))=TRUE,G.11!A578,"")</f>
        <v/>
      </c>
      <c r="B578" s="96" t="str">
        <f>IF(OR(ISTEXT(G.11!B578),ISNUMBER(G.11!B578))=TRUE,G.11!B578,"")</f>
        <v/>
      </c>
      <c r="C578" s="96" t="str">
        <f>IF(OR(ISTEXT(G.11!C578),ISNUMBER(G.11!C578))=TRUE,G.11!C578,"")</f>
        <v/>
      </c>
      <c r="D578" s="89">
        <f>IFERROR(ROUND(G.11!D578,2),0)</f>
        <v>0</v>
      </c>
      <c r="E578" s="96" t="str">
        <f>IF(OR(ISTEXT(G.11!E578),ISNUMBER(G.11!E578))=TRUE,G.11!E578,"")</f>
        <v/>
      </c>
      <c r="F578" s="89">
        <f>IFERROR(ROUND(G.11!F578,2),0)</f>
        <v>0</v>
      </c>
      <c r="G578" s="89">
        <f>IFERROR(ROUND(G.11!G578,2),0)</f>
        <v>0</v>
      </c>
      <c r="H578" s="89">
        <f>IFERROR(ROUND(G.11!H578,2),0)</f>
        <v>0</v>
      </c>
      <c r="I578" s="89">
        <f>IFERROR(ROUND(G.11!I578,2),0)</f>
        <v>0</v>
      </c>
      <c r="J578" s="89">
        <f>IFERROR(ROUND(G.11!J578,2),0)</f>
        <v>0</v>
      </c>
      <c r="K578" s="91">
        <f t="shared" si="9"/>
        <v>0</v>
      </c>
      <c r="L578" s="89">
        <f>IFERROR(ROUND(G.11!L578,2),0)</f>
        <v>0</v>
      </c>
      <c r="M578" s="89">
        <f>IFERROR(ROUND(G.11!M578,2),0)</f>
        <v>0</v>
      </c>
      <c r="N578" s="96" t="str">
        <f>IF(OR(ISTEXT(G.11!N578),ISNUMBER(G.11!N578))=TRUE,G.11!N578,"")</f>
        <v/>
      </c>
    </row>
    <row r="579" spans="1:14" ht="15.75" thickBot="1" x14ac:dyDescent="0.3">
      <c r="A579" s="96" t="str">
        <f>IF(OR(ISTEXT(G.11!A579),ISNUMBER(G.11!A579))=TRUE,G.11!A579,"")</f>
        <v/>
      </c>
      <c r="B579" s="96" t="str">
        <f>IF(OR(ISTEXT(G.11!B579),ISNUMBER(G.11!B579))=TRUE,G.11!B579,"")</f>
        <v/>
      </c>
      <c r="C579" s="96" t="str">
        <f>IF(OR(ISTEXT(G.11!C579),ISNUMBER(G.11!C579))=TRUE,G.11!C579,"")</f>
        <v/>
      </c>
      <c r="D579" s="89">
        <f>IFERROR(ROUND(G.11!D579,2),0)</f>
        <v>0</v>
      </c>
      <c r="E579" s="96" t="str">
        <f>IF(OR(ISTEXT(G.11!E579),ISNUMBER(G.11!E579))=TRUE,G.11!E579,"")</f>
        <v/>
      </c>
      <c r="F579" s="89">
        <f>IFERROR(ROUND(G.11!F579,2),0)</f>
        <v>0</v>
      </c>
      <c r="G579" s="89">
        <f>IFERROR(ROUND(G.11!G579,2),0)</f>
        <v>0</v>
      </c>
      <c r="H579" s="89">
        <f>IFERROR(ROUND(G.11!H579,2),0)</f>
        <v>0</v>
      </c>
      <c r="I579" s="89">
        <f>IFERROR(ROUND(G.11!I579,2),0)</f>
        <v>0</v>
      </c>
      <c r="J579" s="89">
        <f>IFERROR(ROUND(G.11!J579,2),0)</f>
        <v>0</v>
      </c>
      <c r="K579" s="91">
        <f t="shared" si="9"/>
        <v>0</v>
      </c>
      <c r="L579" s="89">
        <f>IFERROR(ROUND(G.11!L579,2),0)</f>
        <v>0</v>
      </c>
      <c r="M579" s="89">
        <f>IFERROR(ROUND(G.11!M579,2),0)</f>
        <v>0</v>
      </c>
      <c r="N579" s="96" t="str">
        <f>IF(OR(ISTEXT(G.11!N579),ISNUMBER(G.11!N579))=TRUE,G.11!N579,"")</f>
        <v/>
      </c>
    </row>
    <row r="580" spans="1:14" ht="15.75" thickBot="1" x14ac:dyDescent="0.3">
      <c r="A580" s="96" t="str">
        <f>IF(OR(ISTEXT(G.11!A580),ISNUMBER(G.11!A580))=TRUE,G.11!A580,"")</f>
        <v/>
      </c>
      <c r="B580" s="96" t="str">
        <f>IF(OR(ISTEXT(G.11!B580),ISNUMBER(G.11!B580))=TRUE,G.11!B580,"")</f>
        <v/>
      </c>
      <c r="C580" s="96" t="str">
        <f>IF(OR(ISTEXT(G.11!C580),ISNUMBER(G.11!C580))=TRUE,G.11!C580,"")</f>
        <v/>
      </c>
      <c r="D580" s="89">
        <f>IFERROR(ROUND(G.11!D580,2),0)</f>
        <v>0</v>
      </c>
      <c r="E580" s="96" t="str">
        <f>IF(OR(ISTEXT(G.11!E580),ISNUMBER(G.11!E580))=TRUE,G.11!E580,"")</f>
        <v/>
      </c>
      <c r="F580" s="89">
        <f>IFERROR(ROUND(G.11!F580,2),0)</f>
        <v>0</v>
      </c>
      <c r="G580" s="89">
        <f>IFERROR(ROUND(G.11!G580,2),0)</f>
        <v>0</v>
      </c>
      <c r="H580" s="89">
        <f>IFERROR(ROUND(G.11!H580,2),0)</f>
        <v>0</v>
      </c>
      <c r="I580" s="89">
        <f>IFERROR(ROUND(G.11!I580,2),0)</f>
        <v>0</v>
      </c>
      <c r="J580" s="89">
        <f>IFERROR(ROUND(G.11!J580,2),0)</f>
        <v>0</v>
      </c>
      <c r="K580" s="91">
        <f t="shared" si="9"/>
        <v>0</v>
      </c>
      <c r="L580" s="89">
        <f>IFERROR(ROUND(G.11!L580,2),0)</f>
        <v>0</v>
      </c>
      <c r="M580" s="89">
        <f>IFERROR(ROUND(G.11!M580,2),0)</f>
        <v>0</v>
      </c>
      <c r="N580" s="96" t="str">
        <f>IF(OR(ISTEXT(G.11!N580),ISNUMBER(G.11!N580))=TRUE,G.11!N580,"")</f>
        <v/>
      </c>
    </row>
    <row r="581" spans="1:14" ht="15.75" thickBot="1" x14ac:dyDescent="0.3">
      <c r="A581" s="96" t="str">
        <f>IF(OR(ISTEXT(G.11!A581),ISNUMBER(G.11!A581))=TRUE,G.11!A581,"")</f>
        <v/>
      </c>
      <c r="B581" s="96" t="str">
        <f>IF(OR(ISTEXT(G.11!B581),ISNUMBER(G.11!B581))=TRUE,G.11!B581,"")</f>
        <v/>
      </c>
      <c r="C581" s="96" t="str">
        <f>IF(OR(ISTEXT(G.11!C581),ISNUMBER(G.11!C581))=TRUE,G.11!C581,"")</f>
        <v/>
      </c>
      <c r="D581" s="89">
        <f>IFERROR(ROUND(G.11!D581,2),0)</f>
        <v>0</v>
      </c>
      <c r="E581" s="96" t="str">
        <f>IF(OR(ISTEXT(G.11!E581),ISNUMBER(G.11!E581))=TRUE,G.11!E581,"")</f>
        <v/>
      </c>
      <c r="F581" s="89">
        <f>IFERROR(ROUND(G.11!F581,2),0)</f>
        <v>0</v>
      </c>
      <c r="G581" s="89">
        <f>IFERROR(ROUND(G.11!G581,2),0)</f>
        <v>0</v>
      </c>
      <c r="H581" s="89">
        <f>IFERROR(ROUND(G.11!H581,2),0)</f>
        <v>0</v>
      </c>
      <c r="I581" s="89">
        <f>IFERROR(ROUND(G.11!I581,2),0)</f>
        <v>0</v>
      </c>
      <c r="J581" s="89">
        <f>IFERROR(ROUND(G.11!J581,2),0)</f>
        <v>0</v>
      </c>
      <c r="K581" s="91">
        <f t="shared" si="9"/>
        <v>0</v>
      </c>
      <c r="L581" s="89">
        <f>IFERROR(ROUND(G.11!L581,2),0)</f>
        <v>0</v>
      </c>
      <c r="M581" s="89">
        <f>IFERROR(ROUND(G.11!M581,2),0)</f>
        <v>0</v>
      </c>
      <c r="N581" s="96" t="str">
        <f>IF(OR(ISTEXT(G.11!N581),ISNUMBER(G.11!N581))=TRUE,G.11!N581,"")</f>
        <v/>
      </c>
    </row>
    <row r="582" spans="1:14" ht="15.75" thickBot="1" x14ac:dyDescent="0.3">
      <c r="A582" s="96" t="str">
        <f>IF(OR(ISTEXT(G.11!A582),ISNUMBER(G.11!A582))=TRUE,G.11!A582,"")</f>
        <v/>
      </c>
      <c r="B582" s="96" t="str">
        <f>IF(OR(ISTEXT(G.11!B582),ISNUMBER(G.11!B582))=TRUE,G.11!B582,"")</f>
        <v/>
      </c>
      <c r="C582" s="96" t="str">
        <f>IF(OR(ISTEXT(G.11!C582),ISNUMBER(G.11!C582))=TRUE,G.11!C582,"")</f>
        <v/>
      </c>
      <c r="D582" s="89">
        <f>IFERROR(ROUND(G.11!D582,2),0)</f>
        <v>0</v>
      </c>
      <c r="E582" s="96" t="str">
        <f>IF(OR(ISTEXT(G.11!E582),ISNUMBER(G.11!E582))=TRUE,G.11!E582,"")</f>
        <v/>
      </c>
      <c r="F582" s="89">
        <f>IFERROR(ROUND(G.11!F582,2),0)</f>
        <v>0</v>
      </c>
      <c r="G582" s="89">
        <f>IFERROR(ROUND(G.11!G582,2),0)</f>
        <v>0</v>
      </c>
      <c r="H582" s="89">
        <f>IFERROR(ROUND(G.11!H582,2),0)</f>
        <v>0</v>
      </c>
      <c r="I582" s="89">
        <f>IFERROR(ROUND(G.11!I582,2),0)</f>
        <v>0</v>
      </c>
      <c r="J582" s="89">
        <f>IFERROR(ROUND(G.11!J582,2),0)</f>
        <v>0</v>
      </c>
      <c r="K582" s="91">
        <f t="shared" si="9"/>
        <v>0</v>
      </c>
      <c r="L582" s="89">
        <f>IFERROR(ROUND(G.11!L582,2),0)</f>
        <v>0</v>
      </c>
      <c r="M582" s="89">
        <f>IFERROR(ROUND(G.11!M582,2),0)</f>
        <v>0</v>
      </c>
      <c r="N582" s="96" t="str">
        <f>IF(OR(ISTEXT(G.11!N582),ISNUMBER(G.11!N582))=TRUE,G.11!N582,"")</f>
        <v/>
      </c>
    </row>
    <row r="583" spans="1:14" ht="15.75" thickBot="1" x14ac:dyDescent="0.3">
      <c r="A583" s="96" t="str">
        <f>IF(OR(ISTEXT(G.11!A583),ISNUMBER(G.11!A583))=TRUE,G.11!A583,"")</f>
        <v/>
      </c>
      <c r="B583" s="96" t="str">
        <f>IF(OR(ISTEXT(G.11!B583),ISNUMBER(G.11!B583))=TRUE,G.11!B583,"")</f>
        <v/>
      </c>
      <c r="C583" s="96" t="str">
        <f>IF(OR(ISTEXT(G.11!C583),ISNUMBER(G.11!C583))=TRUE,G.11!C583,"")</f>
        <v/>
      </c>
      <c r="D583" s="89">
        <f>IFERROR(ROUND(G.11!D583,2),0)</f>
        <v>0</v>
      </c>
      <c r="E583" s="96" t="str">
        <f>IF(OR(ISTEXT(G.11!E583),ISNUMBER(G.11!E583))=TRUE,G.11!E583,"")</f>
        <v/>
      </c>
      <c r="F583" s="89">
        <f>IFERROR(ROUND(G.11!F583,2),0)</f>
        <v>0</v>
      </c>
      <c r="G583" s="89">
        <f>IFERROR(ROUND(G.11!G583,2),0)</f>
        <v>0</v>
      </c>
      <c r="H583" s="89">
        <f>IFERROR(ROUND(G.11!H583,2),0)</f>
        <v>0</v>
      </c>
      <c r="I583" s="89">
        <f>IFERROR(ROUND(G.11!I583,2),0)</f>
        <v>0</v>
      </c>
      <c r="J583" s="89">
        <f>IFERROR(ROUND(G.11!J583,2),0)</f>
        <v>0</v>
      </c>
      <c r="K583" s="91">
        <f t="shared" si="9"/>
        <v>0</v>
      </c>
      <c r="L583" s="89">
        <f>IFERROR(ROUND(G.11!L583,2),0)</f>
        <v>0</v>
      </c>
      <c r="M583" s="89">
        <f>IFERROR(ROUND(G.11!M583,2),0)</f>
        <v>0</v>
      </c>
      <c r="N583" s="96" t="str">
        <f>IF(OR(ISTEXT(G.11!N583),ISNUMBER(G.11!N583))=TRUE,G.11!N583,"")</f>
        <v/>
      </c>
    </row>
    <row r="584" spans="1:14" ht="15.75" thickBot="1" x14ac:dyDescent="0.3">
      <c r="A584" s="96" t="str">
        <f>IF(OR(ISTEXT(G.11!A584),ISNUMBER(G.11!A584))=TRUE,G.11!A584,"")</f>
        <v/>
      </c>
      <c r="B584" s="96" t="str">
        <f>IF(OR(ISTEXT(G.11!B584),ISNUMBER(G.11!B584))=TRUE,G.11!B584,"")</f>
        <v/>
      </c>
      <c r="C584" s="96" t="str">
        <f>IF(OR(ISTEXT(G.11!C584),ISNUMBER(G.11!C584))=TRUE,G.11!C584,"")</f>
        <v/>
      </c>
      <c r="D584" s="89">
        <f>IFERROR(ROUND(G.11!D584,2),0)</f>
        <v>0</v>
      </c>
      <c r="E584" s="96" t="str">
        <f>IF(OR(ISTEXT(G.11!E584),ISNUMBER(G.11!E584))=TRUE,G.11!E584,"")</f>
        <v/>
      </c>
      <c r="F584" s="89">
        <f>IFERROR(ROUND(G.11!F584,2),0)</f>
        <v>0</v>
      </c>
      <c r="G584" s="89">
        <f>IFERROR(ROUND(G.11!G584,2),0)</f>
        <v>0</v>
      </c>
      <c r="H584" s="89">
        <f>IFERROR(ROUND(G.11!H584,2),0)</f>
        <v>0</v>
      </c>
      <c r="I584" s="89">
        <f>IFERROR(ROUND(G.11!I584,2),0)</f>
        <v>0</v>
      </c>
      <c r="J584" s="89">
        <f>IFERROR(ROUND(G.11!J584,2),0)</f>
        <v>0</v>
      </c>
      <c r="K584" s="91">
        <f t="shared" si="9"/>
        <v>0</v>
      </c>
      <c r="L584" s="89">
        <f>IFERROR(ROUND(G.11!L584,2),0)</f>
        <v>0</v>
      </c>
      <c r="M584" s="89">
        <f>IFERROR(ROUND(G.11!M584,2),0)</f>
        <v>0</v>
      </c>
      <c r="N584" s="96" t="str">
        <f>IF(OR(ISTEXT(G.11!N584),ISNUMBER(G.11!N584))=TRUE,G.11!N584,"")</f>
        <v/>
      </c>
    </row>
    <row r="585" spans="1:14" ht="15.75" thickBot="1" x14ac:dyDescent="0.3">
      <c r="A585" s="96" t="str">
        <f>IF(OR(ISTEXT(G.11!A585),ISNUMBER(G.11!A585))=TRUE,G.11!A585,"")</f>
        <v/>
      </c>
      <c r="B585" s="96" t="str">
        <f>IF(OR(ISTEXT(G.11!B585),ISNUMBER(G.11!B585))=TRUE,G.11!B585,"")</f>
        <v/>
      </c>
      <c r="C585" s="96" t="str">
        <f>IF(OR(ISTEXT(G.11!C585),ISNUMBER(G.11!C585))=TRUE,G.11!C585,"")</f>
        <v/>
      </c>
      <c r="D585" s="89">
        <f>IFERROR(ROUND(G.11!D585,2),0)</f>
        <v>0</v>
      </c>
      <c r="E585" s="96" t="str">
        <f>IF(OR(ISTEXT(G.11!E585),ISNUMBER(G.11!E585))=TRUE,G.11!E585,"")</f>
        <v/>
      </c>
      <c r="F585" s="89">
        <f>IFERROR(ROUND(G.11!F585,2),0)</f>
        <v>0</v>
      </c>
      <c r="G585" s="89">
        <f>IFERROR(ROUND(G.11!G585,2),0)</f>
        <v>0</v>
      </c>
      <c r="H585" s="89">
        <f>IFERROR(ROUND(G.11!H585,2),0)</f>
        <v>0</v>
      </c>
      <c r="I585" s="89">
        <f>IFERROR(ROUND(G.11!I585,2),0)</f>
        <v>0</v>
      </c>
      <c r="J585" s="89">
        <f>IFERROR(ROUND(G.11!J585,2),0)</f>
        <v>0</v>
      </c>
      <c r="K585" s="91">
        <f t="shared" si="9"/>
        <v>0</v>
      </c>
      <c r="L585" s="89">
        <f>IFERROR(ROUND(G.11!L585,2),0)</f>
        <v>0</v>
      </c>
      <c r="M585" s="89">
        <f>IFERROR(ROUND(G.11!M585,2),0)</f>
        <v>0</v>
      </c>
      <c r="N585" s="96" t="str">
        <f>IF(OR(ISTEXT(G.11!N585),ISNUMBER(G.11!N585))=TRUE,G.11!N585,"")</f>
        <v/>
      </c>
    </row>
    <row r="586" spans="1:14" ht="15.75" thickBot="1" x14ac:dyDescent="0.3">
      <c r="A586" s="96" t="str">
        <f>IF(OR(ISTEXT(G.11!A586),ISNUMBER(G.11!A586))=TRUE,G.11!A586,"")</f>
        <v/>
      </c>
      <c r="B586" s="96" t="str">
        <f>IF(OR(ISTEXT(G.11!B586),ISNUMBER(G.11!B586))=TRUE,G.11!B586,"")</f>
        <v/>
      </c>
      <c r="C586" s="96" t="str">
        <f>IF(OR(ISTEXT(G.11!C586),ISNUMBER(G.11!C586))=TRUE,G.11!C586,"")</f>
        <v/>
      </c>
      <c r="D586" s="89">
        <f>IFERROR(ROUND(G.11!D586,2),0)</f>
        <v>0</v>
      </c>
      <c r="E586" s="96" t="str">
        <f>IF(OR(ISTEXT(G.11!E586),ISNUMBER(G.11!E586))=TRUE,G.11!E586,"")</f>
        <v/>
      </c>
      <c r="F586" s="89">
        <f>IFERROR(ROUND(G.11!F586,2),0)</f>
        <v>0</v>
      </c>
      <c r="G586" s="89">
        <f>IFERROR(ROUND(G.11!G586,2),0)</f>
        <v>0</v>
      </c>
      <c r="H586" s="89">
        <f>IFERROR(ROUND(G.11!H586,2),0)</f>
        <v>0</v>
      </c>
      <c r="I586" s="89">
        <f>IFERROR(ROUND(G.11!I586,2),0)</f>
        <v>0</v>
      </c>
      <c r="J586" s="89">
        <f>IFERROR(ROUND(G.11!J586,2),0)</f>
        <v>0</v>
      </c>
      <c r="K586" s="91">
        <f t="shared" si="9"/>
        <v>0</v>
      </c>
      <c r="L586" s="89">
        <f>IFERROR(ROUND(G.11!L586,2),0)</f>
        <v>0</v>
      </c>
      <c r="M586" s="89">
        <f>IFERROR(ROUND(G.11!M586,2),0)</f>
        <v>0</v>
      </c>
      <c r="N586" s="96" t="str">
        <f>IF(OR(ISTEXT(G.11!N586),ISNUMBER(G.11!N586))=TRUE,G.11!N586,"")</f>
        <v/>
      </c>
    </row>
    <row r="587" spans="1:14" ht="15.75" thickBot="1" x14ac:dyDescent="0.3">
      <c r="A587" s="96" t="str">
        <f>IF(OR(ISTEXT(G.11!A587),ISNUMBER(G.11!A587))=TRUE,G.11!A587,"")</f>
        <v/>
      </c>
      <c r="B587" s="96" t="str">
        <f>IF(OR(ISTEXT(G.11!B587),ISNUMBER(G.11!B587))=TRUE,G.11!B587,"")</f>
        <v/>
      </c>
      <c r="C587" s="96" t="str">
        <f>IF(OR(ISTEXT(G.11!C587),ISNUMBER(G.11!C587))=TRUE,G.11!C587,"")</f>
        <v/>
      </c>
      <c r="D587" s="89">
        <f>IFERROR(ROUND(G.11!D587,2),0)</f>
        <v>0</v>
      </c>
      <c r="E587" s="96" t="str">
        <f>IF(OR(ISTEXT(G.11!E587),ISNUMBER(G.11!E587))=TRUE,G.11!E587,"")</f>
        <v/>
      </c>
      <c r="F587" s="89">
        <f>IFERROR(ROUND(G.11!F587,2),0)</f>
        <v>0</v>
      </c>
      <c r="G587" s="89">
        <f>IFERROR(ROUND(G.11!G587,2),0)</f>
        <v>0</v>
      </c>
      <c r="H587" s="89">
        <f>IFERROR(ROUND(G.11!H587,2),0)</f>
        <v>0</v>
      </c>
      <c r="I587" s="89">
        <f>IFERROR(ROUND(G.11!I587,2),0)</f>
        <v>0</v>
      </c>
      <c r="J587" s="89">
        <f>IFERROR(ROUND(G.11!J587,2),0)</f>
        <v>0</v>
      </c>
      <c r="K587" s="91">
        <f t="shared" si="9"/>
        <v>0</v>
      </c>
      <c r="L587" s="89">
        <f>IFERROR(ROUND(G.11!L587,2),0)</f>
        <v>0</v>
      </c>
      <c r="M587" s="89">
        <f>IFERROR(ROUND(G.11!M587,2),0)</f>
        <v>0</v>
      </c>
      <c r="N587" s="96" t="str">
        <f>IF(OR(ISTEXT(G.11!N587),ISNUMBER(G.11!N587))=TRUE,G.11!N587,"")</f>
        <v/>
      </c>
    </row>
    <row r="588" spans="1:14" ht="15.75" thickBot="1" x14ac:dyDescent="0.3">
      <c r="A588" s="96" t="str">
        <f>IF(OR(ISTEXT(G.11!A588),ISNUMBER(G.11!A588))=TRUE,G.11!A588,"")</f>
        <v/>
      </c>
      <c r="B588" s="96" t="str">
        <f>IF(OR(ISTEXT(G.11!B588),ISNUMBER(G.11!B588))=TRUE,G.11!B588,"")</f>
        <v/>
      </c>
      <c r="C588" s="96" t="str">
        <f>IF(OR(ISTEXT(G.11!C588),ISNUMBER(G.11!C588))=TRUE,G.11!C588,"")</f>
        <v/>
      </c>
      <c r="D588" s="89">
        <f>IFERROR(ROUND(G.11!D588,2),0)</f>
        <v>0</v>
      </c>
      <c r="E588" s="96" t="str">
        <f>IF(OR(ISTEXT(G.11!E588),ISNUMBER(G.11!E588))=TRUE,G.11!E588,"")</f>
        <v/>
      </c>
      <c r="F588" s="89">
        <f>IFERROR(ROUND(G.11!F588,2),0)</f>
        <v>0</v>
      </c>
      <c r="G588" s="89">
        <f>IFERROR(ROUND(G.11!G588,2),0)</f>
        <v>0</v>
      </c>
      <c r="H588" s="89">
        <f>IFERROR(ROUND(G.11!H588,2),0)</f>
        <v>0</v>
      </c>
      <c r="I588" s="89">
        <f>IFERROR(ROUND(G.11!I588,2),0)</f>
        <v>0</v>
      </c>
      <c r="J588" s="89">
        <f>IFERROR(ROUND(G.11!J588,2),0)</f>
        <v>0</v>
      </c>
      <c r="K588" s="91">
        <f t="shared" si="9"/>
        <v>0</v>
      </c>
      <c r="L588" s="89">
        <f>IFERROR(ROUND(G.11!L588,2),0)</f>
        <v>0</v>
      </c>
      <c r="M588" s="89">
        <f>IFERROR(ROUND(G.11!M588,2),0)</f>
        <v>0</v>
      </c>
      <c r="N588" s="96" t="str">
        <f>IF(OR(ISTEXT(G.11!N588),ISNUMBER(G.11!N588))=TRUE,G.11!N588,"")</f>
        <v/>
      </c>
    </row>
    <row r="589" spans="1:14" ht="15.75" thickBot="1" x14ac:dyDescent="0.3">
      <c r="A589" s="96" t="str">
        <f>IF(OR(ISTEXT(G.11!A589),ISNUMBER(G.11!A589))=TRUE,G.11!A589,"")</f>
        <v/>
      </c>
      <c r="B589" s="96" t="str">
        <f>IF(OR(ISTEXT(G.11!B589),ISNUMBER(G.11!B589))=TRUE,G.11!B589,"")</f>
        <v/>
      </c>
      <c r="C589" s="96" t="str">
        <f>IF(OR(ISTEXT(G.11!C589),ISNUMBER(G.11!C589))=TRUE,G.11!C589,"")</f>
        <v/>
      </c>
      <c r="D589" s="89">
        <f>IFERROR(ROUND(G.11!D589,2),0)</f>
        <v>0</v>
      </c>
      <c r="E589" s="96" t="str">
        <f>IF(OR(ISTEXT(G.11!E589),ISNUMBER(G.11!E589))=TRUE,G.11!E589,"")</f>
        <v/>
      </c>
      <c r="F589" s="89">
        <f>IFERROR(ROUND(G.11!F589,2),0)</f>
        <v>0</v>
      </c>
      <c r="G589" s="89">
        <f>IFERROR(ROUND(G.11!G589,2),0)</f>
        <v>0</v>
      </c>
      <c r="H589" s="89">
        <f>IFERROR(ROUND(G.11!H589,2),0)</f>
        <v>0</v>
      </c>
      <c r="I589" s="89">
        <f>IFERROR(ROUND(G.11!I589,2),0)</f>
        <v>0</v>
      </c>
      <c r="J589" s="89">
        <f>IFERROR(ROUND(G.11!J589,2),0)</f>
        <v>0</v>
      </c>
      <c r="K589" s="91">
        <f t="shared" si="9"/>
        <v>0</v>
      </c>
      <c r="L589" s="89">
        <f>IFERROR(ROUND(G.11!L589,2),0)</f>
        <v>0</v>
      </c>
      <c r="M589" s="89">
        <f>IFERROR(ROUND(G.11!M589,2),0)</f>
        <v>0</v>
      </c>
      <c r="N589" s="96" t="str">
        <f>IF(OR(ISTEXT(G.11!N589),ISNUMBER(G.11!N589))=TRUE,G.11!N589,"")</f>
        <v/>
      </c>
    </row>
    <row r="590" spans="1:14" ht="15.75" thickBot="1" x14ac:dyDescent="0.3">
      <c r="A590" s="96" t="str">
        <f>IF(OR(ISTEXT(G.11!A590),ISNUMBER(G.11!A590))=TRUE,G.11!A590,"")</f>
        <v/>
      </c>
      <c r="B590" s="96" t="str">
        <f>IF(OR(ISTEXT(G.11!B590),ISNUMBER(G.11!B590))=TRUE,G.11!B590,"")</f>
        <v/>
      </c>
      <c r="C590" s="96" t="str">
        <f>IF(OR(ISTEXT(G.11!C590),ISNUMBER(G.11!C590))=TRUE,G.11!C590,"")</f>
        <v/>
      </c>
      <c r="D590" s="89">
        <f>IFERROR(ROUND(G.11!D590,2),0)</f>
        <v>0</v>
      </c>
      <c r="E590" s="96" t="str">
        <f>IF(OR(ISTEXT(G.11!E590),ISNUMBER(G.11!E590))=TRUE,G.11!E590,"")</f>
        <v/>
      </c>
      <c r="F590" s="89">
        <f>IFERROR(ROUND(G.11!F590,2),0)</f>
        <v>0</v>
      </c>
      <c r="G590" s="89">
        <f>IFERROR(ROUND(G.11!G590,2),0)</f>
        <v>0</v>
      </c>
      <c r="H590" s="89">
        <f>IFERROR(ROUND(G.11!H590,2),0)</f>
        <v>0</v>
      </c>
      <c r="I590" s="89">
        <f>IFERROR(ROUND(G.11!I590,2),0)</f>
        <v>0</v>
      </c>
      <c r="J590" s="89">
        <f>IFERROR(ROUND(G.11!J590,2),0)</f>
        <v>0</v>
      </c>
      <c r="K590" s="91">
        <f t="shared" si="9"/>
        <v>0</v>
      </c>
      <c r="L590" s="89">
        <f>IFERROR(ROUND(G.11!L590,2),0)</f>
        <v>0</v>
      </c>
      <c r="M590" s="89">
        <f>IFERROR(ROUND(G.11!M590,2),0)</f>
        <v>0</v>
      </c>
      <c r="N590" s="96" t="str">
        <f>IF(OR(ISTEXT(G.11!N590),ISNUMBER(G.11!N590))=TRUE,G.11!N590,"")</f>
        <v/>
      </c>
    </row>
    <row r="591" spans="1:14" ht="15.75" thickBot="1" x14ac:dyDescent="0.3">
      <c r="A591" s="96" t="str">
        <f>IF(OR(ISTEXT(G.11!A591),ISNUMBER(G.11!A591))=TRUE,G.11!A591,"")</f>
        <v/>
      </c>
      <c r="B591" s="96" t="str">
        <f>IF(OR(ISTEXT(G.11!B591),ISNUMBER(G.11!B591))=TRUE,G.11!B591,"")</f>
        <v/>
      </c>
      <c r="C591" s="96" t="str">
        <f>IF(OR(ISTEXT(G.11!C591),ISNUMBER(G.11!C591))=TRUE,G.11!C591,"")</f>
        <v/>
      </c>
      <c r="D591" s="89">
        <f>IFERROR(ROUND(G.11!D591,2),0)</f>
        <v>0</v>
      </c>
      <c r="E591" s="96" t="str">
        <f>IF(OR(ISTEXT(G.11!E591),ISNUMBER(G.11!E591))=TRUE,G.11!E591,"")</f>
        <v/>
      </c>
      <c r="F591" s="89">
        <f>IFERROR(ROUND(G.11!F591,2),0)</f>
        <v>0</v>
      </c>
      <c r="G591" s="89">
        <f>IFERROR(ROUND(G.11!G591,2),0)</f>
        <v>0</v>
      </c>
      <c r="H591" s="89">
        <f>IFERROR(ROUND(G.11!H591,2),0)</f>
        <v>0</v>
      </c>
      <c r="I591" s="89">
        <f>IFERROR(ROUND(G.11!I591,2),0)</f>
        <v>0</v>
      </c>
      <c r="J591" s="89">
        <f>IFERROR(ROUND(G.11!J591,2),0)</f>
        <v>0</v>
      </c>
      <c r="K591" s="91">
        <f t="shared" si="9"/>
        <v>0</v>
      </c>
      <c r="L591" s="89">
        <f>IFERROR(ROUND(G.11!L591,2),0)</f>
        <v>0</v>
      </c>
      <c r="M591" s="89">
        <f>IFERROR(ROUND(G.11!M591,2),0)</f>
        <v>0</v>
      </c>
      <c r="N591" s="96" t="str">
        <f>IF(OR(ISTEXT(G.11!N591),ISNUMBER(G.11!N591))=TRUE,G.11!N591,"")</f>
        <v/>
      </c>
    </row>
    <row r="592" spans="1:14" ht="15.75" thickBot="1" x14ac:dyDescent="0.3">
      <c r="A592" s="96" t="str">
        <f>IF(OR(ISTEXT(G.11!A592),ISNUMBER(G.11!A592))=TRUE,G.11!A592,"")</f>
        <v/>
      </c>
      <c r="B592" s="96" t="str">
        <f>IF(OR(ISTEXT(G.11!B592),ISNUMBER(G.11!B592))=TRUE,G.11!B592,"")</f>
        <v/>
      </c>
      <c r="C592" s="96" t="str">
        <f>IF(OR(ISTEXT(G.11!C592),ISNUMBER(G.11!C592))=TRUE,G.11!C592,"")</f>
        <v/>
      </c>
      <c r="D592" s="89">
        <f>IFERROR(ROUND(G.11!D592,2),0)</f>
        <v>0</v>
      </c>
      <c r="E592" s="96" t="str">
        <f>IF(OR(ISTEXT(G.11!E592),ISNUMBER(G.11!E592))=TRUE,G.11!E592,"")</f>
        <v/>
      </c>
      <c r="F592" s="89">
        <f>IFERROR(ROUND(G.11!F592,2),0)</f>
        <v>0</v>
      </c>
      <c r="G592" s="89">
        <f>IFERROR(ROUND(G.11!G592,2),0)</f>
        <v>0</v>
      </c>
      <c r="H592" s="89">
        <f>IFERROR(ROUND(G.11!H592,2),0)</f>
        <v>0</v>
      </c>
      <c r="I592" s="89">
        <f>IFERROR(ROUND(G.11!I592,2),0)</f>
        <v>0</v>
      </c>
      <c r="J592" s="89">
        <f>IFERROR(ROUND(G.11!J592,2),0)</f>
        <v>0</v>
      </c>
      <c r="K592" s="91">
        <f t="shared" si="9"/>
        <v>0</v>
      </c>
      <c r="L592" s="89">
        <f>IFERROR(ROUND(G.11!L592,2),0)</f>
        <v>0</v>
      </c>
      <c r="M592" s="89">
        <f>IFERROR(ROUND(G.11!M592,2),0)</f>
        <v>0</v>
      </c>
      <c r="N592" s="96" t="str">
        <f>IF(OR(ISTEXT(G.11!N592),ISNUMBER(G.11!N592))=TRUE,G.11!N592,"")</f>
        <v/>
      </c>
    </row>
    <row r="593" spans="1:14" ht="15.75" thickBot="1" x14ac:dyDescent="0.3">
      <c r="A593" s="96" t="str">
        <f>IF(OR(ISTEXT(G.11!A593),ISNUMBER(G.11!A593))=TRUE,G.11!A593,"")</f>
        <v/>
      </c>
      <c r="B593" s="96" t="str">
        <f>IF(OR(ISTEXT(G.11!B593),ISNUMBER(G.11!B593))=TRUE,G.11!B593,"")</f>
        <v/>
      </c>
      <c r="C593" s="96" t="str">
        <f>IF(OR(ISTEXT(G.11!C593),ISNUMBER(G.11!C593))=TRUE,G.11!C593,"")</f>
        <v/>
      </c>
      <c r="D593" s="89">
        <f>IFERROR(ROUND(G.11!D593,2),0)</f>
        <v>0</v>
      </c>
      <c r="E593" s="96" t="str">
        <f>IF(OR(ISTEXT(G.11!E593),ISNUMBER(G.11!E593))=TRUE,G.11!E593,"")</f>
        <v/>
      </c>
      <c r="F593" s="89">
        <f>IFERROR(ROUND(G.11!F593,2),0)</f>
        <v>0</v>
      </c>
      <c r="G593" s="89">
        <f>IFERROR(ROUND(G.11!G593,2),0)</f>
        <v>0</v>
      </c>
      <c r="H593" s="89">
        <f>IFERROR(ROUND(G.11!H593,2),0)</f>
        <v>0</v>
      </c>
      <c r="I593" s="89">
        <f>IFERROR(ROUND(G.11!I593,2),0)</f>
        <v>0</v>
      </c>
      <c r="J593" s="89">
        <f>IFERROR(ROUND(G.11!J593,2),0)</f>
        <v>0</v>
      </c>
      <c r="K593" s="91">
        <f t="shared" si="9"/>
        <v>0</v>
      </c>
      <c r="L593" s="89">
        <f>IFERROR(ROUND(G.11!L593,2),0)</f>
        <v>0</v>
      </c>
      <c r="M593" s="89">
        <f>IFERROR(ROUND(G.11!M593,2),0)</f>
        <v>0</v>
      </c>
      <c r="N593" s="96" t="str">
        <f>IF(OR(ISTEXT(G.11!N593),ISNUMBER(G.11!N593))=TRUE,G.11!N593,"")</f>
        <v/>
      </c>
    </row>
    <row r="594" spans="1:14" ht="15.75" thickBot="1" x14ac:dyDescent="0.3">
      <c r="A594" s="96" t="str">
        <f>IF(OR(ISTEXT(G.11!A594),ISNUMBER(G.11!A594))=TRUE,G.11!A594,"")</f>
        <v/>
      </c>
      <c r="B594" s="96" t="str">
        <f>IF(OR(ISTEXT(G.11!B594),ISNUMBER(G.11!B594))=TRUE,G.11!B594,"")</f>
        <v/>
      </c>
      <c r="C594" s="96" t="str">
        <f>IF(OR(ISTEXT(G.11!C594),ISNUMBER(G.11!C594))=TRUE,G.11!C594,"")</f>
        <v/>
      </c>
      <c r="D594" s="89">
        <f>IFERROR(ROUND(G.11!D594,2),0)</f>
        <v>0</v>
      </c>
      <c r="E594" s="96" t="str">
        <f>IF(OR(ISTEXT(G.11!E594),ISNUMBER(G.11!E594))=TRUE,G.11!E594,"")</f>
        <v/>
      </c>
      <c r="F594" s="89">
        <f>IFERROR(ROUND(G.11!F594,2),0)</f>
        <v>0</v>
      </c>
      <c r="G594" s="89">
        <f>IFERROR(ROUND(G.11!G594,2),0)</f>
        <v>0</v>
      </c>
      <c r="H594" s="89">
        <f>IFERROR(ROUND(G.11!H594,2),0)</f>
        <v>0</v>
      </c>
      <c r="I594" s="89">
        <f>IFERROR(ROUND(G.11!I594,2),0)</f>
        <v>0</v>
      </c>
      <c r="J594" s="89">
        <f>IFERROR(ROUND(G.11!J594,2),0)</f>
        <v>0</v>
      </c>
      <c r="K594" s="91">
        <f t="shared" si="9"/>
        <v>0</v>
      </c>
      <c r="L594" s="89">
        <f>IFERROR(ROUND(G.11!L594,2),0)</f>
        <v>0</v>
      </c>
      <c r="M594" s="89">
        <f>IFERROR(ROUND(G.11!M594,2),0)</f>
        <v>0</v>
      </c>
      <c r="N594" s="96" t="str">
        <f>IF(OR(ISTEXT(G.11!N594),ISNUMBER(G.11!N594))=TRUE,G.11!N594,"")</f>
        <v/>
      </c>
    </row>
    <row r="595" spans="1:14" ht="15.75" thickBot="1" x14ac:dyDescent="0.3">
      <c r="A595" s="96" t="str">
        <f>IF(OR(ISTEXT(G.11!A595),ISNUMBER(G.11!A595))=TRUE,G.11!A595,"")</f>
        <v/>
      </c>
      <c r="B595" s="96" t="str">
        <f>IF(OR(ISTEXT(G.11!B595),ISNUMBER(G.11!B595))=TRUE,G.11!B595,"")</f>
        <v/>
      </c>
      <c r="C595" s="96" t="str">
        <f>IF(OR(ISTEXT(G.11!C595),ISNUMBER(G.11!C595))=TRUE,G.11!C595,"")</f>
        <v/>
      </c>
      <c r="D595" s="89">
        <f>IFERROR(ROUND(G.11!D595,2),0)</f>
        <v>0</v>
      </c>
      <c r="E595" s="96" t="str">
        <f>IF(OR(ISTEXT(G.11!E595),ISNUMBER(G.11!E595))=TRUE,G.11!E595,"")</f>
        <v/>
      </c>
      <c r="F595" s="89">
        <f>IFERROR(ROUND(G.11!F595,2),0)</f>
        <v>0</v>
      </c>
      <c r="G595" s="89">
        <f>IFERROR(ROUND(G.11!G595,2),0)</f>
        <v>0</v>
      </c>
      <c r="H595" s="89">
        <f>IFERROR(ROUND(G.11!H595,2),0)</f>
        <v>0</v>
      </c>
      <c r="I595" s="89">
        <f>IFERROR(ROUND(G.11!I595,2),0)</f>
        <v>0</v>
      </c>
      <c r="J595" s="89">
        <f>IFERROR(ROUND(G.11!J595,2),0)</f>
        <v>0</v>
      </c>
      <c r="K595" s="91">
        <f t="shared" si="9"/>
        <v>0</v>
      </c>
      <c r="L595" s="89">
        <f>IFERROR(ROUND(G.11!L595,2),0)</f>
        <v>0</v>
      </c>
      <c r="M595" s="89">
        <f>IFERROR(ROUND(G.11!M595,2),0)</f>
        <v>0</v>
      </c>
      <c r="N595" s="96" t="str">
        <f>IF(OR(ISTEXT(G.11!N595),ISNUMBER(G.11!N595))=TRUE,G.11!N595,"")</f>
        <v/>
      </c>
    </row>
    <row r="596" spans="1:14" ht="15.75" thickBot="1" x14ac:dyDescent="0.3">
      <c r="A596" s="96" t="str">
        <f>IF(OR(ISTEXT(G.11!A596),ISNUMBER(G.11!A596))=TRUE,G.11!A596,"")</f>
        <v/>
      </c>
      <c r="B596" s="96" t="str">
        <f>IF(OR(ISTEXT(G.11!B596),ISNUMBER(G.11!B596))=TRUE,G.11!B596,"")</f>
        <v/>
      </c>
      <c r="C596" s="96" t="str">
        <f>IF(OR(ISTEXT(G.11!C596),ISNUMBER(G.11!C596))=TRUE,G.11!C596,"")</f>
        <v/>
      </c>
      <c r="D596" s="89">
        <f>IFERROR(ROUND(G.11!D596,2),0)</f>
        <v>0</v>
      </c>
      <c r="E596" s="96" t="str">
        <f>IF(OR(ISTEXT(G.11!E596),ISNUMBER(G.11!E596))=TRUE,G.11!E596,"")</f>
        <v/>
      </c>
      <c r="F596" s="89">
        <f>IFERROR(ROUND(G.11!F596,2),0)</f>
        <v>0</v>
      </c>
      <c r="G596" s="89">
        <f>IFERROR(ROUND(G.11!G596,2),0)</f>
        <v>0</v>
      </c>
      <c r="H596" s="89">
        <f>IFERROR(ROUND(G.11!H596,2),0)</f>
        <v>0</v>
      </c>
      <c r="I596" s="89">
        <f>IFERROR(ROUND(G.11!I596,2),0)</f>
        <v>0</v>
      </c>
      <c r="J596" s="89">
        <f>IFERROR(ROUND(G.11!J596,2),0)</f>
        <v>0</v>
      </c>
      <c r="K596" s="91">
        <f t="shared" si="9"/>
        <v>0</v>
      </c>
      <c r="L596" s="89">
        <f>IFERROR(ROUND(G.11!L596,2),0)</f>
        <v>0</v>
      </c>
      <c r="M596" s="89">
        <f>IFERROR(ROUND(G.11!M596,2),0)</f>
        <v>0</v>
      </c>
      <c r="N596" s="96" t="str">
        <f>IF(OR(ISTEXT(G.11!N596),ISNUMBER(G.11!N596))=TRUE,G.11!N596,"")</f>
        <v/>
      </c>
    </row>
    <row r="597" spans="1:14" ht="15.75" thickBot="1" x14ac:dyDescent="0.3">
      <c r="A597" s="96" t="str">
        <f>IF(OR(ISTEXT(G.11!A597),ISNUMBER(G.11!A597))=TRUE,G.11!A597,"")</f>
        <v/>
      </c>
      <c r="B597" s="96" t="str">
        <f>IF(OR(ISTEXT(G.11!B597),ISNUMBER(G.11!B597))=TRUE,G.11!B597,"")</f>
        <v/>
      </c>
      <c r="C597" s="96" t="str">
        <f>IF(OR(ISTEXT(G.11!C597),ISNUMBER(G.11!C597))=TRUE,G.11!C597,"")</f>
        <v/>
      </c>
      <c r="D597" s="89">
        <f>IFERROR(ROUND(G.11!D597,2),0)</f>
        <v>0</v>
      </c>
      <c r="E597" s="96" t="str">
        <f>IF(OR(ISTEXT(G.11!E597),ISNUMBER(G.11!E597))=TRUE,G.11!E597,"")</f>
        <v/>
      </c>
      <c r="F597" s="89">
        <f>IFERROR(ROUND(G.11!F597,2),0)</f>
        <v>0</v>
      </c>
      <c r="G597" s="89">
        <f>IFERROR(ROUND(G.11!G597,2),0)</f>
        <v>0</v>
      </c>
      <c r="H597" s="89">
        <f>IFERROR(ROUND(G.11!H597,2),0)</f>
        <v>0</v>
      </c>
      <c r="I597" s="89">
        <f>IFERROR(ROUND(G.11!I597,2),0)</f>
        <v>0</v>
      </c>
      <c r="J597" s="89">
        <f>IFERROR(ROUND(G.11!J597,2),0)</f>
        <v>0</v>
      </c>
      <c r="K597" s="91">
        <f t="shared" si="9"/>
        <v>0</v>
      </c>
      <c r="L597" s="89">
        <f>IFERROR(ROUND(G.11!L597,2),0)</f>
        <v>0</v>
      </c>
      <c r="M597" s="89">
        <f>IFERROR(ROUND(G.11!M597,2),0)</f>
        <v>0</v>
      </c>
      <c r="N597" s="96" t="str">
        <f>IF(OR(ISTEXT(G.11!N597),ISNUMBER(G.11!N597))=TRUE,G.11!N597,"")</f>
        <v/>
      </c>
    </row>
    <row r="598" spans="1:14" ht="15.75" thickBot="1" x14ac:dyDescent="0.3">
      <c r="A598" s="96" t="str">
        <f>IF(OR(ISTEXT(G.11!A598),ISNUMBER(G.11!A598))=TRUE,G.11!A598,"")</f>
        <v/>
      </c>
      <c r="B598" s="96" t="str">
        <f>IF(OR(ISTEXT(G.11!B598),ISNUMBER(G.11!B598))=TRUE,G.11!B598,"")</f>
        <v/>
      </c>
      <c r="C598" s="96" t="str">
        <f>IF(OR(ISTEXT(G.11!C598),ISNUMBER(G.11!C598))=TRUE,G.11!C598,"")</f>
        <v/>
      </c>
      <c r="D598" s="89">
        <f>IFERROR(ROUND(G.11!D598,2),0)</f>
        <v>0</v>
      </c>
      <c r="E598" s="96" t="str">
        <f>IF(OR(ISTEXT(G.11!E598),ISNUMBER(G.11!E598))=TRUE,G.11!E598,"")</f>
        <v/>
      </c>
      <c r="F598" s="89">
        <f>IFERROR(ROUND(G.11!F598,2),0)</f>
        <v>0</v>
      </c>
      <c r="G598" s="89">
        <f>IFERROR(ROUND(G.11!G598,2),0)</f>
        <v>0</v>
      </c>
      <c r="H598" s="89">
        <f>IFERROR(ROUND(G.11!H598,2),0)</f>
        <v>0</v>
      </c>
      <c r="I598" s="89">
        <f>IFERROR(ROUND(G.11!I598,2),0)</f>
        <v>0</v>
      </c>
      <c r="J598" s="89">
        <f>IFERROR(ROUND(G.11!J598,2),0)</f>
        <v>0</v>
      </c>
      <c r="K598" s="91">
        <f t="shared" si="9"/>
        <v>0</v>
      </c>
      <c r="L598" s="89">
        <f>IFERROR(ROUND(G.11!L598,2),0)</f>
        <v>0</v>
      </c>
      <c r="M598" s="89">
        <f>IFERROR(ROUND(G.11!M598,2),0)</f>
        <v>0</v>
      </c>
      <c r="N598" s="96" t="str">
        <f>IF(OR(ISTEXT(G.11!N598),ISNUMBER(G.11!N598))=TRUE,G.11!N598,"")</f>
        <v/>
      </c>
    </row>
    <row r="599" spans="1:14" ht="15.75" thickBot="1" x14ac:dyDescent="0.3">
      <c r="A599" s="96" t="str">
        <f>IF(OR(ISTEXT(G.11!A599),ISNUMBER(G.11!A599))=TRUE,G.11!A599,"")</f>
        <v/>
      </c>
      <c r="B599" s="96" t="str">
        <f>IF(OR(ISTEXT(G.11!B599),ISNUMBER(G.11!B599))=TRUE,G.11!B599,"")</f>
        <v/>
      </c>
      <c r="C599" s="96" t="str">
        <f>IF(OR(ISTEXT(G.11!C599),ISNUMBER(G.11!C599))=TRUE,G.11!C599,"")</f>
        <v/>
      </c>
      <c r="D599" s="89">
        <f>IFERROR(ROUND(G.11!D599,2),0)</f>
        <v>0</v>
      </c>
      <c r="E599" s="96" t="str">
        <f>IF(OR(ISTEXT(G.11!E599),ISNUMBER(G.11!E599))=TRUE,G.11!E599,"")</f>
        <v/>
      </c>
      <c r="F599" s="89">
        <f>IFERROR(ROUND(G.11!F599,2),0)</f>
        <v>0</v>
      </c>
      <c r="G599" s="89">
        <f>IFERROR(ROUND(G.11!G599,2),0)</f>
        <v>0</v>
      </c>
      <c r="H599" s="89">
        <f>IFERROR(ROUND(G.11!H599,2),0)</f>
        <v>0</v>
      </c>
      <c r="I599" s="89">
        <f>IFERROR(ROUND(G.11!I599,2),0)</f>
        <v>0</v>
      </c>
      <c r="J599" s="89">
        <f>IFERROR(ROUND(G.11!J599,2),0)</f>
        <v>0</v>
      </c>
      <c r="K599" s="91">
        <f t="shared" si="9"/>
        <v>0</v>
      </c>
      <c r="L599" s="89">
        <f>IFERROR(ROUND(G.11!L599,2),0)</f>
        <v>0</v>
      </c>
      <c r="M599" s="89">
        <f>IFERROR(ROUND(G.11!M599,2),0)</f>
        <v>0</v>
      </c>
      <c r="N599" s="96" t="str">
        <f>IF(OR(ISTEXT(G.11!N599),ISNUMBER(G.11!N599))=TRUE,G.11!N599,"")</f>
        <v/>
      </c>
    </row>
    <row r="600" spans="1:14" ht="15.75" thickBot="1" x14ac:dyDescent="0.3">
      <c r="A600" s="96" t="str">
        <f>IF(OR(ISTEXT(G.11!A600),ISNUMBER(G.11!A600))=TRUE,G.11!A600,"")</f>
        <v/>
      </c>
      <c r="B600" s="96" t="str">
        <f>IF(OR(ISTEXT(G.11!B600),ISNUMBER(G.11!B600))=TRUE,G.11!B600,"")</f>
        <v/>
      </c>
      <c r="C600" s="96" t="str">
        <f>IF(OR(ISTEXT(G.11!C600),ISNUMBER(G.11!C600))=TRUE,G.11!C600,"")</f>
        <v/>
      </c>
      <c r="D600" s="89">
        <f>IFERROR(ROUND(G.11!D600,2),0)</f>
        <v>0</v>
      </c>
      <c r="E600" s="96" t="str">
        <f>IF(OR(ISTEXT(G.11!E600),ISNUMBER(G.11!E600))=TRUE,G.11!E600,"")</f>
        <v/>
      </c>
      <c r="F600" s="89">
        <f>IFERROR(ROUND(G.11!F600,2),0)</f>
        <v>0</v>
      </c>
      <c r="G600" s="89">
        <f>IFERROR(ROUND(G.11!G600,2),0)</f>
        <v>0</v>
      </c>
      <c r="H600" s="89">
        <f>IFERROR(ROUND(G.11!H600,2),0)</f>
        <v>0</v>
      </c>
      <c r="I600" s="89">
        <f>IFERROR(ROUND(G.11!I600,2),0)</f>
        <v>0</v>
      </c>
      <c r="J600" s="89">
        <f>IFERROR(ROUND(G.11!J600,2),0)</f>
        <v>0</v>
      </c>
      <c r="K600" s="91">
        <f t="shared" si="9"/>
        <v>0</v>
      </c>
      <c r="L600" s="89">
        <f>IFERROR(ROUND(G.11!L600,2),0)</f>
        <v>0</v>
      </c>
      <c r="M600" s="89">
        <f>IFERROR(ROUND(G.11!M600,2),0)</f>
        <v>0</v>
      </c>
      <c r="N600" s="96" t="str">
        <f>IF(OR(ISTEXT(G.11!N600),ISNUMBER(G.11!N600))=TRUE,G.11!N600,"")</f>
        <v/>
      </c>
    </row>
    <row r="601" spans="1:14" ht="15.75" thickBot="1" x14ac:dyDescent="0.3">
      <c r="A601" s="96" t="str">
        <f>IF(OR(ISTEXT(G.11!A601),ISNUMBER(G.11!A601))=TRUE,G.11!A601,"")</f>
        <v/>
      </c>
      <c r="B601" s="96" t="str">
        <f>IF(OR(ISTEXT(G.11!B601),ISNUMBER(G.11!B601))=TRUE,G.11!B601,"")</f>
        <v/>
      </c>
      <c r="C601" s="96" t="str">
        <f>IF(OR(ISTEXT(G.11!C601),ISNUMBER(G.11!C601))=TRUE,G.11!C601,"")</f>
        <v/>
      </c>
      <c r="D601" s="89">
        <f>IFERROR(ROUND(G.11!D601,2),0)</f>
        <v>0</v>
      </c>
      <c r="E601" s="96" t="str">
        <f>IF(OR(ISTEXT(G.11!E601),ISNUMBER(G.11!E601))=TRUE,G.11!E601,"")</f>
        <v/>
      </c>
      <c r="F601" s="89">
        <f>IFERROR(ROUND(G.11!F601,2),0)</f>
        <v>0</v>
      </c>
      <c r="G601" s="89">
        <f>IFERROR(ROUND(G.11!G601,2),0)</f>
        <v>0</v>
      </c>
      <c r="H601" s="89">
        <f>IFERROR(ROUND(G.11!H601,2),0)</f>
        <v>0</v>
      </c>
      <c r="I601" s="89">
        <f>IFERROR(ROUND(G.11!I601,2),0)</f>
        <v>0</v>
      </c>
      <c r="J601" s="89">
        <f>IFERROR(ROUND(G.11!J601,2),0)</f>
        <v>0</v>
      </c>
      <c r="K601" s="91">
        <f t="shared" si="9"/>
        <v>0</v>
      </c>
      <c r="L601" s="89">
        <f>IFERROR(ROUND(G.11!L601,2),0)</f>
        <v>0</v>
      </c>
      <c r="M601" s="89">
        <f>IFERROR(ROUND(G.11!M601,2),0)</f>
        <v>0</v>
      </c>
      <c r="N601" s="96" t="str">
        <f>IF(OR(ISTEXT(G.11!N601),ISNUMBER(G.11!N601))=TRUE,G.11!N601,"")</f>
        <v/>
      </c>
    </row>
    <row r="602" spans="1:14" ht="15.75" thickBot="1" x14ac:dyDescent="0.3">
      <c r="A602" s="96" t="str">
        <f>IF(OR(ISTEXT(G.11!A602),ISNUMBER(G.11!A602))=TRUE,G.11!A602,"")</f>
        <v/>
      </c>
      <c r="B602" s="96" t="str">
        <f>IF(OR(ISTEXT(G.11!B602),ISNUMBER(G.11!B602))=TRUE,G.11!B602,"")</f>
        <v/>
      </c>
      <c r="C602" s="96" t="str">
        <f>IF(OR(ISTEXT(G.11!C602),ISNUMBER(G.11!C602))=TRUE,G.11!C602,"")</f>
        <v/>
      </c>
      <c r="D602" s="89">
        <f>IFERROR(ROUND(G.11!D602,2),0)</f>
        <v>0</v>
      </c>
      <c r="E602" s="96" t="str">
        <f>IF(OR(ISTEXT(G.11!E602),ISNUMBER(G.11!E602))=TRUE,G.11!E602,"")</f>
        <v/>
      </c>
      <c r="F602" s="89">
        <f>IFERROR(ROUND(G.11!F602,2),0)</f>
        <v>0</v>
      </c>
      <c r="G602" s="89">
        <f>IFERROR(ROUND(G.11!G602,2),0)</f>
        <v>0</v>
      </c>
      <c r="H602" s="89">
        <f>IFERROR(ROUND(G.11!H602,2),0)</f>
        <v>0</v>
      </c>
      <c r="I602" s="89">
        <f>IFERROR(ROUND(G.11!I602,2),0)</f>
        <v>0</v>
      </c>
      <c r="J602" s="89">
        <f>IFERROR(ROUND(G.11!J602,2),0)</f>
        <v>0</v>
      </c>
      <c r="K602" s="91">
        <f t="shared" si="9"/>
        <v>0</v>
      </c>
      <c r="L602" s="89">
        <f>IFERROR(ROUND(G.11!L602,2),0)</f>
        <v>0</v>
      </c>
      <c r="M602" s="89">
        <f>IFERROR(ROUND(G.11!M602,2),0)</f>
        <v>0</v>
      </c>
      <c r="N602" s="96" t="str">
        <f>IF(OR(ISTEXT(G.11!N602),ISNUMBER(G.11!N602))=TRUE,G.11!N602,"")</f>
        <v/>
      </c>
    </row>
    <row r="603" spans="1:14" ht="15.75" thickBot="1" x14ac:dyDescent="0.3">
      <c r="A603" s="96" t="str">
        <f>IF(OR(ISTEXT(G.11!A603),ISNUMBER(G.11!A603))=TRUE,G.11!A603,"")</f>
        <v/>
      </c>
      <c r="B603" s="96" t="str">
        <f>IF(OR(ISTEXT(G.11!B603),ISNUMBER(G.11!B603))=TRUE,G.11!B603,"")</f>
        <v/>
      </c>
      <c r="C603" s="96" t="str">
        <f>IF(OR(ISTEXT(G.11!C603),ISNUMBER(G.11!C603))=TRUE,G.11!C603,"")</f>
        <v/>
      </c>
      <c r="D603" s="89">
        <f>IFERROR(ROUND(G.11!D603,2),0)</f>
        <v>0</v>
      </c>
      <c r="E603" s="96" t="str">
        <f>IF(OR(ISTEXT(G.11!E603),ISNUMBER(G.11!E603))=TRUE,G.11!E603,"")</f>
        <v/>
      </c>
      <c r="F603" s="89">
        <f>IFERROR(ROUND(G.11!F603,2),0)</f>
        <v>0</v>
      </c>
      <c r="G603" s="89">
        <f>IFERROR(ROUND(G.11!G603,2),0)</f>
        <v>0</v>
      </c>
      <c r="H603" s="89">
        <f>IFERROR(ROUND(G.11!H603,2),0)</f>
        <v>0</v>
      </c>
      <c r="I603" s="89">
        <f>IFERROR(ROUND(G.11!I603,2),0)</f>
        <v>0</v>
      </c>
      <c r="J603" s="89">
        <f>IFERROR(ROUND(G.11!J603,2),0)</f>
        <v>0</v>
      </c>
      <c r="K603" s="91">
        <f t="shared" si="9"/>
        <v>0</v>
      </c>
      <c r="L603" s="89">
        <f>IFERROR(ROUND(G.11!L603,2),0)</f>
        <v>0</v>
      </c>
      <c r="M603" s="89">
        <f>IFERROR(ROUND(G.11!M603,2),0)</f>
        <v>0</v>
      </c>
      <c r="N603" s="96" t="str">
        <f>IF(OR(ISTEXT(G.11!N603),ISNUMBER(G.11!N603))=TRUE,G.11!N603,"")</f>
        <v/>
      </c>
    </row>
    <row r="604" spans="1:14" ht="15.75" thickBot="1" x14ac:dyDescent="0.3">
      <c r="A604" s="96" t="str">
        <f>IF(OR(ISTEXT(G.11!A604),ISNUMBER(G.11!A604))=TRUE,G.11!A604,"")</f>
        <v/>
      </c>
      <c r="B604" s="96" t="str">
        <f>IF(OR(ISTEXT(G.11!B604),ISNUMBER(G.11!B604))=TRUE,G.11!B604,"")</f>
        <v/>
      </c>
      <c r="C604" s="96" t="str">
        <f>IF(OR(ISTEXT(G.11!C604),ISNUMBER(G.11!C604))=TRUE,G.11!C604,"")</f>
        <v/>
      </c>
      <c r="D604" s="89">
        <f>IFERROR(ROUND(G.11!D604,2),0)</f>
        <v>0</v>
      </c>
      <c r="E604" s="96" t="str">
        <f>IF(OR(ISTEXT(G.11!E604),ISNUMBER(G.11!E604))=TRUE,G.11!E604,"")</f>
        <v/>
      </c>
      <c r="F604" s="89">
        <f>IFERROR(ROUND(G.11!F604,2),0)</f>
        <v>0</v>
      </c>
      <c r="G604" s="89">
        <f>IFERROR(ROUND(G.11!G604,2),0)</f>
        <v>0</v>
      </c>
      <c r="H604" s="89">
        <f>IFERROR(ROUND(G.11!H604,2),0)</f>
        <v>0</v>
      </c>
      <c r="I604" s="89">
        <f>IFERROR(ROUND(G.11!I604,2),0)</f>
        <v>0</v>
      </c>
      <c r="J604" s="89">
        <f>IFERROR(ROUND(G.11!J604,2),0)</f>
        <v>0</v>
      </c>
      <c r="K604" s="91">
        <f t="shared" si="9"/>
        <v>0</v>
      </c>
      <c r="L604" s="89">
        <f>IFERROR(ROUND(G.11!L604,2),0)</f>
        <v>0</v>
      </c>
      <c r="M604" s="89">
        <f>IFERROR(ROUND(G.11!M604,2),0)</f>
        <v>0</v>
      </c>
      <c r="N604" s="96" t="str">
        <f>IF(OR(ISTEXT(G.11!N604),ISNUMBER(G.11!N604))=TRUE,G.11!N604,"")</f>
        <v/>
      </c>
    </row>
    <row r="605" spans="1:14" ht="15.75" thickBot="1" x14ac:dyDescent="0.3">
      <c r="A605" s="96" t="str">
        <f>IF(OR(ISTEXT(G.11!A605),ISNUMBER(G.11!A605))=TRUE,G.11!A605,"")</f>
        <v/>
      </c>
      <c r="B605" s="96" t="str">
        <f>IF(OR(ISTEXT(G.11!B605),ISNUMBER(G.11!B605))=TRUE,G.11!B605,"")</f>
        <v/>
      </c>
      <c r="C605" s="96" t="str">
        <f>IF(OR(ISTEXT(G.11!C605),ISNUMBER(G.11!C605))=TRUE,G.11!C605,"")</f>
        <v/>
      </c>
      <c r="D605" s="89">
        <f>IFERROR(ROUND(G.11!D605,2),0)</f>
        <v>0</v>
      </c>
      <c r="E605" s="96" t="str">
        <f>IF(OR(ISTEXT(G.11!E605),ISNUMBER(G.11!E605))=TRUE,G.11!E605,"")</f>
        <v/>
      </c>
      <c r="F605" s="89">
        <f>IFERROR(ROUND(G.11!F605,2),0)</f>
        <v>0</v>
      </c>
      <c r="G605" s="89">
        <f>IFERROR(ROUND(G.11!G605,2),0)</f>
        <v>0</v>
      </c>
      <c r="H605" s="89">
        <f>IFERROR(ROUND(G.11!H605,2),0)</f>
        <v>0</v>
      </c>
      <c r="I605" s="89">
        <f>IFERROR(ROUND(G.11!I605,2),0)</f>
        <v>0</v>
      </c>
      <c r="J605" s="89">
        <f>IFERROR(ROUND(G.11!J605,2),0)</f>
        <v>0</v>
      </c>
      <c r="K605" s="91">
        <f t="shared" si="9"/>
        <v>0</v>
      </c>
      <c r="L605" s="89">
        <f>IFERROR(ROUND(G.11!L605,2),0)</f>
        <v>0</v>
      </c>
      <c r="M605" s="89">
        <f>IFERROR(ROUND(G.11!M605,2),0)</f>
        <v>0</v>
      </c>
      <c r="N605" s="96" t="str">
        <f>IF(OR(ISTEXT(G.11!N605),ISNUMBER(G.11!N605))=TRUE,G.11!N605,"")</f>
        <v/>
      </c>
    </row>
    <row r="606" spans="1:14" ht="15.75" thickBot="1" x14ac:dyDescent="0.3">
      <c r="A606" s="96" t="str">
        <f>IF(OR(ISTEXT(G.11!A606),ISNUMBER(G.11!A606))=TRUE,G.11!A606,"")</f>
        <v/>
      </c>
      <c r="B606" s="96" t="str">
        <f>IF(OR(ISTEXT(G.11!B606),ISNUMBER(G.11!B606))=TRUE,G.11!B606,"")</f>
        <v/>
      </c>
      <c r="C606" s="96" t="str">
        <f>IF(OR(ISTEXT(G.11!C606),ISNUMBER(G.11!C606))=TRUE,G.11!C606,"")</f>
        <v/>
      </c>
      <c r="D606" s="89">
        <f>IFERROR(ROUND(G.11!D606,2),0)</f>
        <v>0</v>
      </c>
      <c r="E606" s="96" t="str">
        <f>IF(OR(ISTEXT(G.11!E606),ISNUMBER(G.11!E606))=TRUE,G.11!E606,"")</f>
        <v/>
      </c>
      <c r="F606" s="89">
        <f>IFERROR(ROUND(G.11!F606,2),0)</f>
        <v>0</v>
      </c>
      <c r="G606" s="89">
        <f>IFERROR(ROUND(G.11!G606,2),0)</f>
        <v>0</v>
      </c>
      <c r="H606" s="89">
        <f>IFERROR(ROUND(G.11!H606,2),0)</f>
        <v>0</v>
      </c>
      <c r="I606" s="89">
        <f>IFERROR(ROUND(G.11!I606,2),0)</f>
        <v>0</v>
      </c>
      <c r="J606" s="89">
        <f>IFERROR(ROUND(G.11!J606,2),0)</f>
        <v>0</v>
      </c>
      <c r="K606" s="91">
        <f t="shared" si="9"/>
        <v>0</v>
      </c>
      <c r="L606" s="89">
        <f>IFERROR(ROUND(G.11!L606,2),0)</f>
        <v>0</v>
      </c>
      <c r="M606" s="89">
        <f>IFERROR(ROUND(G.11!M606,2),0)</f>
        <v>0</v>
      </c>
      <c r="N606" s="96" t="str">
        <f>IF(OR(ISTEXT(G.11!N606),ISNUMBER(G.11!N606))=TRUE,G.11!N606,"")</f>
        <v/>
      </c>
    </row>
    <row r="607" spans="1:14" ht="15.75" thickBot="1" x14ac:dyDescent="0.3">
      <c r="A607" s="96" t="str">
        <f>IF(OR(ISTEXT(G.11!A607),ISNUMBER(G.11!A607))=TRUE,G.11!A607,"")</f>
        <v/>
      </c>
      <c r="B607" s="96" t="str">
        <f>IF(OR(ISTEXT(G.11!B607),ISNUMBER(G.11!B607))=TRUE,G.11!B607,"")</f>
        <v/>
      </c>
      <c r="C607" s="96" t="str">
        <f>IF(OR(ISTEXT(G.11!C607),ISNUMBER(G.11!C607))=TRUE,G.11!C607,"")</f>
        <v/>
      </c>
      <c r="D607" s="89">
        <f>IFERROR(ROUND(G.11!D607,2),0)</f>
        <v>0</v>
      </c>
      <c r="E607" s="96" t="str">
        <f>IF(OR(ISTEXT(G.11!E607),ISNUMBER(G.11!E607))=TRUE,G.11!E607,"")</f>
        <v/>
      </c>
      <c r="F607" s="89">
        <f>IFERROR(ROUND(G.11!F607,2),0)</f>
        <v>0</v>
      </c>
      <c r="G607" s="89">
        <f>IFERROR(ROUND(G.11!G607,2),0)</f>
        <v>0</v>
      </c>
      <c r="H607" s="89">
        <f>IFERROR(ROUND(G.11!H607,2),0)</f>
        <v>0</v>
      </c>
      <c r="I607" s="89">
        <f>IFERROR(ROUND(G.11!I607,2),0)</f>
        <v>0</v>
      </c>
      <c r="J607" s="89">
        <f>IFERROR(ROUND(G.11!J607,2),0)</f>
        <v>0</v>
      </c>
      <c r="K607" s="91">
        <f t="shared" si="9"/>
        <v>0</v>
      </c>
      <c r="L607" s="89">
        <f>IFERROR(ROUND(G.11!L607,2),0)</f>
        <v>0</v>
      </c>
      <c r="M607" s="89">
        <f>IFERROR(ROUND(G.11!M607,2),0)</f>
        <v>0</v>
      </c>
      <c r="N607" s="96" t="str">
        <f>IF(OR(ISTEXT(G.11!N607),ISNUMBER(G.11!N607))=TRUE,G.11!N607,"")</f>
        <v/>
      </c>
    </row>
    <row r="608" spans="1:14" ht="15.75" thickBot="1" x14ac:dyDescent="0.3">
      <c r="A608" s="96" t="str">
        <f>IF(OR(ISTEXT(G.11!A608),ISNUMBER(G.11!A608))=TRUE,G.11!A608,"")</f>
        <v/>
      </c>
      <c r="B608" s="96" t="str">
        <f>IF(OR(ISTEXT(G.11!B608),ISNUMBER(G.11!B608))=TRUE,G.11!B608,"")</f>
        <v/>
      </c>
      <c r="C608" s="96" t="str">
        <f>IF(OR(ISTEXT(G.11!C608),ISNUMBER(G.11!C608))=TRUE,G.11!C608,"")</f>
        <v/>
      </c>
      <c r="D608" s="89">
        <f>IFERROR(ROUND(G.11!D608,2),0)</f>
        <v>0</v>
      </c>
      <c r="E608" s="96" t="str">
        <f>IF(OR(ISTEXT(G.11!E608),ISNUMBER(G.11!E608))=TRUE,G.11!E608,"")</f>
        <v/>
      </c>
      <c r="F608" s="89">
        <f>IFERROR(ROUND(G.11!F608,2),0)</f>
        <v>0</v>
      </c>
      <c r="G608" s="89">
        <f>IFERROR(ROUND(G.11!G608,2),0)</f>
        <v>0</v>
      </c>
      <c r="H608" s="89">
        <f>IFERROR(ROUND(G.11!H608,2),0)</f>
        <v>0</v>
      </c>
      <c r="I608" s="89">
        <f>IFERROR(ROUND(G.11!I608,2),0)</f>
        <v>0</v>
      </c>
      <c r="J608" s="89">
        <f>IFERROR(ROUND(G.11!J608,2),0)</f>
        <v>0</v>
      </c>
      <c r="K608" s="91">
        <f t="shared" si="9"/>
        <v>0</v>
      </c>
      <c r="L608" s="89">
        <f>IFERROR(ROUND(G.11!L608,2),0)</f>
        <v>0</v>
      </c>
      <c r="M608" s="89">
        <f>IFERROR(ROUND(G.11!M608,2),0)</f>
        <v>0</v>
      </c>
      <c r="N608" s="96" t="str">
        <f>IF(OR(ISTEXT(G.11!N608),ISNUMBER(G.11!N608))=TRUE,G.11!N608,"")</f>
        <v/>
      </c>
    </row>
    <row r="609" spans="1:14" ht="15.75" thickBot="1" x14ac:dyDescent="0.3">
      <c r="A609" s="96" t="str">
        <f>IF(OR(ISTEXT(G.11!A609),ISNUMBER(G.11!A609))=TRUE,G.11!A609,"")</f>
        <v/>
      </c>
      <c r="B609" s="96" t="str">
        <f>IF(OR(ISTEXT(G.11!B609),ISNUMBER(G.11!B609))=TRUE,G.11!B609,"")</f>
        <v/>
      </c>
      <c r="C609" s="96" t="str">
        <f>IF(OR(ISTEXT(G.11!C609),ISNUMBER(G.11!C609))=TRUE,G.11!C609,"")</f>
        <v/>
      </c>
      <c r="D609" s="89">
        <f>IFERROR(ROUND(G.11!D609,2),0)</f>
        <v>0</v>
      </c>
      <c r="E609" s="96" t="str">
        <f>IF(OR(ISTEXT(G.11!E609),ISNUMBER(G.11!E609))=TRUE,G.11!E609,"")</f>
        <v/>
      </c>
      <c r="F609" s="89">
        <f>IFERROR(ROUND(G.11!F609,2),0)</f>
        <v>0</v>
      </c>
      <c r="G609" s="89">
        <f>IFERROR(ROUND(G.11!G609,2),0)</f>
        <v>0</v>
      </c>
      <c r="H609" s="89">
        <f>IFERROR(ROUND(G.11!H609,2),0)</f>
        <v>0</v>
      </c>
      <c r="I609" s="89">
        <f>IFERROR(ROUND(G.11!I609,2),0)</f>
        <v>0</v>
      </c>
      <c r="J609" s="89">
        <f>IFERROR(ROUND(G.11!J609,2),0)</f>
        <v>0</v>
      </c>
      <c r="K609" s="91">
        <f t="shared" si="9"/>
        <v>0</v>
      </c>
      <c r="L609" s="89">
        <f>IFERROR(ROUND(G.11!L609,2),0)</f>
        <v>0</v>
      </c>
      <c r="M609" s="89">
        <f>IFERROR(ROUND(G.11!M609,2),0)</f>
        <v>0</v>
      </c>
      <c r="N609" s="96" t="str">
        <f>IF(OR(ISTEXT(G.11!N609),ISNUMBER(G.11!N609))=TRUE,G.11!N609,"")</f>
        <v/>
      </c>
    </row>
    <row r="610" spans="1:14" ht="15.75" thickBot="1" x14ac:dyDescent="0.3">
      <c r="A610" s="96" t="str">
        <f>IF(OR(ISTEXT(G.11!A610),ISNUMBER(G.11!A610))=TRUE,G.11!A610,"")</f>
        <v/>
      </c>
      <c r="B610" s="96" t="str">
        <f>IF(OR(ISTEXT(G.11!B610),ISNUMBER(G.11!B610))=TRUE,G.11!B610,"")</f>
        <v/>
      </c>
      <c r="C610" s="96" t="str">
        <f>IF(OR(ISTEXT(G.11!C610),ISNUMBER(G.11!C610))=TRUE,G.11!C610,"")</f>
        <v/>
      </c>
      <c r="D610" s="89">
        <f>IFERROR(ROUND(G.11!D610,2),0)</f>
        <v>0</v>
      </c>
      <c r="E610" s="96" t="str">
        <f>IF(OR(ISTEXT(G.11!E610),ISNUMBER(G.11!E610))=TRUE,G.11!E610,"")</f>
        <v/>
      </c>
      <c r="F610" s="89">
        <f>IFERROR(ROUND(G.11!F610,2),0)</f>
        <v>0</v>
      </c>
      <c r="G610" s="89">
        <f>IFERROR(ROUND(G.11!G610,2),0)</f>
        <v>0</v>
      </c>
      <c r="H610" s="89">
        <f>IFERROR(ROUND(G.11!H610,2),0)</f>
        <v>0</v>
      </c>
      <c r="I610" s="89">
        <f>IFERROR(ROUND(G.11!I610,2),0)</f>
        <v>0</v>
      </c>
      <c r="J610" s="89">
        <f>IFERROR(ROUND(G.11!J610,2),0)</f>
        <v>0</v>
      </c>
      <c r="K610" s="91">
        <f t="shared" si="9"/>
        <v>0</v>
      </c>
      <c r="L610" s="89">
        <f>IFERROR(ROUND(G.11!L610,2),0)</f>
        <v>0</v>
      </c>
      <c r="M610" s="89">
        <f>IFERROR(ROUND(G.11!M610,2),0)</f>
        <v>0</v>
      </c>
      <c r="N610" s="96" t="str">
        <f>IF(OR(ISTEXT(G.11!N610),ISNUMBER(G.11!N610))=TRUE,G.11!N610,"")</f>
        <v/>
      </c>
    </row>
    <row r="611" spans="1:14" ht="15.75" thickBot="1" x14ac:dyDescent="0.3">
      <c r="A611" s="96" t="str">
        <f>IF(OR(ISTEXT(G.11!A611),ISNUMBER(G.11!A611))=TRUE,G.11!A611,"")</f>
        <v/>
      </c>
      <c r="B611" s="96" t="str">
        <f>IF(OR(ISTEXT(G.11!B611),ISNUMBER(G.11!B611))=TRUE,G.11!B611,"")</f>
        <v/>
      </c>
      <c r="C611" s="96" t="str">
        <f>IF(OR(ISTEXT(G.11!C611),ISNUMBER(G.11!C611))=TRUE,G.11!C611,"")</f>
        <v/>
      </c>
      <c r="D611" s="89">
        <f>IFERROR(ROUND(G.11!D611,2),0)</f>
        <v>0</v>
      </c>
      <c r="E611" s="96" t="str">
        <f>IF(OR(ISTEXT(G.11!E611),ISNUMBER(G.11!E611))=TRUE,G.11!E611,"")</f>
        <v/>
      </c>
      <c r="F611" s="89">
        <f>IFERROR(ROUND(G.11!F611,2),0)</f>
        <v>0</v>
      </c>
      <c r="G611" s="89">
        <f>IFERROR(ROUND(G.11!G611,2),0)</f>
        <v>0</v>
      </c>
      <c r="H611" s="89">
        <f>IFERROR(ROUND(G.11!H611,2),0)</f>
        <v>0</v>
      </c>
      <c r="I611" s="89">
        <f>IFERROR(ROUND(G.11!I611,2),0)</f>
        <v>0</v>
      </c>
      <c r="J611" s="89">
        <f>IFERROR(ROUND(G.11!J611,2),0)</f>
        <v>0</v>
      </c>
      <c r="K611" s="91">
        <f t="shared" ref="K611:K674" si="10">ROUND(SUM(F611,G611,H611,(-I611),(-J611)),2)</f>
        <v>0</v>
      </c>
      <c r="L611" s="89">
        <f>IFERROR(ROUND(G.11!L611,2),0)</f>
        <v>0</v>
      </c>
      <c r="M611" s="89">
        <f>IFERROR(ROUND(G.11!M611,2),0)</f>
        <v>0</v>
      </c>
      <c r="N611" s="96" t="str">
        <f>IF(OR(ISTEXT(G.11!N611),ISNUMBER(G.11!N611))=TRUE,G.11!N611,"")</f>
        <v/>
      </c>
    </row>
    <row r="612" spans="1:14" ht="15.75" thickBot="1" x14ac:dyDescent="0.3">
      <c r="A612" s="96" t="str">
        <f>IF(OR(ISTEXT(G.11!A612),ISNUMBER(G.11!A612))=TRUE,G.11!A612,"")</f>
        <v/>
      </c>
      <c r="B612" s="96" t="str">
        <f>IF(OR(ISTEXT(G.11!B612),ISNUMBER(G.11!B612))=TRUE,G.11!B612,"")</f>
        <v/>
      </c>
      <c r="C612" s="96" t="str">
        <f>IF(OR(ISTEXT(G.11!C612),ISNUMBER(G.11!C612))=TRUE,G.11!C612,"")</f>
        <v/>
      </c>
      <c r="D612" s="89">
        <f>IFERROR(ROUND(G.11!D612,2),0)</f>
        <v>0</v>
      </c>
      <c r="E612" s="96" t="str">
        <f>IF(OR(ISTEXT(G.11!E612),ISNUMBER(G.11!E612))=TRUE,G.11!E612,"")</f>
        <v/>
      </c>
      <c r="F612" s="89">
        <f>IFERROR(ROUND(G.11!F612,2),0)</f>
        <v>0</v>
      </c>
      <c r="G612" s="89">
        <f>IFERROR(ROUND(G.11!G612,2),0)</f>
        <v>0</v>
      </c>
      <c r="H612" s="89">
        <f>IFERROR(ROUND(G.11!H612,2),0)</f>
        <v>0</v>
      </c>
      <c r="I612" s="89">
        <f>IFERROR(ROUND(G.11!I612,2),0)</f>
        <v>0</v>
      </c>
      <c r="J612" s="89">
        <f>IFERROR(ROUND(G.11!J612,2),0)</f>
        <v>0</v>
      </c>
      <c r="K612" s="91">
        <f t="shared" si="10"/>
        <v>0</v>
      </c>
      <c r="L612" s="89">
        <f>IFERROR(ROUND(G.11!L612,2),0)</f>
        <v>0</v>
      </c>
      <c r="M612" s="89">
        <f>IFERROR(ROUND(G.11!M612,2),0)</f>
        <v>0</v>
      </c>
      <c r="N612" s="96" t="str">
        <f>IF(OR(ISTEXT(G.11!N612),ISNUMBER(G.11!N612))=TRUE,G.11!N612,"")</f>
        <v/>
      </c>
    </row>
    <row r="613" spans="1:14" ht="15.75" thickBot="1" x14ac:dyDescent="0.3">
      <c r="A613" s="96" t="str">
        <f>IF(OR(ISTEXT(G.11!A613),ISNUMBER(G.11!A613))=TRUE,G.11!A613,"")</f>
        <v/>
      </c>
      <c r="B613" s="96" t="str">
        <f>IF(OR(ISTEXT(G.11!B613),ISNUMBER(G.11!B613))=TRUE,G.11!B613,"")</f>
        <v/>
      </c>
      <c r="C613" s="96" t="str">
        <f>IF(OR(ISTEXT(G.11!C613),ISNUMBER(G.11!C613))=TRUE,G.11!C613,"")</f>
        <v/>
      </c>
      <c r="D613" s="89">
        <f>IFERROR(ROUND(G.11!D613,2),0)</f>
        <v>0</v>
      </c>
      <c r="E613" s="96" t="str">
        <f>IF(OR(ISTEXT(G.11!E613),ISNUMBER(G.11!E613))=TRUE,G.11!E613,"")</f>
        <v/>
      </c>
      <c r="F613" s="89">
        <f>IFERROR(ROUND(G.11!F613,2),0)</f>
        <v>0</v>
      </c>
      <c r="G613" s="89">
        <f>IFERROR(ROUND(G.11!G613,2),0)</f>
        <v>0</v>
      </c>
      <c r="H613" s="89">
        <f>IFERROR(ROUND(G.11!H613,2),0)</f>
        <v>0</v>
      </c>
      <c r="I613" s="89">
        <f>IFERROR(ROUND(G.11!I613,2),0)</f>
        <v>0</v>
      </c>
      <c r="J613" s="89">
        <f>IFERROR(ROUND(G.11!J613,2),0)</f>
        <v>0</v>
      </c>
      <c r="K613" s="91">
        <f t="shared" si="10"/>
        <v>0</v>
      </c>
      <c r="L613" s="89">
        <f>IFERROR(ROUND(G.11!L613,2),0)</f>
        <v>0</v>
      </c>
      <c r="M613" s="89">
        <f>IFERROR(ROUND(G.11!M613,2),0)</f>
        <v>0</v>
      </c>
      <c r="N613" s="96" t="str">
        <f>IF(OR(ISTEXT(G.11!N613),ISNUMBER(G.11!N613))=TRUE,G.11!N613,"")</f>
        <v/>
      </c>
    </row>
    <row r="614" spans="1:14" ht="15.75" thickBot="1" x14ac:dyDescent="0.3">
      <c r="A614" s="96" t="str">
        <f>IF(OR(ISTEXT(G.11!A614),ISNUMBER(G.11!A614))=TRUE,G.11!A614,"")</f>
        <v/>
      </c>
      <c r="B614" s="96" t="str">
        <f>IF(OR(ISTEXT(G.11!B614),ISNUMBER(G.11!B614))=TRUE,G.11!B614,"")</f>
        <v/>
      </c>
      <c r="C614" s="96" t="str">
        <f>IF(OR(ISTEXT(G.11!C614),ISNUMBER(G.11!C614))=TRUE,G.11!C614,"")</f>
        <v/>
      </c>
      <c r="D614" s="89">
        <f>IFERROR(ROUND(G.11!D614,2),0)</f>
        <v>0</v>
      </c>
      <c r="E614" s="96" t="str">
        <f>IF(OR(ISTEXT(G.11!E614),ISNUMBER(G.11!E614))=TRUE,G.11!E614,"")</f>
        <v/>
      </c>
      <c r="F614" s="89">
        <f>IFERROR(ROUND(G.11!F614,2),0)</f>
        <v>0</v>
      </c>
      <c r="G614" s="89">
        <f>IFERROR(ROUND(G.11!G614,2),0)</f>
        <v>0</v>
      </c>
      <c r="H614" s="89">
        <f>IFERROR(ROUND(G.11!H614,2),0)</f>
        <v>0</v>
      </c>
      <c r="I614" s="89">
        <f>IFERROR(ROUND(G.11!I614,2),0)</f>
        <v>0</v>
      </c>
      <c r="J614" s="89">
        <f>IFERROR(ROUND(G.11!J614,2),0)</f>
        <v>0</v>
      </c>
      <c r="K614" s="91">
        <f t="shared" si="10"/>
        <v>0</v>
      </c>
      <c r="L614" s="89">
        <f>IFERROR(ROUND(G.11!L614,2),0)</f>
        <v>0</v>
      </c>
      <c r="M614" s="89">
        <f>IFERROR(ROUND(G.11!M614,2),0)</f>
        <v>0</v>
      </c>
      <c r="N614" s="96" t="str">
        <f>IF(OR(ISTEXT(G.11!N614),ISNUMBER(G.11!N614))=TRUE,G.11!N614,"")</f>
        <v/>
      </c>
    </row>
    <row r="615" spans="1:14" ht="15.75" thickBot="1" x14ac:dyDescent="0.3">
      <c r="A615" s="96" t="str">
        <f>IF(OR(ISTEXT(G.11!A615),ISNUMBER(G.11!A615))=TRUE,G.11!A615,"")</f>
        <v/>
      </c>
      <c r="B615" s="96" t="str">
        <f>IF(OR(ISTEXT(G.11!B615),ISNUMBER(G.11!B615))=TRUE,G.11!B615,"")</f>
        <v/>
      </c>
      <c r="C615" s="96" t="str">
        <f>IF(OR(ISTEXT(G.11!C615),ISNUMBER(G.11!C615))=TRUE,G.11!C615,"")</f>
        <v/>
      </c>
      <c r="D615" s="89">
        <f>IFERROR(ROUND(G.11!D615,2),0)</f>
        <v>0</v>
      </c>
      <c r="E615" s="96" t="str">
        <f>IF(OR(ISTEXT(G.11!E615),ISNUMBER(G.11!E615))=TRUE,G.11!E615,"")</f>
        <v/>
      </c>
      <c r="F615" s="89">
        <f>IFERROR(ROUND(G.11!F615,2),0)</f>
        <v>0</v>
      </c>
      <c r="G615" s="89">
        <f>IFERROR(ROUND(G.11!G615,2),0)</f>
        <v>0</v>
      </c>
      <c r="H615" s="89">
        <f>IFERROR(ROUND(G.11!H615,2),0)</f>
        <v>0</v>
      </c>
      <c r="I615" s="89">
        <f>IFERROR(ROUND(G.11!I615,2),0)</f>
        <v>0</v>
      </c>
      <c r="J615" s="89">
        <f>IFERROR(ROUND(G.11!J615,2),0)</f>
        <v>0</v>
      </c>
      <c r="K615" s="91">
        <f t="shared" si="10"/>
        <v>0</v>
      </c>
      <c r="L615" s="89">
        <f>IFERROR(ROUND(G.11!L615,2),0)</f>
        <v>0</v>
      </c>
      <c r="M615" s="89">
        <f>IFERROR(ROUND(G.11!M615,2),0)</f>
        <v>0</v>
      </c>
      <c r="N615" s="96" t="str">
        <f>IF(OR(ISTEXT(G.11!N615),ISNUMBER(G.11!N615))=TRUE,G.11!N615,"")</f>
        <v/>
      </c>
    </row>
    <row r="616" spans="1:14" ht="15.75" thickBot="1" x14ac:dyDescent="0.3">
      <c r="A616" s="96" t="str">
        <f>IF(OR(ISTEXT(G.11!A616),ISNUMBER(G.11!A616))=TRUE,G.11!A616,"")</f>
        <v/>
      </c>
      <c r="B616" s="96" t="str">
        <f>IF(OR(ISTEXT(G.11!B616),ISNUMBER(G.11!B616))=TRUE,G.11!B616,"")</f>
        <v/>
      </c>
      <c r="C616" s="96" t="str">
        <f>IF(OR(ISTEXT(G.11!C616),ISNUMBER(G.11!C616))=TRUE,G.11!C616,"")</f>
        <v/>
      </c>
      <c r="D616" s="89">
        <f>IFERROR(ROUND(G.11!D616,2),0)</f>
        <v>0</v>
      </c>
      <c r="E616" s="96" t="str">
        <f>IF(OR(ISTEXT(G.11!E616),ISNUMBER(G.11!E616))=TRUE,G.11!E616,"")</f>
        <v/>
      </c>
      <c r="F616" s="89">
        <f>IFERROR(ROUND(G.11!F616,2),0)</f>
        <v>0</v>
      </c>
      <c r="G616" s="89">
        <f>IFERROR(ROUND(G.11!G616,2),0)</f>
        <v>0</v>
      </c>
      <c r="H616" s="89">
        <f>IFERROR(ROUND(G.11!H616,2),0)</f>
        <v>0</v>
      </c>
      <c r="I616" s="89">
        <f>IFERROR(ROUND(G.11!I616,2),0)</f>
        <v>0</v>
      </c>
      <c r="J616" s="89">
        <f>IFERROR(ROUND(G.11!J616,2),0)</f>
        <v>0</v>
      </c>
      <c r="K616" s="91">
        <f t="shared" si="10"/>
        <v>0</v>
      </c>
      <c r="L616" s="89">
        <f>IFERROR(ROUND(G.11!L616,2),0)</f>
        <v>0</v>
      </c>
      <c r="M616" s="89">
        <f>IFERROR(ROUND(G.11!M616,2),0)</f>
        <v>0</v>
      </c>
      <c r="N616" s="96" t="str">
        <f>IF(OR(ISTEXT(G.11!N616),ISNUMBER(G.11!N616))=TRUE,G.11!N616,"")</f>
        <v/>
      </c>
    </row>
    <row r="617" spans="1:14" ht="15.75" thickBot="1" x14ac:dyDescent="0.3">
      <c r="A617" s="96" t="str">
        <f>IF(OR(ISTEXT(G.11!A617),ISNUMBER(G.11!A617))=TRUE,G.11!A617,"")</f>
        <v/>
      </c>
      <c r="B617" s="96" t="str">
        <f>IF(OR(ISTEXT(G.11!B617),ISNUMBER(G.11!B617))=TRUE,G.11!B617,"")</f>
        <v/>
      </c>
      <c r="C617" s="96" t="str">
        <f>IF(OR(ISTEXT(G.11!C617),ISNUMBER(G.11!C617))=TRUE,G.11!C617,"")</f>
        <v/>
      </c>
      <c r="D617" s="89">
        <f>IFERROR(ROUND(G.11!D617,2),0)</f>
        <v>0</v>
      </c>
      <c r="E617" s="96" t="str">
        <f>IF(OR(ISTEXT(G.11!E617),ISNUMBER(G.11!E617))=TRUE,G.11!E617,"")</f>
        <v/>
      </c>
      <c r="F617" s="89">
        <f>IFERROR(ROUND(G.11!F617,2),0)</f>
        <v>0</v>
      </c>
      <c r="G617" s="89">
        <f>IFERROR(ROUND(G.11!G617,2),0)</f>
        <v>0</v>
      </c>
      <c r="H617" s="89">
        <f>IFERROR(ROUND(G.11!H617,2),0)</f>
        <v>0</v>
      </c>
      <c r="I617" s="89">
        <f>IFERROR(ROUND(G.11!I617,2),0)</f>
        <v>0</v>
      </c>
      <c r="J617" s="89">
        <f>IFERROR(ROUND(G.11!J617,2),0)</f>
        <v>0</v>
      </c>
      <c r="K617" s="91">
        <f t="shared" si="10"/>
        <v>0</v>
      </c>
      <c r="L617" s="89">
        <f>IFERROR(ROUND(G.11!L617,2),0)</f>
        <v>0</v>
      </c>
      <c r="M617" s="89">
        <f>IFERROR(ROUND(G.11!M617,2),0)</f>
        <v>0</v>
      </c>
      <c r="N617" s="96" t="str">
        <f>IF(OR(ISTEXT(G.11!N617),ISNUMBER(G.11!N617))=TRUE,G.11!N617,"")</f>
        <v/>
      </c>
    </row>
    <row r="618" spans="1:14" ht="15.75" thickBot="1" x14ac:dyDescent="0.3">
      <c r="A618" s="96" t="str">
        <f>IF(OR(ISTEXT(G.11!A618),ISNUMBER(G.11!A618))=TRUE,G.11!A618,"")</f>
        <v/>
      </c>
      <c r="B618" s="96" t="str">
        <f>IF(OR(ISTEXT(G.11!B618),ISNUMBER(G.11!B618))=TRUE,G.11!B618,"")</f>
        <v/>
      </c>
      <c r="C618" s="96" t="str">
        <f>IF(OR(ISTEXT(G.11!C618),ISNUMBER(G.11!C618))=TRUE,G.11!C618,"")</f>
        <v/>
      </c>
      <c r="D618" s="89">
        <f>IFERROR(ROUND(G.11!D618,2),0)</f>
        <v>0</v>
      </c>
      <c r="E618" s="96" t="str">
        <f>IF(OR(ISTEXT(G.11!E618),ISNUMBER(G.11!E618))=TRUE,G.11!E618,"")</f>
        <v/>
      </c>
      <c r="F618" s="89">
        <f>IFERROR(ROUND(G.11!F618,2),0)</f>
        <v>0</v>
      </c>
      <c r="G618" s="89">
        <f>IFERROR(ROUND(G.11!G618,2),0)</f>
        <v>0</v>
      </c>
      <c r="H618" s="89">
        <f>IFERROR(ROUND(G.11!H618,2),0)</f>
        <v>0</v>
      </c>
      <c r="I618" s="89">
        <f>IFERROR(ROUND(G.11!I618,2),0)</f>
        <v>0</v>
      </c>
      <c r="J618" s="89">
        <f>IFERROR(ROUND(G.11!J618,2),0)</f>
        <v>0</v>
      </c>
      <c r="K618" s="91">
        <f t="shared" si="10"/>
        <v>0</v>
      </c>
      <c r="L618" s="89">
        <f>IFERROR(ROUND(G.11!L618,2),0)</f>
        <v>0</v>
      </c>
      <c r="M618" s="89">
        <f>IFERROR(ROUND(G.11!M618,2),0)</f>
        <v>0</v>
      </c>
      <c r="N618" s="96" t="str">
        <f>IF(OR(ISTEXT(G.11!N618),ISNUMBER(G.11!N618))=TRUE,G.11!N618,"")</f>
        <v/>
      </c>
    </row>
    <row r="619" spans="1:14" ht="15.75" thickBot="1" x14ac:dyDescent="0.3">
      <c r="A619" s="96" t="str">
        <f>IF(OR(ISTEXT(G.11!A619),ISNUMBER(G.11!A619))=TRUE,G.11!A619,"")</f>
        <v/>
      </c>
      <c r="B619" s="96" t="str">
        <f>IF(OR(ISTEXT(G.11!B619),ISNUMBER(G.11!B619))=TRUE,G.11!B619,"")</f>
        <v/>
      </c>
      <c r="C619" s="96" t="str">
        <f>IF(OR(ISTEXT(G.11!C619),ISNUMBER(G.11!C619))=TRUE,G.11!C619,"")</f>
        <v/>
      </c>
      <c r="D619" s="89">
        <f>IFERROR(ROUND(G.11!D619,2),0)</f>
        <v>0</v>
      </c>
      <c r="E619" s="96" t="str">
        <f>IF(OR(ISTEXT(G.11!E619),ISNUMBER(G.11!E619))=TRUE,G.11!E619,"")</f>
        <v/>
      </c>
      <c r="F619" s="89">
        <f>IFERROR(ROUND(G.11!F619,2),0)</f>
        <v>0</v>
      </c>
      <c r="G619" s="89">
        <f>IFERROR(ROUND(G.11!G619,2),0)</f>
        <v>0</v>
      </c>
      <c r="H619" s="89">
        <f>IFERROR(ROUND(G.11!H619,2),0)</f>
        <v>0</v>
      </c>
      <c r="I619" s="89">
        <f>IFERROR(ROUND(G.11!I619,2),0)</f>
        <v>0</v>
      </c>
      <c r="J619" s="89">
        <f>IFERROR(ROUND(G.11!J619,2),0)</f>
        <v>0</v>
      </c>
      <c r="K619" s="91">
        <f t="shared" si="10"/>
        <v>0</v>
      </c>
      <c r="L619" s="89">
        <f>IFERROR(ROUND(G.11!L619,2),0)</f>
        <v>0</v>
      </c>
      <c r="M619" s="89">
        <f>IFERROR(ROUND(G.11!M619,2),0)</f>
        <v>0</v>
      </c>
      <c r="N619" s="96" t="str">
        <f>IF(OR(ISTEXT(G.11!N619),ISNUMBER(G.11!N619))=TRUE,G.11!N619,"")</f>
        <v/>
      </c>
    </row>
    <row r="620" spans="1:14" ht="15.75" thickBot="1" x14ac:dyDescent="0.3">
      <c r="A620" s="96" t="str">
        <f>IF(OR(ISTEXT(G.11!A620),ISNUMBER(G.11!A620))=TRUE,G.11!A620,"")</f>
        <v/>
      </c>
      <c r="B620" s="96" t="str">
        <f>IF(OR(ISTEXT(G.11!B620),ISNUMBER(G.11!B620))=TRUE,G.11!B620,"")</f>
        <v/>
      </c>
      <c r="C620" s="96" t="str">
        <f>IF(OR(ISTEXT(G.11!C620),ISNUMBER(G.11!C620))=TRUE,G.11!C620,"")</f>
        <v/>
      </c>
      <c r="D620" s="89">
        <f>IFERROR(ROUND(G.11!D620,2),0)</f>
        <v>0</v>
      </c>
      <c r="E620" s="96" t="str">
        <f>IF(OR(ISTEXT(G.11!E620),ISNUMBER(G.11!E620))=TRUE,G.11!E620,"")</f>
        <v/>
      </c>
      <c r="F620" s="89">
        <f>IFERROR(ROUND(G.11!F620,2),0)</f>
        <v>0</v>
      </c>
      <c r="G620" s="89">
        <f>IFERROR(ROUND(G.11!G620,2),0)</f>
        <v>0</v>
      </c>
      <c r="H620" s="89">
        <f>IFERROR(ROUND(G.11!H620,2),0)</f>
        <v>0</v>
      </c>
      <c r="I620" s="89">
        <f>IFERROR(ROUND(G.11!I620,2),0)</f>
        <v>0</v>
      </c>
      <c r="J620" s="89">
        <f>IFERROR(ROUND(G.11!J620,2),0)</f>
        <v>0</v>
      </c>
      <c r="K620" s="91">
        <f t="shared" si="10"/>
        <v>0</v>
      </c>
      <c r="L620" s="89">
        <f>IFERROR(ROUND(G.11!L620,2),0)</f>
        <v>0</v>
      </c>
      <c r="M620" s="89">
        <f>IFERROR(ROUND(G.11!M620,2),0)</f>
        <v>0</v>
      </c>
      <c r="N620" s="96" t="str">
        <f>IF(OR(ISTEXT(G.11!N620),ISNUMBER(G.11!N620))=TRUE,G.11!N620,"")</f>
        <v/>
      </c>
    </row>
    <row r="621" spans="1:14" ht="15.75" thickBot="1" x14ac:dyDescent="0.3">
      <c r="A621" s="96" t="str">
        <f>IF(OR(ISTEXT(G.11!A621),ISNUMBER(G.11!A621))=TRUE,G.11!A621,"")</f>
        <v/>
      </c>
      <c r="B621" s="96" t="str">
        <f>IF(OR(ISTEXT(G.11!B621),ISNUMBER(G.11!B621))=TRUE,G.11!B621,"")</f>
        <v/>
      </c>
      <c r="C621" s="96" t="str">
        <f>IF(OR(ISTEXT(G.11!C621),ISNUMBER(G.11!C621))=TRUE,G.11!C621,"")</f>
        <v/>
      </c>
      <c r="D621" s="89">
        <f>IFERROR(ROUND(G.11!D621,2),0)</f>
        <v>0</v>
      </c>
      <c r="E621" s="96" t="str">
        <f>IF(OR(ISTEXT(G.11!E621),ISNUMBER(G.11!E621))=TRUE,G.11!E621,"")</f>
        <v/>
      </c>
      <c r="F621" s="89">
        <f>IFERROR(ROUND(G.11!F621,2),0)</f>
        <v>0</v>
      </c>
      <c r="G621" s="89">
        <f>IFERROR(ROUND(G.11!G621,2),0)</f>
        <v>0</v>
      </c>
      <c r="H621" s="89">
        <f>IFERROR(ROUND(G.11!H621,2),0)</f>
        <v>0</v>
      </c>
      <c r="I621" s="89">
        <f>IFERROR(ROUND(G.11!I621,2),0)</f>
        <v>0</v>
      </c>
      <c r="J621" s="89">
        <f>IFERROR(ROUND(G.11!J621,2),0)</f>
        <v>0</v>
      </c>
      <c r="K621" s="91">
        <f t="shared" si="10"/>
        <v>0</v>
      </c>
      <c r="L621" s="89">
        <f>IFERROR(ROUND(G.11!L621,2),0)</f>
        <v>0</v>
      </c>
      <c r="M621" s="89">
        <f>IFERROR(ROUND(G.11!M621,2),0)</f>
        <v>0</v>
      </c>
      <c r="N621" s="96" t="str">
        <f>IF(OR(ISTEXT(G.11!N621),ISNUMBER(G.11!N621))=TRUE,G.11!N621,"")</f>
        <v/>
      </c>
    </row>
    <row r="622" spans="1:14" ht="15.75" thickBot="1" x14ac:dyDescent="0.3">
      <c r="A622" s="96" t="str">
        <f>IF(OR(ISTEXT(G.11!A622),ISNUMBER(G.11!A622))=TRUE,G.11!A622,"")</f>
        <v/>
      </c>
      <c r="B622" s="96" t="str">
        <f>IF(OR(ISTEXT(G.11!B622),ISNUMBER(G.11!B622))=TRUE,G.11!B622,"")</f>
        <v/>
      </c>
      <c r="C622" s="96" t="str">
        <f>IF(OR(ISTEXT(G.11!C622),ISNUMBER(G.11!C622))=TRUE,G.11!C622,"")</f>
        <v/>
      </c>
      <c r="D622" s="89">
        <f>IFERROR(ROUND(G.11!D622,2),0)</f>
        <v>0</v>
      </c>
      <c r="E622" s="96" t="str">
        <f>IF(OR(ISTEXT(G.11!E622),ISNUMBER(G.11!E622))=TRUE,G.11!E622,"")</f>
        <v/>
      </c>
      <c r="F622" s="89">
        <f>IFERROR(ROUND(G.11!F622,2),0)</f>
        <v>0</v>
      </c>
      <c r="G622" s="89">
        <f>IFERROR(ROUND(G.11!G622,2),0)</f>
        <v>0</v>
      </c>
      <c r="H622" s="89">
        <f>IFERROR(ROUND(G.11!H622,2),0)</f>
        <v>0</v>
      </c>
      <c r="I622" s="89">
        <f>IFERROR(ROUND(G.11!I622,2),0)</f>
        <v>0</v>
      </c>
      <c r="J622" s="89">
        <f>IFERROR(ROUND(G.11!J622,2),0)</f>
        <v>0</v>
      </c>
      <c r="K622" s="91">
        <f t="shared" si="10"/>
        <v>0</v>
      </c>
      <c r="L622" s="89">
        <f>IFERROR(ROUND(G.11!L622,2),0)</f>
        <v>0</v>
      </c>
      <c r="M622" s="89">
        <f>IFERROR(ROUND(G.11!M622,2),0)</f>
        <v>0</v>
      </c>
      <c r="N622" s="96" t="str">
        <f>IF(OR(ISTEXT(G.11!N622),ISNUMBER(G.11!N622))=TRUE,G.11!N622,"")</f>
        <v/>
      </c>
    </row>
    <row r="623" spans="1:14" ht="15.75" thickBot="1" x14ac:dyDescent="0.3">
      <c r="A623" s="96" t="str">
        <f>IF(OR(ISTEXT(G.11!A623),ISNUMBER(G.11!A623))=TRUE,G.11!A623,"")</f>
        <v/>
      </c>
      <c r="B623" s="96" t="str">
        <f>IF(OR(ISTEXT(G.11!B623),ISNUMBER(G.11!B623))=TRUE,G.11!B623,"")</f>
        <v/>
      </c>
      <c r="C623" s="96" t="str">
        <f>IF(OR(ISTEXT(G.11!C623),ISNUMBER(G.11!C623))=TRUE,G.11!C623,"")</f>
        <v/>
      </c>
      <c r="D623" s="89">
        <f>IFERROR(ROUND(G.11!D623,2),0)</f>
        <v>0</v>
      </c>
      <c r="E623" s="96" t="str">
        <f>IF(OR(ISTEXT(G.11!E623),ISNUMBER(G.11!E623))=TRUE,G.11!E623,"")</f>
        <v/>
      </c>
      <c r="F623" s="89">
        <f>IFERROR(ROUND(G.11!F623,2),0)</f>
        <v>0</v>
      </c>
      <c r="G623" s="89">
        <f>IFERROR(ROUND(G.11!G623,2),0)</f>
        <v>0</v>
      </c>
      <c r="H623" s="89">
        <f>IFERROR(ROUND(G.11!H623,2),0)</f>
        <v>0</v>
      </c>
      <c r="I623" s="89">
        <f>IFERROR(ROUND(G.11!I623,2),0)</f>
        <v>0</v>
      </c>
      <c r="J623" s="89">
        <f>IFERROR(ROUND(G.11!J623,2),0)</f>
        <v>0</v>
      </c>
      <c r="K623" s="91">
        <f t="shared" si="10"/>
        <v>0</v>
      </c>
      <c r="L623" s="89">
        <f>IFERROR(ROUND(G.11!L623,2),0)</f>
        <v>0</v>
      </c>
      <c r="M623" s="89">
        <f>IFERROR(ROUND(G.11!M623,2),0)</f>
        <v>0</v>
      </c>
      <c r="N623" s="96" t="str">
        <f>IF(OR(ISTEXT(G.11!N623),ISNUMBER(G.11!N623))=TRUE,G.11!N623,"")</f>
        <v/>
      </c>
    </row>
    <row r="624" spans="1:14" ht="15.75" thickBot="1" x14ac:dyDescent="0.3">
      <c r="A624" s="96" t="str">
        <f>IF(OR(ISTEXT(G.11!A624),ISNUMBER(G.11!A624))=TRUE,G.11!A624,"")</f>
        <v/>
      </c>
      <c r="B624" s="96" t="str">
        <f>IF(OR(ISTEXT(G.11!B624),ISNUMBER(G.11!B624))=TRUE,G.11!B624,"")</f>
        <v/>
      </c>
      <c r="C624" s="96" t="str">
        <f>IF(OR(ISTEXT(G.11!C624),ISNUMBER(G.11!C624))=TRUE,G.11!C624,"")</f>
        <v/>
      </c>
      <c r="D624" s="89">
        <f>IFERROR(ROUND(G.11!D624,2),0)</f>
        <v>0</v>
      </c>
      <c r="E624" s="96" t="str">
        <f>IF(OR(ISTEXT(G.11!E624),ISNUMBER(G.11!E624))=TRUE,G.11!E624,"")</f>
        <v/>
      </c>
      <c r="F624" s="89">
        <f>IFERROR(ROUND(G.11!F624,2),0)</f>
        <v>0</v>
      </c>
      <c r="G624" s="89">
        <f>IFERROR(ROUND(G.11!G624,2),0)</f>
        <v>0</v>
      </c>
      <c r="H624" s="89">
        <f>IFERROR(ROUND(G.11!H624,2),0)</f>
        <v>0</v>
      </c>
      <c r="I624" s="89">
        <f>IFERROR(ROUND(G.11!I624,2),0)</f>
        <v>0</v>
      </c>
      <c r="J624" s="89">
        <f>IFERROR(ROUND(G.11!J624,2),0)</f>
        <v>0</v>
      </c>
      <c r="K624" s="91">
        <f t="shared" si="10"/>
        <v>0</v>
      </c>
      <c r="L624" s="89">
        <f>IFERROR(ROUND(G.11!L624,2),0)</f>
        <v>0</v>
      </c>
      <c r="M624" s="89">
        <f>IFERROR(ROUND(G.11!M624,2),0)</f>
        <v>0</v>
      </c>
      <c r="N624" s="96" t="str">
        <f>IF(OR(ISTEXT(G.11!N624),ISNUMBER(G.11!N624))=TRUE,G.11!N624,"")</f>
        <v/>
      </c>
    </row>
    <row r="625" spans="1:14" ht="15.75" thickBot="1" x14ac:dyDescent="0.3">
      <c r="A625" s="96" t="str">
        <f>IF(OR(ISTEXT(G.11!A625),ISNUMBER(G.11!A625))=TRUE,G.11!A625,"")</f>
        <v/>
      </c>
      <c r="B625" s="96" t="str">
        <f>IF(OR(ISTEXT(G.11!B625),ISNUMBER(G.11!B625))=TRUE,G.11!B625,"")</f>
        <v/>
      </c>
      <c r="C625" s="96" t="str">
        <f>IF(OR(ISTEXT(G.11!C625),ISNUMBER(G.11!C625))=TRUE,G.11!C625,"")</f>
        <v/>
      </c>
      <c r="D625" s="89">
        <f>IFERROR(ROUND(G.11!D625,2),0)</f>
        <v>0</v>
      </c>
      <c r="E625" s="96" t="str">
        <f>IF(OR(ISTEXT(G.11!E625),ISNUMBER(G.11!E625))=TRUE,G.11!E625,"")</f>
        <v/>
      </c>
      <c r="F625" s="89">
        <f>IFERROR(ROUND(G.11!F625,2),0)</f>
        <v>0</v>
      </c>
      <c r="G625" s="89">
        <f>IFERROR(ROUND(G.11!G625,2),0)</f>
        <v>0</v>
      </c>
      <c r="H625" s="89">
        <f>IFERROR(ROUND(G.11!H625,2),0)</f>
        <v>0</v>
      </c>
      <c r="I625" s="89">
        <f>IFERROR(ROUND(G.11!I625,2),0)</f>
        <v>0</v>
      </c>
      <c r="J625" s="89">
        <f>IFERROR(ROUND(G.11!J625,2),0)</f>
        <v>0</v>
      </c>
      <c r="K625" s="91">
        <f t="shared" si="10"/>
        <v>0</v>
      </c>
      <c r="L625" s="89">
        <f>IFERROR(ROUND(G.11!L625,2),0)</f>
        <v>0</v>
      </c>
      <c r="M625" s="89">
        <f>IFERROR(ROUND(G.11!M625,2),0)</f>
        <v>0</v>
      </c>
      <c r="N625" s="96" t="str">
        <f>IF(OR(ISTEXT(G.11!N625),ISNUMBER(G.11!N625))=TRUE,G.11!N625,"")</f>
        <v/>
      </c>
    </row>
    <row r="626" spans="1:14" ht="15.75" thickBot="1" x14ac:dyDescent="0.3">
      <c r="A626" s="96" t="str">
        <f>IF(OR(ISTEXT(G.11!A626),ISNUMBER(G.11!A626))=TRUE,G.11!A626,"")</f>
        <v/>
      </c>
      <c r="B626" s="96" t="str">
        <f>IF(OR(ISTEXT(G.11!B626),ISNUMBER(G.11!B626))=TRUE,G.11!B626,"")</f>
        <v/>
      </c>
      <c r="C626" s="96" t="str">
        <f>IF(OR(ISTEXT(G.11!C626),ISNUMBER(G.11!C626))=TRUE,G.11!C626,"")</f>
        <v/>
      </c>
      <c r="D626" s="89">
        <f>IFERROR(ROUND(G.11!D626,2),0)</f>
        <v>0</v>
      </c>
      <c r="E626" s="96" t="str">
        <f>IF(OR(ISTEXT(G.11!E626),ISNUMBER(G.11!E626))=TRUE,G.11!E626,"")</f>
        <v/>
      </c>
      <c r="F626" s="89">
        <f>IFERROR(ROUND(G.11!F626,2),0)</f>
        <v>0</v>
      </c>
      <c r="G626" s="89">
        <f>IFERROR(ROUND(G.11!G626,2),0)</f>
        <v>0</v>
      </c>
      <c r="H626" s="89">
        <f>IFERROR(ROUND(G.11!H626,2),0)</f>
        <v>0</v>
      </c>
      <c r="I626" s="89">
        <f>IFERROR(ROUND(G.11!I626,2),0)</f>
        <v>0</v>
      </c>
      <c r="J626" s="89">
        <f>IFERROR(ROUND(G.11!J626,2),0)</f>
        <v>0</v>
      </c>
      <c r="K626" s="91">
        <f t="shared" si="10"/>
        <v>0</v>
      </c>
      <c r="L626" s="89">
        <f>IFERROR(ROUND(G.11!L626,2),0)</f>
        <v>0</v>
      </c>
      <c r="M626" s="89">
        <f>IFERROR(ROUND(G.11!M626,2),0)</f>
        <v>0</v>
      </c>
      <c r="N626" s="96" t="str">
        <f>IF(OR(ISTEXT(G.11!N626),ISNUMBER(G.11!N626))=TRUE,G.11!N626,"")</f>
        <v/>
      </c>
    </row>
    <row r="627" spans="1:14" ht="15.75" thickBot="1" x14ac:dyDescent="0.3">
      <c r="A627" s="96" t="str">
        <f>IF(OR(ISTEXT(G.11!A627),ISNUMBER(G.11!A627))=TRUE,G.11!A627,"")</f>
        <v/>
      </c>
      <c r="B627" s="96" t="str">
        <f>IF(OR(ISTEXT(G.11!B627),ISNUMBER(G.11!B627))=TRUE,G.11!B627,"")</f>
        <v/>
      </c>
      <c r="C627" s="96" t="str">
        <f>IF(OR(ISTEXT(G.11!C627),ISNUMBER(G.11!C627))=TRUE,G.11!C627,"")</f>
        <v/>
      </c>
      <c r="D627" s="89">
        <f>IFERROR(ROUND(G.11!D627,2),0)</f>
        <v>0</v>
      </c>
      <c r="E627" s="96" t="str">
        <f>IF(OR(ISTEXT(G.11!E627),ISNUMBER(G.11!E627))=TRUE,G.11!E627,"")</f>
        <v/>
      </c>
      <c r="F627" s="89">
        <f>IFERROR(ROUND(G.11!F627,2),0)</f>
        <v>0</v>
      </c>
      <c r="G627" s="89">
        <f>IFERROR(ROUND(G.11!G627,2),0)</f>
        <v>0</v>
      </c>
      <c r="H627" s="89">
        <f>IFERROR(ROUND(G.11!H627,2),0)</f>
        <v>0</v>
      </c>
      <c r="I627" s="89">
        <f>IFERROR(ROUND(G.11!I627,2),0)</f>
        <v>0</v>
      </c>
      <c r="J627" s="89">
        <f>IFERROR(ROUND(G.11!J627,2),0)</f>
        <v>0</v>
      </c>
      <c r="K627" s="91">
        <f t="shared" si="10"/>
        <v>0</v>
      </c>
      <c r="L627" s="89">
        <f>IFERROR(ROUND(G.11!L627,2),0)</f>
        <v>0</v>
      </c>
      <c r="M627" s="89">
        <f>IFERROR(ROUND(G.11!M627,2),0)</f>
        <v>0</v>
      </c>
      <c r="N627" s="96" t="str">
        <f>IF(OR(ISTEXT(G.11!N627),ISNUMBER(G.11!N627))=TRUE,G.11!N627,"")</f>
        <v/>
      </c>
    </row>
    <row r="628" spans="1:14" ht="15.75" thickBot="1" x14ac:dyDescent="0.3">
      <c r="A628" s="96" t="str">
        <f>IF(OR(ISTEXT(G.11!A628),ISNUMBER(G.11!A628))=TRUE,G.11!A628,"")</f>
        <v/>
      </c>
      <c r="B628" s="96" t="str">
        <f>IF(OR(ISTEXT(G.11!B628),ISNUMBER(G.11!B628))=TRUE,G.11!B628,"")</f>
        <v/>
      </c>
      <c r="C628" s="96" t="str">
        <f>IF(OR(ISTEXT(G.11!C628),ISNUMBER(G.11!C628))=TRUE,G.11!C628,"")</f>
        <v/>
      </c>
      <c r="D628" s="89">
        <f>IFERROR(ROUND(G.11!D628,2),0)</f>
        <v>0</v>
      </c>
      <c r="E628" s="96" t="str">
        <f>IF(OR(ISTEXT(G.11!E628),ISNUMBER(G.11!E628))=TRUE,G.11!E628,"")</f>
        <v/>
      </c>
      <c r="F628" s="89">
        <f>IFERROR(ROUND(G.11!F628,2),0)</f>
        <v>0</v>
      </c>
      <c r="G628" s="89">
        <f>IFERROR(ROUND(G.11!G628,2),0)</f>
        <v>0</v>
      </c>
      <c r="H628" s="89">
        <f>IFERROR(ROUND(G.11!H628,2),0)</f>
        <v>0</v>
      </c>
      <c r="I628" s="89">
        <f>IFERROR(ROUND(G.11!I628,2),0)</f>
        <v>0</v>
      </c>
      <c r="J628" s="89">
        <f>IFERROR(ROUND(G.11!J628,2),0)</f>
        <v>0</v>
      </c>
      <c r="K628" s="91">
        <f t="shared" si="10"/>
        <v>0</v>
      </c>
      <c r="L628" s="89">
        <f>IFERROR(ROUND(G.11!L628,2),0)</f>
        <v>0</v>
      </c>
      <c r="M628" s="89">
        <f>IFERROR(ROUND(G.11!M628,2),0)</f>
        <v>0</v>
      </c>
      <c r="N628" s="96" t="str">
        <f>IF(OR(ISTEXT(G.11!N628),ISNUMBER(G.11!N628))=TRUE,G.11!N628,"")</f>
        <v/>
      </c>
    </row>
    <row r="629" spans="1:14" ht="15.75" thickBot="1" x14ac:dyDescent="0.3">
      <c r="A629" s="96" t="str">
        <f>IF(OR(ISTEXT(G.11!A629),ISNUMBER(G.11!A629))=TRUE,G.11!A629,"")</f>
        <v/>
      </c>
      <c r="B629" s="96" t="str">
        <f>IF(OR(ISTEXT(G.11!B629),ISNUMBER(G.11!B629))=TRUE,G.11!B629,"")</f>
        <v/>
      </c>
      <c r="C629" s="96" t="str">
        <f>IF(OR(ISTEXT(G.11!C629),ISNUMBER(G.11!C629))=TRUE,G.11!C629,"")</f>
        <v/>
      </c>
      <c r="D629" s="89">
        <f>IFERROR(ROUND(G.11!D629,2),0)</f>
        <v>0</v>
      </c>
      <c r="E629" s="96" t="str">
        <f>IF(OR(ISTEXT(G.11!E629),ISNUMBER(G.11!E629))=TRUE,G.11!E629,"")</f>
        <v/>
      </c>
      <c r="F629" s="89">
        <f>IFERROR(ROUND(G.11!F629,2),0)</f>
        <v>0</v>
      </c>
      <c r="G629" s="89">
        <f>IFERROR(ROUND(G.11!G629,2),0)</f>
        <v>0</v>
      </c>
      <c r="H629" s="89">
        <f>IFERROR(ROUND(G.11!H629,2),0)</f>
        <v>0</v>
      </c>
      <c r="I629" s="89">
        <f>IFERROR(ROUND(G.11!I629,2),0)</f>
        <v>0</v>
      </c>
      <c r="J629" s="89">
        <f>IFERROR(ROUND(G.11!J629,2),0)</f>
        <v>0</v>
      </c>
      <c r="K629" s="91">
        <f t="shared" si="10"/>
        <v>0</v>
      </c>
      <c r="L629" s="89">
        <f>IFERROR(ROUND(G.11!L629,2),0)</f>
        <v>0</v>
      </c>
      <c r="M629" s="89">
        <f>IFERROR(ROUND(G.11!M629,2),0)</f>
        <v>0</v>
      </c>
      <c r="N629" s="96" t="str">
        <f>IF(OR(ISTEXT(G.11!N629),ISNUMBER(G.11!N629))=TRUE,G.11!N629,"")</f>
        <v/>
      </c>
    </row>
    <row r="630" spans="1:14" ht="15.75" thickBot="1" x14ac:dyDescent="0.3">
      <c r="A630" s="96" t="str">
        <f>IF(OR(ISTEXT(G.11!A630),ISNUMBER(G.11!A630))=TRUE,G.11!A630,"")</f>
        <v/>
      </c>
      <c r="B630" s="96" t="str">
        <f>IF(OR(ISTEXT(G.11!B630),ISNUMBER(G.11!B630))=TRUE,G.11!B630,"")</f>
        <v/>
      </c>
      <c r="C630" s="96" t="str">
        <f>IF(OR(ISTEXT(G.11!C630),ISNUMBER(G.11!C630))=TRUE,G.11!C630,"")</f>
        <v/>
      </c>
      <c r="D630" s="89">
        <f>IFERROR(ROUND(G.11!D630,2),0)</f>
        <v>0</v>
      </c>
      <c r="E630" s="96" t="str">
        <f>IF(OR(ISTEXT(G.11!E630),ISNUMBER(G.11!E630))=TRUE,G.11!E630,"")</f>
        <v/>
      </c>
      <c r="F630" s="89">
        <f>IFERROR(ROUND(G.11!F630,2),0)</f>
        <v>0</v>
      </c>
      <c r="G630" s="89">
        <f>IFERROR(ROUND(G.11!G630,2),0)</f>
        <v>0</v>
      </c>
      <c r="H630" s="89">
        <f>IFERROR(ROUND(G.11!H630,2),0)</f>
        <v>0</v>
      </c>
      <c r="I630" s="89">
        <f>IFERROR(ROUND(G.11!I630,2),0)</f>
        <v>0</v>
      </c>
      <c r="J630" s="89">
        <f>IFERROR(ROUND(G.11!J630,2),0)</f>
        <v>0</v>
      </c>
      <c r="K630" s="91">
        <f t="shared" si="10"/>
        <v>0</v>
      </c>
      <c r="L630" s="89">
        <f>IFERROR(ROUND(G.11!L630,2),0)</f>
        <v>0</v>
      </c>
      <c r="M630" s="89">
        <f>IFERROR(ROUND(G.11!M630,2),0)</f>
        <v>0</v>
      </c>
      <c r="N630" s="96" t="str">
        <f>IF(OR(ISTEXT(G.11!N630),ISNUMBER(G.11!N630))=TRUE,G.11!N630,"")</f>
        <v/>
      </c>
    </row>
    <row r="631" spans="1:14" ht="15.75" thickBot="1" x14ac:dyDescent="0.3">
      <c r="A631" s="96" t="str">
        <f>IF(OR(ISTEXT(G.11!A631),ISNUMBER(G.11!A631))=TRUE,G.11!A631,"")</f>
        <v/>
      </c>
      <c r="B631" s="96" t="str">
        <f>IF(OR(ISTEXT(G.11!B631),ISNUMBER(G.11!B631))=TRUE,G.11!B631,"")</f>
        <v/>
      </c>
      <c r="C631" s="96" t="str">
        <f>IF(OR(ISTEXT(G.11!C631),ISNUMBER(G.11!C631))=TRUE,G.11!C631,"")</f>
        <v/>
      </c>
      <c r="D631" s="89">
        <f>IFERROR(ROUND(G.11!D631,2),0)</f>
        <v>0</v>
      </c>
      <c r="E631" s="96" t="str">
        <f>IF(OR(ISTEXT(G.11!E631),ISNUMBER(G.11!E631))=TRUE,G.11!E631,"")</f>
        <v/>
      </c>
      <c r="F631" s="89">
        <f>IFERROR(ROUND(G.11!F631,2),0)</f>
        <v>0</v>
      </c>
      <c r="G631" s="89">
        <f>IFERROR(ROUND(G.11!G631,2),0)</f>
        <v>0</v>
      </c>
      <c r="H631" s="89">
        <f>IFERROR(ROUND(G.11!H631,2),0)</f>
        <v>0</v>
      </c>
      <c r="I631" s="89">
        <f>IFERROR(ROUND(G.11!I631,2),0)</f>
        <v>0</v>
      </c>
      <c r="J631" s="89">
        <f>IFERROR(ROUND(G.11!J631,2),0)</f>
        <v>0</v>
      </c>
      <c r="K631" s="91">
        <f t="shared" si="10"/>
        <v>0</v>
      </c>
      <c r="L631" s="89">
        <f>IFERROR(ROUND(G.11!L631,2),0)</f>
        <v>0</v>
      </c>
      <c r="M631" s="89">
        <f>IFERROR(ROUND(G.11!M631,2),0)</f>
        <v>0</v>
      </c>
      <c r="N631" s="96" t="str">
        <f>IF(OR(ISTEXT(G.11!N631),ISNUMBER(G.11!N631))=TRUE,G.11!N631,"")</f>
        <v/>
      </c>
    </row>
    <row r="632" spans="1:14" ht="15.75" thickBot="1" x14ac:dyDescent="0.3">
      <c r="A632" s="96" t="str">
        <f>IF(OR(ISTEXT(G.11!A632),ISNUMBER(G.11!A632))=TRUE,G.11!A632,"")</f>
        <v/>
      </c>
      <c r="B632" s="96" t="str">
        <f>IF(OR(ISTEXT(G.11!B632),ISNUMBER(G.11!B632))=TRUE,G.11!B632,"")</f>
        <v/>
      </c>
      <c r="C632" s="96" t="str">
        <f>IF(OR(ISTEXT(G.11!C632),ISNUMBER(G.11!C632))=TRUE,G.11!C632,"")</f>
        <v/>
      </c>
      <c r="D632" s="89">
        <f>IFERROR(ROUND(G.11!D632,2),0)</f>
        <v>0</v>
      </c>
      <c r="E632" s="96" t="str">
        <f>IF(OR(ISTEXT(G.11!E632),ISNUMBER(G.11!E632))=TRUE,G.11!E632,"")</f>
        <v/>
      </c>
      <c r="F632" s="89">
        <f>IFERROR(ROUND(G.11!F632,2),0)</f>
        <v>0</v>
      </c>
      <c r="G632" s="89">
        <f>IFERROR(ROUND(G.11!G632,2),0)</f>
        <v>0</v>
      </c>
      <c r="H632" s="89">
        <f>IFERROR(ROUND(G.11!H632,2),0)</f>
        <v>0</v>
      </c>
      <c r="I632" s="89">
        <f>IFERROR(ROUND(G.11!I632,2),0)</f>
        <v>0</v>
      </c>
      <c r="J632" s="89">
        <f>IFERROR(ROUND(G.11!J632,2),0)</f>
        <v>0</v>
      </c>
      <c r="K632" s="91">
        <f t="shared" si="10"/>
        <v>0</v>
      </c>
      <c r="L632" s="89">
        <f>IFERROR(ROUND(G.11!L632,2),0)</f>
        <v>0</v>
      </c>
      <c r="M632" s="89">
        <f>IFERROR(ROUND(G.11!M632,2),0)</f>
        <v>0</v>
      </c>
      <c r="N632" s="96" t="str">
        <f>IF(OR(ISTEXT(G.11!N632),ISNUMBER(G.11!N632))=TRUE,G.11!N632,"")</f>
        <v/>
      </c>
    </row>
    <row r="633" spans="1:14" ht="15.75" thickBot="1" x14ac:dyDescent="0.3">
      <c r="A633" s="96" t="str">
        <f>IF(OR(ISTEXT(G.11!A633),ISNUMBER(G.11!A633))=TRUE,G.11!A633,"")</f>
        <v/>
      </c>
      <c r="B633" s="96" t="str">
        <f>IF(OR(ISTEXT(G.11!B633),ISNUMBER(G.11!B633))=TRUE,G.11!B633,"")</f>
        <v/>
      </c>
      <c r="C633" s="96" t="str">
        <f>IF(OR(ISTEXT(G.11!C633),ISNUMBER(G.11!C633))=TRUE,G.11!C633,"")</f>
        <v/>
      </c>
      <c r="D633" s="89">
        <f>IFERROR(ROUND(G.11!D633,2),0)</f>
        <v>0</v>
      </c>
      <c r="E633" s="96" t="str">
        <f>IF(OR(ISTEXT(G.11!E633),ISNUMBER(G.11!E633))=TRUE,G.11!E633,"")</f>
        <v/>
      </c>
      <c r="F633" s="89">
        <f>IFERROR(ROUND(G.11!F633,2),0)</f>
        <v>0</v>
      </c>
      <c r="G633" s="89">
        <f>IFERROR(ROUND(G.11!G633,2),0)</f>
        <v>0</v>
      </c>
      <c r="H633" s="89">
        <f>IFERROR(ROUND(G.11!H633,2),0)</f>
        <v>0</v>
      </c>
      <c r="I633" s="89">
        <f>IFERROR(ROUND(G.11!I633,2),0)</f>
        <v>0</v>
      </c>
      <c r="J633" s="89">
        <f>IFERROR(ROUND(G.11!J633,2),0)</f>
        <v>0</v>
      </c>
      <c r="K633" s="91">
        <f t="shared" si="10"/>
        <v>0</v>
      </c>
      <c r="L633" s="89">
        <f>IFERROR(ROUND(G.11!L633,2),0)</f>
        <v>0</v>
      </c>
      <c r="M633" s="89">
        <f>IFERROR(ROUND(G.11!M633,2),0)</f>
        <v>0</v>
      </c>
      <c r="N633" s="96" t="str">
        <f>IF(OR(ISTEXT(G.11!N633),ISNUMBER(G.11!N633))=TRUE,G.11!N633,"")</f>
        <v/>
      </c>
    </row>
    <row r="634" spans="1:14" ht="15.75" thickBot="1" x14ac:dyDescent="0.3">
      <c r="A634" s="96" t="str">
        <f>IF(OR(ISTEXT(G.11!A634),ISNUMBER(G.11!A634))=TRUE,G.11!A634,"")</f>
        <v/>
      </c>
      <c r="B634" s="96" t="str">
        <f>IF(OR(ISTEXT(G.11!B634),ISNUMBER(G.11!B634))=TRUE,G.11!B634,"")</f>
        <v/>
      </c>
      <c r="C634" s="96" t="str">
        <f>IF(OR(ISTEXT(G.11!C634),ISNUMBER(G.11!C634))=TRUE,G.11!C634,"")</f>
        <v/>
      </c>
      <c r="D634" s="89">
        <f>IFERROR(ROUND(G.11!D634,2),0)</f>
        <v>0</v>
      </c>
      <c r="E634" s="96" t="str">
        <f>IF(OR(ISTEXT(G.11!E634),ISNUMBER(G.11!E634))=TRUE,G.11!E634,"")</f>
        <v/>
      </c>
      <c r="F634" s="89">
        <f>IFERROR(ROUND(G.11!F634,2),0)</f>
        <v>0</v>
      </c>
      <c r="G634" s="89">
        <f>IFERROR(ROUND(G.11!G634,2),0)</f>
        <v>0</v>
      </c>
      <c r="H634" s="89">
        <f>IFERROR(ROUND(G.11!H634,2),0)</f>
        <v>0</v>
      </c>
      <c r="I634" s="89">
        <f>IFERROR(ROUND(G.11!I634,2),0)</f>
        <v>0</v>
      </c>
      <c r="J634" s="89">
        <f>IFERROR(ROUND(G.11!J634,2),0)</f>
        <v>0</v>
      </c>
      <c r="K634" s="91">
        <f t="shared" si="10"/>
        <v>0</v>
      </c>
      <c r="L634" s="89">
        <f>IFERROR(ROUND(G.11!L634,2),0)</f>
        <v>0</v>
      </c>
      <c r="M634" s="89">
        <f>IFERROR(ROUND(G.11!M634,2),0)</f>
        <v>0</v>
      </c>
      <c r="N634" s="96" t="str">
        <f>IF(OR(ISTEXT(G.11!N634),ISNUMBER(G.11!N634))=TRUE,G.11!N634,"")</f>
        <v/>
      </c>
    </row>
    <row r="635" spans="1:14" ht="15.75" thickBot="1" x14ac:dyDescent="0.3">
      <c r="A635" s="96" t="str">
        <f>IF(OR(ISTEXT(G.11!A635),ISNUMBER(G.11!A635))=TRUE,G.11!A635,"")</f>
        <v/>
      </c>
      <c r="B635" s="96" t="str">
        <f>IF(OR(ISTEXT(G.11!B635),ISNUMBER(G.11!B635))=TRUE,G.11!B635,"")</f>
        <v/>
      </c>
      <c r="C635" s="96" t="str">
        <f>IF(OR(ISTEXT(G.11!C635),ISNUMBER(G.11!C635))=TRUE,G.11!C635,"")</f>
        <v/>
      </c>
      <c r="D635" s="89">
        <f>IFERROR(ROUND(G.11!D635,2),0)</f>
        <v>0</v>
      </c>
      <c r="E635" s="96" t="str">
        <f>IF(OR(ISTEXT(G.11!E635),ISNUMBER(G.11!E635))=TRUE,G.11!E635,"")</f>
        <v/>
      </c>
      <c r="F635" s="89">
        <f>IFERROR(ROUND(G.11!F635,2),0)</f>
        <v>0</v>
      </c>
      <c r="G635" s="89">
        <f>IFERROR(ROUND(G.11!G635,2),0)</f>
        <v>0</v>
      </c>
      <c r="H635" s="89">
        <f>IFERROR(ROUND(G.11!H635,2),0)</f>
        <v>0</v>
      </c>
      <c r="I635" s="89">
        <f>IFERROR(ROUND(G.11!I635,2),0)</f>
        <v>0</v>
      </c>
      <c r="J635" s="89">
        <f>IFERROR(ROUND(G.11!J635,2),0)</f>
        <v>0</v>
      </c>
      <c r="K635" s="91">
        <f t="shared" si="10"/>
        <v>0</v>
      </c>
      <c r="L635" s="89">
        <f>IFERROR(ROUND(G.11!L635,2),0)</f>
        <v>0</v>
      </c>
      <c r="M635" s="89">
        <f>IFERROR(ROUND(G.11!M635,2),0)</f>
        <v>0</v>
      </c>
      <c r="N635" s="96" t="str">
        <f>IF(OR(ISTEXT(G.11!N635),ISNUMBER(G.11!N635))=TRUE,G.11!N635,"")</f>
        <v/>
      </c>
    </row>
    <row r="636" spans="1:14" ht="15.75" thickBot="1" x14ac:dyDescent="0.3">
      <c r="A636" s="96" t="str">
        <f>IF(OR(ISTEXT(G.11!A636),ISNUMBER(G.11!A636))=TRUE,G.11!A636,"")</f>
        <v/>
      </c>
      <c r="B636" s="96" t="str">
        <f>IF(OR(ISTEXT(G.11!B636),ISNUMBER(G.11!B636))=TRUE,G.11!B636,"")</f>
        <v/>
      </c>
      <c r="C636" s="96" t="str">
        <f>IF(OR(ISTEXT(G.11!C636),ISNUMBER(G.11!C636))=TRUE,G.11!C636,"")</f>
        <v/>
      </c>
      <c r="D636" s="89">
        <f>IFERROR(ROUND(G.11!D636,2),0)</f>
        <v>0</v>
      </c>
      <c r="E636" s="96" t="str">
        <f>IF(OR(ISTEXT(G.11!E636),ISNUMBER(G.11!E636))=TRUE,G.11!E636,"")</f>
        <v/>
      </c>
      <c r="F636" s="89">
        <f>IFERROR(ROUND(G.11!F636,2),0)</f>
        <v>0</v>
      </c>
      <c r="G636" s="89">
        <f>IFERROR(ROUND(G.11!G636,2),0)</f>
        <v>0</v>
      </c>
      <c r="H636" s="89">
        <f>IFERROR(ROUND(G.11!H636,2),0)</f>
        <v>0</v>
      </c>
      <c r="I636" s="89">
        <f>IFERROR(ROUND(G.11!I636,2),0)</f>
        <v>0</v>
      </c>
      <c r="J636" s="89">
        <f>IFERROR(ROUND(G.11!J636,2),0)</f>
        <v>0</v>
      </c>
      <c r="K636" s="91">
        <f t="shared" si="10"/>
        <v>0</v>
      </c>
      <c r="L636" s="89">
        <f>IFERROR(ROUND(G.11!L636,2),0)</f>
        <v>0</v>
      </c>
      <c r="M636" s="89">
        <f>IFERROR(ROUND(G.11!M636,2),0)</f>
        <v>0</v>
      </c>
      <c r="N636" s="96" t="str">
        <f>IF(OR(ISTEXT(G.11!N636),ISNUMBER(G.11!N636))=TRUE,G.11!N636,"")</f>
        <v/>
      </c>
    </row>
    <row r="637" spans="1:14" ht="15.75" thickBot="1" x14ac:dyDescent="0.3">
      <c r="A637" s="96" t="str">
        <f>IF(OR(ISTEXT(G.11!A637),ISNUMBER(G.11!A637))=TRUE,G.11!A637,"")</f>
        <v/>
      </c>
      <c r="B637" s="96" t="str">
        <f>IF(OR(ISTEXT(G.11!B637),ISNUMBER(G.11!B637))=TRUE,G.11!B637,"")</f>
        <v/>
      </c>
      <c r="C637" s="96" t="str">
        <f>IF(OR(ISTEXT(G.11!C637),ISNUMBER(G.11!C637))=TRUE,G.11!C637,"")</f>
        <v/>
      </c>
      <c r="D637" s="89">
        <f>IFERROR(ROUND(G.11!D637,2),0)</f>
        <v>0</v>
      </c>
      <c r="E637" s="96" t="str">
        <f>IF(OR(ISTEXT(G.11!E637),ISNUMBER(G.11!E637))=TRUE,G.11!E637,"")</f>
        <v/>
      </c>
      <c r="F637" s="89">
        <f>IFERROR(ROUND(G.11!F637,2),0)</f>
        <v>0</v>
      </c>
      <c r="G637" s="89">
        <f>IFERROR(ROUND(G.11!G637,2),0)</f>
        <v>0</v>
      </c>
      <c r="H637" s="89">
        <f>IFERROR(ROUND(G.11!H637,2),0)</f>
        <v>0</v>
      </c>
      <c r="I637" s="89">
        <f>IFERROR(ROUND(G.11!I637,2),0)</f>
        <v>0</v>
      </c>
      <c r="J637" s="89">
        <f>IFERROR(ROUND(G.11!J637,2),0)</f>
        <v>0</v>
      </c>
      <c r="K637" s="91">
        <f t="shared" si="10"/>
        <v>0</v>
      </c>
      <c r="L637" s="89">
        <f>IFERROR(ROUND(G.11!L637,2),0)</f>
        <v>0</v>
      </c>
      <c r="M637" s="89">
        <f>IFERROR(ROUND(G.11!M637,2),0)</f>
        <v>0</v>
      </c>
      <c r="N637" s="96" t="str">
        <f>IF(OR(ISTEXT(G.11!N637),ISNUMBER(G.11!N637))=TRUE,G.11!N637,"")</f>
        <v/>
      </c>
    </row>
    <row r="638" spans="1:14" ht="15.75" thickBot="1" x14ac:dyDescent="0.3">
      <c r="A638" s="96" t="str">
        <f>IF(OR(ISTEXT(G.11!A638),ISNUMBER(G.11!A638))=TRUE,G.11!A638,"")</f>
        <v/>
      </c>
      <c r="B638" s="96" t="str">
        <f>IF(OR(ISTEXT(G.11!B638),ISNUMBER(G.11!B638))=TRUE,G.11!B638,"")</f>
        <v/>
      </c>
      <c r="C638" s="96" t="str">
        <f>IF(OR(ISTEXT(G.11!C638),ISNUMBER(G.11!C638))=TRUE,G.11!C638,"")</f>
        <v/>
      </c>
      <c r="D638" s="89">
        <f>IFERROR(ROUND(G.11!D638,2),0)</f>
        <v>0</v>
      </c>
      <c r="E638" s="96" t="str">
        <f>IF(OR(ISTEXT(G.11!E638),ISNUMBER(G.11!E638))=TRUE,G.11!E638,"")</f>
        <v/>
      </c>
      <c r="F638" s="89">
        <f>IFERROR(ROUND(G.11!F638,2),0)</f>
        <v>0</v>
      </c>
      <c r="G638" s="89">
        <f>IFERROR(ROUND(G.11!G638,2),0)</f>
        <v>0</v>
      </c>
      <c r="H638" s="89">
        <f>IFERROR(ROUND(G.11!H638,2),0)</f>
        <v>0</v>
      </c>
      <c r="I638" s="89">
        <f>IFERROR(ROUND(G.11!I638,2),0)</f>
        <v>0</v>
      </c>
      <c r="J638" s="89">
        <f>IFERROR(ROUND(G.11!J638,2),0)</f>
        <v>0</v>
      </c>
      <c r="K638" s="91">
        <f t="shared" si="10"/>
        <v>0</v>
      </c>
      <c r="L638" s="89">
        <f>IFERROR(ROUND(G.11!L638,2),0)</f>
        <v>0</v>
      </c>
      <c r="M638" s="89">
        <f>IFERROR(ROUND(G.11!M638,2),0)</f>
        <v>0</v>
      </c>
      <c r="N638" s="96" t="str">
        <f>IF(OR(ISTEXT(G.11!N638),ISNUMBER(G.11!N638))=TRUE,G.11!N638,"")</f>
        <v/>
      </c>
    </row>
    <row r="639" spans="1:14" ht="15.75" thickBot="1" x14ac:dyDescent="0.3">
      <c r="A639" s="96" t="str">
        <f>IF(OR(ISTEXT(G.11!A639),ISNUMBER(G.11!A639))=TRUE,G.11!A639,"")</f>
        <v/>
      </c>
      <c r="B639" s="96" t="str">
        <f>IF(OR(ISTEXT(G.11!B639),ISNUMBER(G.11!B639))=TRUE,G.11!B639,"")</f>
        <v/>
      </c>
      <c r="C639" s="96" t="str">
        <f>IF(OR(ISTEXT(G.11!C639),ISNUMBER(G.11!C639))=TRUE,G.11!C639,"")</f>
        <v/>
      </c>
      <c r="D639" s="89">
        <f>IFERROR(ROUND(G.11!D639,2),0)</f>
        <v>0</v>
      </c>
      <c r="E639" s="96" t="str">
        <f>IF(OR(ISTEXT(G.11!E639),ISNUMBER(G.11!E639))=TRUE,G.11!E639,"")</f>
        <v/>
      </c>
      <c r="F639" s="89">
        <f>IFERROR(ROUND(G.11!F639,2),0)</f>
        <v>0</v>
      </c>
      <c r="G639" s="89">
        <f>IFERROR(ROUND(G.11!G639,2),0)</f>
        <v>0</v>
      </c>
      <c r="H639" s="89">
        <f>IFERROR(ROUND(G.11!H639,2),0)</f>
        <v>0</v>
      </c>
      <c r="I639" s="89">
        <f>IFERROR(ROUND(G.11!I639,2),0)</f>
        <v>0</v>
      </c>
      <c r="J639" s="89">
        <f>IFERROR(ROUND(G.11!J639,2),0)</f>
        <v>0</v>
      </c>
      <c r="K639" s="91">
        <f t="shared" si="10"/>
        <v>0</v>
      </c>
      <c r="L639" s="89">
        <f>IFERROR(ROUND(G.11!L639,2),0)</f>
        <v>0</v>
      </c>
      <c r="M639" s="89">
        <f>IFERROR(ROUND(G.11!M639,2),0)</f>
        <v>0</v>
      </c>
      <c r="N639" s="96" t="str">
        <f>IF(OR(ISTEXT(G.11!N639),ISNUMBER(G.11!N639))=TRUE,G.11!N639,"")</f>
        <v/>
      </c>
    </row>
    <row r="640" spans="1:14" ht="15.75" thickBot="1" x14ac:dyDescent="0.3">
      <c r="A640" s="96" t="str">
        <f>IF(OR(ISTEXT(G.11!A640),ISNUMBER(G.11!A640))=TRUE,G.11!A640,"")</f>
        <v/>
      </c>
      <c r="B640" s="96" t="str">
        <f>IF(OR(ISTEXT(G.11!B640),ISNUMBER(G.11!B640))=TRUE,G.11!B640,"")</f>
        <v/>
      </c>
      <c r="C640" s="96" t="str">
        <f>IF(OR(ISTEXT(G.11!C640),ISNUMBER(G.11!C640))=TRUE,G.11!C640,"")</f>
        <v/>
      </c>
      <c r="D640" s="89">
        <f>IFERROR(ROUND(G.11!D640,2),0)</f>
        <v>0</v>
      </c>
      <c r="E640" s="96" t="str">
        <f>IF(OR(ISTEXT(G.11!E640),ISNUMBER(G.11!E640))=TRUE,G.11!E640,"")</f>
        <v/>
      </c>
      <c r="F640" s="89">
        <f>IFERROR(ROUND(G.11!F640,2),0)</f>
        <v>0</v>
      </c>
      <c r="G640" s="89">
        <f>IFERROR(ROUND(G.11!G640,2),0)</f>
        <v>0</v>
      </c>
      <c r="H640" s="89">
        <f>IFERROR(ROUND(G.11!H640,2),0)</f>
        <v>0</v>
      </c>
      <c r="I640" s="89">
        <f>IFERROR(ROUND(G.11!I640,2),0)</f>
        <v>0</v>
      </c>
      <c r="J640" s="89">
        <f>IFERROR(ROUND(G.11!J640,2),0)</f>
        <v>0</v>
      </c>
      <c r="K640" s="91">
        <f t="shared" si="10"/>
        <v>0</v>
      </c>
      <c r="L640" s="89">
        <f>IFERROR(ROUND(G.11!L640,2),0)</f>
        <v>0</v>
      </c>
      <c r="M640" s="89">
        <f>IFERROR(ROUND(G.11!M640,2),0)</f>
        <v>0</v>
      </c>
      <c r="N640" s="96" t="str">
        <f>IF(OR(ISTEXT(G.11!N640),ISNUMBER(G.11!N640))=TRUE,G.11!N640,"")</f>
        <v/>
      </c>
    </row>
    <row r="641" spans="1:14" ht="15.75" thickBot="1" x14ac:dyDescent="0.3">
      <c r="A641" s="96" t="str">
        <f>IF(OR(ISTEXT(G.11!A641),ISNUMBER(G.11!A641))=TRUE,G.11!A641,"")</f>
        <v/>
      </c>
      <c r="B641" s="96" t="str">
        <f>IF(OR(ISTEXT(G.11!B641),ISNUMBER(G.11!B641))=TRUE,G.11!B641,"")</f>
        <v/>
      </c>
      <c r="C641" s="96" t="str">
        <f>IF(OR(ISTEXT(G.11!C641),ISNUMBER(G.11!C641))=TRUE,G.11!C641,"")</f>
        <v/>
      </c>
      <c r="D641" s="89">
        <f>IFERROR(ROUND(G.11!D641,2),0)</f>
        <v>0</v>
      </c>
      <c r="E641" s="96" t="str">
        <f>IF(OR(ISTEXT(G.11!E641),ISNUMBER(G.11!E641))=TRUE,G.11!E641,"")</f>
        <v/>
      </c>
      <c r="F641" s="89">
        <f>IFERROR(ROUND(G.11!F641,2),0)</f>
        <v>0</v>
      </c>
      <c r="G641" s="89">
        <f>IFERROR(ROUND(G.11!G641,2),0)</f>
        <v>0</v>
      </c>
      <c r="H641" s="89">
        <f>IFERROR(ROUND(G.11!H641,2),0)</f>
        <v>0</v>
      </c>
      <c r="I641" s="89">
        <f>IFERROR(ROUND(G.11!I641,2),0)</f>
        <v>0</v>
      </c>
      <c r="J641" s="89">
        <f>IFERROR(ROUND(G.11!J641,2),0)</f>
        <v>0</v>
      </c>
      <c r="K641" s="91">
        <f t="shared" si="10"/>
        <v>0</v>
      </c>
      <c r="L641" s="89">
        <f>IFERROR(ROUND(G.11!L641,2),0)</f>
        <v>0</v>
      </c>
      <c r="M641" s="89">
        <f>IFERROR(ROUND(G.11!M641,2),0)</f>
        <v>0</v>
      </c>
      <c r="N641" s="96" t="str">
        <f>IF(OR(ISTEXT(G.11!N641),ISNUMBER(G.11!N641))=TRUE,G.11!N641,"")</f>
        <v/>
      </c>
    </row>
    <row r="642" spans="1:14" ht="15.75" thickBot="1" x14ac:dyDescent="0.3">
      <c r="A642" s="96" t="str">
        <f>IF(OR(ISTEXT(G.11!A642),ISNUMBER(G.11!A642))=TRUE,G.11!A642,"")</f>
        <v/>
      </c>
      <c r="B642" s="96" t="str">
        <f>IF(OR(ISTEXT(G.11!B642),ISNUMBER(G.11!B642))=TRUE,G.11!B642,"")</f>
        <v/>
      </c>
      <c r="C642" s="96" t="str">
        <f>IF(OR(ISTEXT(G.11!C642),ISNUMBER(G.11!C642))=TRUE,G.11!C642,"")</f>
        <v/>
      </c>
      <c r="D642" s="89">
        <f>IFERROR(ROUND(G.11!D642,2),0)</f>
        <v>0</v>
      </c>
      <c r="E642" s="96" t="str">
        <f>IF(OR(ISTEXT(G.11!E642),ISNUMBER(G.11!E642))=TRUE,G.11!E642,"")</f>
        <v/>
      </c>
      <c r="F642" s="89">
        <f>IFERROR(ROUND(G.11!F642,2),0)</f>
        <v>0</v>
      </c>
      <c r="G642" s="89">
        <f>IFERROR(ROUND(G.11!G642,2),0)</f>
        <v>0</v>
      </c>
      <c r="H642" s="89">
        <f>IFERROR(ROUND(G.11!H642,2),0)</f>
        <v>0</v>
      </c>
      <c r="I642" s="89">
        <f>IFERROR(ROUND(G.11!I642,2),0)</f>
        <v>0</v>
      </c>
      <c r="J642" s="89">
        <f>IFERROR(ROUND(G.11!J642,2),0)</f>
        <v>0</v>
      </c>
      <c r="K642" s="91">
        <f t="shared" si="10"/>
        <v>0</v>
      </c>
      <c r="L642" s="89">
        <f>IFERROR(ROUND(G.11!L642,2),0)</f>
        <v>0</v>
      </c>
      <c r="M642" s="89">
        <f>IFERROR(ROUND(G.11!M642,2),0)</f>
        <v>0</v>
      </c>
      <c r="N642" s="96" t="str">
        <f>IF(OR(ISTEXT(G.11!N642),ISNUMBER(G.11!N642))=TRUE,G.11!N642,"")</f>
        <v/>
      </c>
    </row>
    <row r="643" spans="1:14" ht="15.75" thickBot="1" x14ac:dyDescent="0.3">
      <c r="A643" s="96" t="str">
        <f>IF(OR(ISTEXT(G.11!A643),ISNUMBER(G.11!A643))=TRUE,G.11!A643,"")</f>
        <v/>
      </c>
      <c r="B643" s="96" t="str">
        <f>IF(OR(ISTEXT(G.11!B643),ISNUMBER(G.11!B643))=TRUE,G.11!B643,"")</f>
        <v/>
      </c>
      <c r="C643" s="96" t="str">
        <f>IF(OR(ISTEXT(G.11!C643),ISNUMBER(G.11!C643))=TRUE,G.11!C643,"")</f>
        <v/>
      </c>
      <c r="D643" s="89">
        <f>IFERROR(ROUND(G.11!D643,2),0)</f>
        <v>0</v>
      </c>
      <c r="E643" s="96" t="str">
        <f>IF(OR(ISTEXT(G.11!E643),ISNUMBER(G.11!E643))=TRUE,G.11!E643,"")</f>
        <v/>
      </c>
      <c r="F643" s="89">
        <f>IFERROR(ROUND(G.11!F643,2),0)</f>
        <v>0</v>
      </c>
      <c r="G643" s="89">
        <f>IFERROR(ROUND(G.11!G643,2),0)</f>
        <v>0</v>
      </c>
      <c r="H643" s="89">
        <f>IFERROR(ROUND(G.11!H643,2),0)</f>
        <v>0</v>
      </c>
      <c r="I643" s="89">
        <f>IFERROR(ROUND(G.11!I643,2),0)</f>
        <v>0</v>
      </c>
      <c r="J643" s="89">
        <f>IFERROR(ROUND(G.11!J643,2),0)</f>
        <v>0</v>
      </c>
      <c r="K643" s="91">
        <f t="shared" si="10"/>
        <v>0</v>
      </c>
      <c r="L643" s="89">
        <f>IFERROR(ROUND(G.11!L643,2),0)</f>
        <v>0</v>
      </c>
      <c r="M643" s="89">
        <f>IFERROR(ROUND(G.11!M643,2),0)</f>
        <v>0</v>
      </c>
      <c r="N643" s="96" t="str">
        <f>IF(OR(ISTEXT(G.11!N643),ISNUMBER(G.11!N643))=TRUE,G.11!N643,"")</f>
        <v/>
      </c>
    </row>
    <row r="644" spans="1:14" ht="15.75" thickBot="1" x14ac:dyDescent="0.3">
      <c r="A644" s="96" t="str">
        <f>IF(OR(ISTEXT(G.11!A644),ISNUMBER(G.11!A644))=TRUE,G.11!A644,"")</f>
        <v/>
      </c>
      <c r="B644" s="96" t="str">
        <f>IF(OR(ISTEXT(G.11!B644),ISNUMBER(G.11!B644))=TRUE,G.11!B644,"")</f>
        <v/>
      </c>
      <c r="C644" s="96" t="str">
        <f>IF(OR(ISTEXT(G.11!C644),ISNUMBER(G.11!C644))=TRUE,G.11!C644,"")</f>
        <v/>
      </c>
      <c r="D644" s="89">
        <f>IFERROR(ROUND(G.11!D644,2),0)</f>
        <v>0</v>
      </c>
      <c r="E644" s="96" t="str">
        <f>IF(OR(ISTEXT(G.11!E644),ISNUMBER(G.11!E644))=TRUE,G.11!E644,"")</f>
        <v/>
      </c>
      <c r="F644" s="89">
        <f>IFERROR(ROUND(G.11!F644,2),0)</f>
        <v>0</v>
      </c>
      <c r="G644" s="89">
        <f>IFERROR(ROUND(G.11!G644,2),0)</f>
        <v>0</v>
      </c>
      <c r="H644" s="89">
        <f>IFERROR(ROUND(G.11!H644,2),0)</f>
        <v>0</v>
      </c>
      <c r="I644" s="89">
        <f>IFERROR(ROUND(G.11!I644,2),0)</f>
        <v>0</v>
      </c>
      <c r="J644" s="89">
        <f>IFERROR(ROUND(G.11!J644,2),0)</f>
        <v>0</v>
      </c>
      <c r="K644" s="91">
        <f t="shared" si="10"/>
        <v>0</v>
      </c>
      <c r="L644" s="89">
        <f>IFERROR(ROUND(G.11!L644,2),0)</f>
        <v>0</v>
      </c>
      <c r="M644" s="89">
        <f>IFERROR(ROUND(G.11!M644,2),0)</f>
        <v>0</v>
      </c>
      <c r="N644" s="96" t="str">
        <f>IF(OR(ISTEXT(G.11!N644),ISNUMBER(G.11!N644))=TRUE,G.11!N644,"")</f>
        <v/>
      </c>
    </row>
    <row r="645" spans="1:14" ht="15.75" thickBot="1" x14ac:dyDescent="0.3">
      <c r="A645" s="96" t="str">
        <f>IF(OR(ISTEXT(G.11!A645),ISNUMBER(G.11!A645))=TRUE,G.11!A645,"")</f>
        <v/>
      </c>
      <c r="B645" s="96" t="str">
        <f>IF(OR(ISTEXT(G.11!B645),ISNUMBER(G.11!B645))=TRUE,G.11!B645,"")</f>
        <v/>
      </c>
      <c r="C645" s="96" t="str">
        <f>IF(OR(ISTEXT(G.11!C645),ISNUMBER(G.11!C645))=TRUE,G.11!C645,"")</f>
        <v/>
      </c>
      <c r="D645" s="89">
        <f>IFERROR(ROUND(G.11!D645,2),0)</f>
        <v>0</v>
      </c>
      <c r="E645" s="96" t="str">
        <f>IF(OR(ISTEXT(G.11!E645),ISNUMBER(G.11!E645))=TRUE,G.11!E645,"")</f>
        <v/>
      </c>
      <c r="F645" s="89">
        <f>IFERROR(ROUND(G.11!F645,2),0)</f>
        <v>0</v>
      </c>
      <c r="G645" s="89">
        <f>IFERROR(ROUND(G.11!G645,2),0)</f>
        <v>0</v>
      </c>
      <c r="H645" s="89">
        <f>IFERROR(ROUND(G.11!H645,2),0)</f>
        <v>0</v>
      </c>
      <c r="I645" s="89">
        <f>IFERROR(ROUND(G.11!I645,2),0)</f>
        <v>0</v>
      </c>
      <c r="J645" s="89">
        <f>IFERROR(ROUND(G.11!J645,2),0)</f>
        <v>0</v>
      </c>
      <c r="K645" s="91">
        <f t="shared" si="10"/>
        <v>0</v>
      </c>
      <c r="L645" s="89">
        <f>IFERROR(ROUND(G.11!L645,2),0)</f>
        <v>0</v>
      </c>
      <c r="M645" s="89">
        <f>IFERROR(ROUND(G.11!M645,2),0)</f>
        <v>0</v>
      </c>
      <c r="N645" s="96" t="str">
        <f>IF(OR(ISTEXT(G.11!N645),ISNUMBER(G.11!N645))=TRUE,G.11!N645,"")</f>
        <v/>
      </c>
    </row>
    <row r="646" spans="1:14" ht="15.75" thickBot="1" x14ac:dyDescent="0.3">
      <c r="A646" s="96" t="str">
        <f>IF(OR(ISTEXT(G.11!A646),ISNUMBER(G.11!A646))=TRUE,G.11!A646,"")</f>
        <v/>
      </c>
      <c r="B646" s="96" t="str">
        <f>IF(OR(ISTEXT(G.11!B646),ISNUMBER(G.11!B646))=TRUE,G.11!B646,"")</f>
        <v/>
      </c>
      <c r="C646" s="96" t="str">
        <f>IF(OR(ISTEXT(G.11!C646),ISNUMBER(G.11!C646))=TRUE,G.11!C646,"")</f>
        <v/>
      </c>
      <c r="D646" s="89">
        <f>IFERROR(ROUND(G.11!D646,2),0)</f>
        <v>0</v>
      </c>
      <c r="E646" s="96" t="str">
        <f>IF(OR(ISTEXT(G.11!E646),ISNUMBER(G.11!E646))=TRUE,G.11!E646,"")</f>
        <v/>
      </c>
      <c r="F646" s="89">
        <f>IFERROR(ROUND(G.11!F646,2),0)</f>
        <v>0</v>
      </c>
      <c r="G646" s="89">
        <f>IFERROR(ROUND(G.11!G646,2),0)</f>
        <v>0</v>
      </c>
      <c r="H646" s="89">
        <f>IFERROR(ROUND(G.11!H646,2),0)</f>
        <v>0</v>
      </c>
      <c r="I646" s="89">
        <f>IFERROR(ROUND(G.11!I646,2),0)</f>
        <v>0</v>
      </c>
      <c r="J646" s="89">
        <f>IFERROR(ROUND(G.11!J646,2),0)</f>
        <v>0</v>
      </c>
      <c r="K646" s="91">
        <f t="shared" si="10"/>
        <v>0</v>
      </c>
      <c r="L646" s="89">
        <f>IFERROR(ROUND(G.11!L646,2),0)</f>
        <v>0</v>
      </c>
      <c r="M646" s="89">
        <f>IFERROR(ROUND(G.11!M646,2),0)</f>
        <v>0</v>
      </c>
      <c r="N646" s="96" t="str">
        <f>IF(OR(ISTEXT(G.11!N646),ISNUMBER(G.11!N646))=TRUE,G.11!N646,"")</f>
        <v/>
      </c>
    </row>
    <row r="647" spans="1:14" ht="15.75" thickBot="1" x14ac:dyDescent="0.3">
      <c r="A647" s="96" t="str">
        <f>IF(OR(ISTEXT(G.11!A647),ISNUMBER(G.11!A647))=TRUE,G.11!A647,"")</f>
        <v/>
      </c>
      <c r="B647" s="96" t="str">
        <f>IF(OR(ISTEXT(G.11!B647),ISNUMBER(G.11!B647))=TRUE,G.11!B647,"")</f>
        <v/>
      </c>
      <c r="C647" s="96" t="str">
        <f>IF(OR(ISTEXT(G.11!C647),ISNUMBER(G.11!C647))=TRUE,G.11!C647,"")</f>
        <v/>
      </c>
      <c r="D647" s="89">
        <f>IFERROR(ROUND(G.11!D647,2),0)</f>
        <v>0</v>
      </c>
      <c r="E647" s="96" t="str">
        <f>IF(OR(ISTEXT(G.11!E647),ISNUMBER(G.11!E647))=TRUE,G.11!E647,"")</f>
        <v/>
      </c>
      <c r="F647" s="89">
        <f>IFERROR(ROUND(G.11!F647,2),0)</f>
        <v>0</v>
      </c>
      <c r="G647" s="89">
        <f>IFERROR(ROUND(G.11!G647,2),0)</f>
        <v>0</v>
      </c>
      <c r="H647" s="89">
        <f>IFERROR(ROUND(G.11!H647,2),0)</f>
        <v>0</v>
      </c>
      <c r="I647" s="89">
        <f>IFERROR(ROUND(G.11!I647,2),0)</f>
        <v>0</v>
      </c>
      <c r="J647" s="89">
        <f>IFERROR(ROUND(G.11!J647,2),0)</f>
        <v>0</v>
      </c>
      <c r="K647" s="91">
        <f t="shared" si="10"/>
        <v>0</v>
      </c>
      <c r="L647" s="89">
        <f>IFERROR(ROUND(G.11!L647,2),0)</f>
        <v>0</v>
      </c>
      <c r="M647" s="89">
        <f>IFERROR(ROUND(G.11!M647,2),0)</f>
        <v>0</v>
      </c>
      <c r="N647" s="96" t="str">
        <f>IF(OR(ISTEXT(G.11!N647),ISNUMBER(G.11!N647))=TRUE,G.11!N647,"")</f>
        <v/>
      </c>
    </row>
    <row r="648" spans="1:14" ht="15.75" thickBot="1" x14ac:dyDescent="0.3">
      <c r="A648" s="96" t="str">
        <f>IF(OR(ISTEXT(G.11!A648),ISNUMBER(G.11!A648))=TRUE,G.11!A648,"")</f>
        <v/>
      </c>
      <c r="B648" s="96" t="str">
        <f>IF(OR(ISTEXT(G.11!B648),ISNUMBER(G.11!B648))=TRUE,G.11!B648,"")</f>
        <v/>
      </c>
      <c r="C648" s="96" t="str">
        <f>IF(OR(ISTEXT(G.11!C648),ISNUMBER(G.11!C648))=TRUE,G.11!C648,"")</f>
        <v/>
      </c>
      <c r="D648" s="89">
        <f>IFERROR(ROUND(G.11!D648,2),0)</f>
        <v>0</v>
      </c>
      <c r="E648" s="96" t="str">
        <f>IF(OR(ISTEXT(G.11!E648),ISNUMBER(G.11!E648))=TRUE,G.11!E648,"")</f>
        <v/>
      </c>
      <c r="F648" s="89">
        <f>IFERROR(ROUND(G.11!F648,2),0)</f>
        <v>0</v>
      </c>
      <c r="G648" s="89">
        <f>IFERROR(ROUND(G.11!G648,2),0)</f>
        <v>0</v>
      </c>
      <c r="H648" s="89">
        <f>IFERROR(ROUND(G.11!H648,2),0)</f>
        <v>0</v>
      </c>
      <c r="I648" s="89">
        <f>IFERROR(ROUND(G.11!I648,2),0)</f>
        <v>0</v>
      </c>
      <c r="J648" s="89">
        <f>IFERROR(ROUND(G.11!J648,2),0)</f>
        <v>0</v>
      </c>
      <c r="K648" s="91">
        <f t="shared" si="10"/>
        <v>0</v>
      </c>
      <c r="L648" s="89">
        <f>IFERROR(ROUND(G.11!L648,2),0)</f>
        <v>0</v>
      </c>
      <c r="M648" s="89">
        <f>IFERROR(ROUND(G.11!M648,2),0)</f>
        <v>0</v>
      </c>
      <c r="N648" s="96" t="str">
        <f>IF(OR(ISTEXT(G.11!N648),ISNUMBER(G.11!N648))=TRUE,G.11!N648,"")</f>
        <v/>
      </c>
    </row>
    <row r="649" spans="1:14" ht="15.75" thickBot="1" x14ac:dyDescent="0.3">
      <c r="A649" s="96" t="str">
        <f>IF(OR(ISTEXT(G.11!A649),ISNUMBER(G.11!A649))=TRUE,G.11!A649,"")</f>
        <v/>
      </c>
      <c r="B649" s="96" t="str">
        <f>IF(OR(ISTEXT(G.11!B649),ISNUMBER(G.11!B649))=TRUE,G.11!B649,"")</f>
        <v/>
      </c>
      <c r="C649" s="96" t="str">
        <f>IF(OR(ISTEXT(G.11!C649),ISNUMBER(G.11!C649))=TRUE,G.11!C649,"")</f>
        <v/>
      </c>
      <c r="D649" s="89">
        <f>IFERROR(ROUND(G.11!D649,2),0)</f>
        <v>0</v>
      </c>
      <c r="E649" s="96" t="str">
        <f>IF(OR(ISTEXT(G.11!E649),ISNUMBER(G.11!E649))=TRUE,G.11!E649,"")</f>
        <v/>
      </c>
      <c r="F649" s="89">
        <f>IFERROR(ROUND(G.11!F649,2),0)</f>
        <v>0</v>
      </c>
      <c r="G649" s="89">
        <f>IFERROR(ROUND(G.11!G649,2),0)</f>
        <v>0</v>
      </c>
      <c r="H649" s="89">
        <f>IFERROR(ROUND(G.11!H649,2),0)</f>
        <v>0</v>
      </c>
      <c r="I649" s="89">
        <f>IFERROR(ROUND(G.11!I649,2),0)</f>
        <v>0</v>
      </c>
      <c r="J649" s="89">
        <f>IFERROR(ROUND(G.11!J649,2),0)</f>
        <v>0</v>
      </c>
      <c r="K649" s="91">
        <f t="shared" si="10"/>
        <v>0</v>
      </c>
      <c r="L649" s="89">
        <f>IFERROR(ROUND(G.11!L649,2),0)</f>
        <v>0</v>
      </c>
      <c r="M649" s="89">
        <f>IFERROR(ROUND(G.11!M649,2),0)</f>
        <v>0</v>
      </c>
      <c r="N649" s="96" t="str">
        <f>IF(OR(ISTEXT(G.11!N649),ISNUMBER(G.11!N649))=TRUE,G.11!N649,"")</f>
        <v/>
      </c>
    </row>
    <row r="650" spans="1:14" ht="15.75" thickBot="1" x14ac:dyDescent="0.3">
      <c r="A650" s="96" t="str">
        <f>IF(OR(ISTEXT(G.11!A650),ISNUMBER(G.11!A650))=TRUE,G.11!A650,"")</f>
        <v/>
      </c>
      <c r="B650" s="96" t="str">
        <f>IF(OR(ISTEXT(G.11!B650),ISNUMBER(G.11!B650))=TRUE,G.11!B650,"")</f>
        <v/>
      </c>
      <c r="C650" s="96" t="str">
        <f>IF(OR(ISTEXT(G.11!C650),ISNUMBER(G.11!C650))=TRUE,G.11!C650,"")</f>
        <v/>
      </c>
      <c r="D650" s="89">
        <f>IFERROR(ROUND(G.11!D650,2),0)</f>
        <v>0</v>
      </c>
      <c r="E650" s="96" t="str">
        <f>IF(OR(ISTEXT(G.11!E650),ISNUMBER(G.11!E650))=TRUE,G.11!E650,"")</f>
        <v/>
      </c>
      <c r="F650" s="89">
        <f>IFERROR(ROUND(G.11!F650,2),0)</f>
        <v>0</v>
      </c>
      <c r="G650" s="89">
        <f>IFERROR(ROUND(G.11!G650,2),0)</f>
        <v>0</v>
      </c>
      <c r="H650" s="89">
        <f>IFERROR(ROUND(G.11!H650,2),0)</f>
        <v>0</v>
      </c>
      <c r="I650" s="89">
        <f>IFERROR(ROUND(G.11!I650,2),0)</f>
        <v>0</v>
      </c>
      <c r="J650" s="89">
        <f>IFERROR(ROUND(G.11!J650,2),0)</f>
        <v>0</v>
      </c>
      <c r="K650" s="91">
        <f t="shared" si="10"/>
        <v>0</v>
      </c>
      <c r="L650" s="89">
        <f>IFERROR(ROUND(G.11!L650,2),0)</f>
        <v>0</v>
      </c>
      <c r="M650" s="89">
        <f>IFERROR(ROUND(G.11!M650,2),0)</f>
        <v>0</v>
      </c>
      <c r="N650" s="96" t="str">
        <f>IF(OR(ISTEXT(G.11!N650),ISNUMBER(G.11!N650))=TRUE,G.11!N650,"")</f>
        <v/>
      </c>
    </row>
    <row r="651" spans="1:14" ht="15.75" thickBot="1" x14ac:dyDescent="0.3">
      <c r="A651" s="96" t="str">
        <f>IF(OR(ISTEXT(G.11!A651),ISNUMBER(G.11!A651))=TRUE,G.11!A651,"")</f>
        <v/>
      </c>
      <c r="B651" s="96" t="str">
        <f>IF(OR(ISTEXT(G.11!B651),ISNUMBER(G.11!B651))=TRUE,G.11!B651,"")</f>
        <v/>
      </c>
      <c r="C651" s="96" t="str">
        <f>IF(OR(ISTEXT(G.11!C651),ISNUMBER(G.11!C651))=TRUE,G.11!C651,"")</f>
        <v/>
      </c>
      <c r="D651" s="89">
        <f>IFERROR(ROUND(G.11!D651,2),0)</f>
        <v>0</v>
      </c>
      <c r="E651" s="96" t="str">
        <f>IF(OR(ISTEXT(G.11!E651),ISNUMBER(G.11!E651))=TRUE,G.11!E651,"")</f>
        <v/>
      </c>
      <c r="F651" s="89">
        <f>IFERROR(ROUND(G.11!F651,2),0)</f>
        <v>0</v>
      </c>
      <c r="G651" s="89">
        <f>IFERROR(ROUND(G.11!G651,2),0)</f>
        <v>0</v>
      </c>
      <c r="H651" s="89">
        <f>IFERROR(ROUND(G.11!H651,2),0)</f>
        <v>0</v>
      </c>
      <c r="I651" s="89">
        <f>IFERROR(ROUND(G.11!I651,2),0)</f>
        <v>0</v>
      </c>
      <c r="J651" s="89">
        <f>IFERROR(ROUND(G.11!J651,2),0)</f>
        <v>0</v>
      </c>
      <c r="K651" s="91">
        <f t="shared" si="10"/>
        <v>0</v>
      </c>
      <c r="L651" s="89">
        <f>IFERROR(ROUND(G.11!L651,2),0)</f>
        <v>0</v>
      </c>
      <c r="M651" s="89">
        <f>IFERROR(ROUND(G.11!M651,2),0)</f>
        <v>0</v>
      </c>
      <c r="N651" s="96" t="str">
        <f>IF(OR(ISTEXT(G.11!N651),ISNUMBER(G.11!N651))=TRUE,G.11!N651,"")</f>
        <v/>
      </c>
    </row>
    <row r="652" spans="1:14" ht="15.75" thickBot="1" x14ac:dyDescent="0.3">
      <c r="A652" s="96" t="str">
        <f>IF(OR(ISTEXT(G.11!A652),ISNUMBER(G.11!A652))=TRUE,G.11!A652,"")</f>
        <v/>
      </c>
      <c r="B652" s="96" t="str">
        <f>IF(OR(ISTEXT(G.11!B652),ISNUMBER(G.11!B652))=TRUE,G.11!B652,"")</f>
        <v/>
      </c>
      <c r="C652" s="96" t="str">
        <f>IF(OR(ISTEXT(G.11!C652),ISNUMBER(G.11!C652))=TRUE,G.11!C652,"")</f>
        <v/>
      </c>
      <c r="D652" s="89">
        <f>IFERROR(ROUND(G.11!D652,2),0)</f>
        <v>0</v>
      </c>
      <c r="E652" s="96" t="str">
        <f>IF(OR(ISTEXT(G.11!E652),ISNUMBER(G.11!E652))=TRUE,G.11!E652,"")</f>
        <v/>
      </c>
      <c r="F652" s="89">
        <f>IFERROR(ROUND(G.11!F652,2),0)</f>
        <v>0</v>
      </c>
      <c r="G652" s="89">
        <f>IFERROR(ROUND(G.11!G652,2),0)</f>
        <v>0</v>
      </c>
      <c r="H652" s="89">
        <f>IFERROR(ROUND(G.11!H652,2),0)</f>
        <v>0</v>
      </c>
      <c r="I652" s="89">
        <f>IFERROR(ROUND(G.11!I652,2),0)</f>
        <v>0</v>
      </c>
      <c r="J652" s="89">
        <f>IFERROR(ROUND(G.11!J652,2),0)</f>
        <v>0</v>
      </c>
      <c r="K652" s="91">
        <f t="shared" si="10"/>
        <v>0</v>
      </c>
      <c r="L652" s="89">
        <f>IFERROR(ROUND(G.11!L652,2),0)</f>
        <v>0</v>
      </c>
      <c r="M652" s="89">
        <f>IFERROR(ROUND(G.11!M652,2),0)</f>
        <v>0</v>
      </c>
      <c r="N652" s="96" t="str">
        <f>IF(OR(ISTEXT(G.11!N652),ISNUMBER(G.11!N652))=TRUE,G.11!N652,"")</f>
        <v/>
      </c>
    </row>
    <row r="653" spans="1:14" ht="15.75" thickBot="1" x14ac:dyDescent="0.3">
      <c r="A653" s="96" t="str">
        <f>IF(OR(ISTEXT(G.11!A653),ISNUMBER(G.11!A653))=TRUE,G.11!A653,"")</f>
        <v/>
      </c>
      <c r="B653" s="96" t="str">
        <f>IF(OR(ISTEXT(G.11!B653),ISNUMBER(G.11!B653))=TRUE,G.11!B653,"")</f>
        <v/>
      </c>
      <c r="C653" s="96" t="str">
        <f>IF(OR(ISTEXT(G.11!C653),ISNUMBER(G.11!C653))=TRUE,G.11!C653,"")</f>
        <v/>
      </c>
      <c r="D653" s="89">
        <f>IFERROR(ROUND(G.11!D653,2),0)</f>
        <v>0</v>
      </c>
      <c r="E653" s="96" t="str">
        <f>IF(OR(ISTEXT(G.11!E653),ISNUMBER(G.11!E653))=TRUE,G.11!E653,"")</f>
        <v/>
      </c>
      <c r="F653" s="89">
        <f>IFERROR(ROUND(G.11!F653,2),0)</f>
        <v>0</v>
      </c>
      <c r="G653" s="89">
        <f>IFERROR(ROUND(G.11!G653,2),0)</f>
        <v>0</v>
      </c>
      <c r="H653" s="89">
        <f>IFERROR(ROUND(G.11!H653,2),0)</f>
        <v>0</v>
      </c>
      <c r="I653" s="89">
        <f>IFERROR(ROUND(G.11!I653,2),0)</f>
        <v>0</v>
      </c>
      <c r="J653" s="89">
        <f>IFERROR(ROUND(G.11!J653,2),0)</f>
        <v>0</v>
      </c>
      <c r="K653" s="91">
        <f t="shared" si="10"/>
        <v>0</v>
      </c>
      <c r="L653" s="89">
        <f>IFERROR(ROUND(G.11!L653,2),0)</f>
        <v>0</v>
      </c>
      <c r="M653" s="89">
        <f>IFERROR(ROUND(G.11!M653,2),0)</f>
        <v>0</v>
      </c>
      <c r="N653" s="96" t="str">
        <f>IF(OR(ISTEXT(G.11!N653),ISNUMBER(G.11!N653))=TRUE,G.11!N653,"")</f>
        <v/>
      </c>
    </row>
    <row r="654" spans="1:14" ht="15.75" thickBot="1" x14ac:dyDescent="0.3">
      <c r="A654" s="96" t="str">
        <f>IF(OR(ISTEXT(G.11!A654),ISNUMBER(G.11!A654))=TRUE,G.11!A654,"")</f>
        <v/>
      </c>
      <c r="B654" s="96" t="str">
        <f>IF(OR(ISTEXT(G.11!B654),ISNUMBER(G.11!B654))=TRUE,G.11!B654,"")</f>
        <v/>
      </c>
      <c r="C654" s="96" t="str">
        <f>IF(OR(ISTEXT(G.11!C654),ISNUMBER(G.11!C654))=TRUE,G.11!C654,"")</f>
        <v/>
      </c>
      <c r="D654" s="89">
        <f>IFERROR(ROUND(G.11!D654,2),0)</f>
        <v>0</v>
      </c>
      <c r="E654" s="96" t="str">
        <f>IF(OR(ISTEXT(G.11!E654),ISNUMBER(G.11!E654))=TRUE,G.11!E654,"")</f>
        <v/>
      </c>
      <c r="F654" s="89">
        <f>IFERROR(ROUND(G.11!F654,2),0)</f>
        <v>0</v>
      </c>
      <c r="G654" s="89">
        <f>IFERROR(ROUND(G.11!G654,2),0)</f>
        <v>0</v>
      </c>
      <c r="H654" s="89">
        <f>IFERROR(ROUND(G.11!H654,2),0)</f>
        <v>0</v>
      </c>
      <c r="I654" s="89">
        <f>IFERROR(ROUND(G.11!I654,2),0)</f>
        <v>0</v>
      </c>
      <c r="J654" s="89">
        <f>IFERROR(ROUND(G.11!J654,2),0)</f>
        <v>0</v>
      </c>
      <c r="K654" s="91">
        <f t="shared" si="10"/>
        <v>0</v>
      </c>
      <c r="L654" s="89">
        <f>IFERROR(ROUND(G.11!L654,2),0)</f>
        <v>0</v>
      </c>
      <c r="M654" s="89">
        <f>IFERROR(ROUND(G.11!M654,2),0)</f>
        <v>0</v>
      </c>
      <c r="N654" s="96" t="str">
        <f>IF(OR(ISTEXT(G.11!N654),ISNUMBER(G.11!N654))=TRUE,G.11!N654,"")</f>
        <v/>
      </c>
    </row>
    <row r="655" spans="1:14" ht="15.75" thickBot="1" x14ac:dyDescent="0.3">
      <c r="A655" s="96" t="str">
        <f>IF(OR(ISTEXT(G.11!A655),ISNUMBER(G.11!A655))=TRUE,G.11!A655,"")</f>
        <v/>
      </c>
      <c r="B655" s="96" t="str">
        <f>IF(OR(ISTEXT(G.11!B655),ISNUMBER(G.11!B655))=TRUE,G.11!B655,"")</f>
        <v/>
      </c>
      <c r="C655" s="96" t="str">
        <f>IF(OR(ISTEXT(G.11!C655),ISNUMBER(G.11!C655))=TRUE,G.11!C655,"")</f>
        <v/>
      </c>
      <c r="D655" s="89">
        <f>IFERROR(ROUND(G.11!D655,2),0)</f>
        <v>0</v>
      </c>
      <c r="E655" s="96" t="str">
        <f>IF(OR(ISTEXT(G.11!E655),ISNUMBER(G.11!E655))=TRUE,G.11!E655,"")</f>
        <v/>
      </c>
      <c r="F655" s="89">
        <f>IFERROR(ROUND(G.11!F655,2),0)</f>
        <v>0</v>
      </c>
      <c r="G655" s="89">
        <f>IFERROR(ROUND(G.11!G655,2),0)</f>
        <v>0</v>
      </c>
      <c r="H655" s="89">
        <f>IFERROR(ROUND(G.11!H655,2),0)</f>
        <v>0</v>
      </c>
      <c r="I655" s="89">
        <f>IFERROR(ROUND(G.11!I655,2),0)</f>
        <v>0</v>
      </c>
      <c r="J655" s="89">
        <f>IFERROR(ROUND(G.11!J655,2),0)</f>
        <v>0</v>
      </c>
      <c r="K655" s="91">
        <f t="shared" si="10"/>
        <v>0</v>
      </c>
      <c r="L655" s="89">
        <f>IFERROR(ROUND(G.11!L655,2),0)</f>
        <v>0</v>
      </c>
      <c r="M655" s="89">
        <f>IFERROR(ROUND(G.11!M655,2),0)</f>
        <v>0</v>
      </c>
      <c r="N655" s="96" t="str">
        <f>IF(OR(ISTEXT(G.11!N655),ISNUMBER(G.11!N655))=TRUE,G.11!N655,"")</f>
        <v/>
      </c>
    </row>
    <row r="656" spans="1:14" ht="15.75" thickBot="1" x14ac:dyDescent="0.3">
      <c r="A656" s="96" t="str">
        <f>IF(OR(ISTEXT(G.11!A656),ISNUMBER(G.11!A656))=TRUE,G.11!A656,"")</f>
        <v/>
      </c>
      <c r="B656" s="96" t="str">
        <f>IF(OR(ISTEXT(G.11!B656),ISNUMBER(G.11!B656))=TRUE,G.11!B656,"")</f>
        <v/>
      </c>
      <c r="C656" s="96" t="str">
        <f>IF(OR(ISTEXT(G.11!C656),ISNUMBER(G.11!C656))=TRUE,G.11!C656,"")</f>
        <v/>
      </c>
      <c r="D656" s="89">
        <f>IFERROR(ROUND(G.11!D656,2),0)</f>
        <v>0</v>
      </c>
      <c r="E656" s="96" t="str">
        <f>IF(OR(ISTEXT(G.11!E656),ISNUMBER(G.11!E656))=TRUE,G.11!E656,"")</f>
        <v/>
      </c>
      <c r="F656" s="89">
        <f>IFERROR(ROUND(G.11!F656,2),0)</f>
        <v>0</v>
      </c>
      <c r="G656" s="89">
        <f>IFERROR(ROUND(G.11!G656,2),0)</f>
        <v>0</v>
      </c>
      <c r="H656" s="89">
        <f>IFERROR(ROUND(G.11!H656,2),0)</f>
        <v>0</v>
      </c>
      <c r="I656" s="89">
        <f>IFERROR(ROUND(G.11!I656,2),0)</f>
        <v>0</v>
      </c>
      <c r="J656" s="89">
        <f>IFERROR(ROUND(G.11!J656,2),0)</f>
        <v>0</v>
      </c>
      <c r="K656" s="91">
        <f t="shared" si="10"/>
        <v>0</v>
      </c>
      <c r="L656" s="89">
        <f>IFERROR(ROUND(G.11!L656,2),0)</f>
        <v>0</v>
      </c>
      <c r="M656" s="89">
        <f>IFERROR(ROUND(G.11!M656,2),0)</f>
        <v>0</v>
      </c>
      <c r="N656" s="96" t="str">
        <f>IF(OR(ISTEXT(G.11!N656),ISNUMBER(G.11!N656))=TRUE,G.11!N656,"")</f>
        <v/>
      </c>
    </row>
    <row r="657" spans="1:14" ht="15.75" thickBot="1" x14ac:dyDescent="0.3">
      <c r="A657" s="96" t="str">
        <f>IF(OR(ISTEXT(G.11!A657),ISNUMBER(G.11!A657))=TRUE,G.11!A657,"")</f>
        <v/>
      </c>
      <c r="B657" s="96" t="str">
        <f>IF(OR(ISTEXT(G.11!B657),ISNUMBER(G.11!B657))=TRUE,G.11!B657,"")</f>
        <v/>
      </c>
      <c r="C657" s="96" t="str">
        <f>IF(OR(ISTEXT(G.11!C657),ISNUMBER(G.11!C657))=TRUE,G.11!C657,"")</f>
        <v/>
      </c>
      <c r="D657" s="89">
        <f>IFERROR(ROUND(G.11!D657,2),0)</f>
        <v>0</v>
      </c>
      <c r="E657" s="96" t="str">
        <f>IF(OR(ISTEXT(G.11!E657),ISNUMBER(G.11!E657))=TRUE,G.11!E657,"")</f>
        <v/>
      </c>
      <c r="F657" s="89">
        <f>IFERROR(ROUND(G.11!F657,2),0)</f>
        <v>0</v>
      </c>
      <c r="G657" s="89">
        <f>IFERROR(ROUND(G.11!G657,2),0)</f>
        <v>0</v>
      </c>
      <c r="H657" s="89">
        <f>IFERROR(ROUND(G.11!H657,2),0)</f>
        <v>0</v>
      </c>
      <c r="I657" s="89">
        <f>IFERROR(ROUND(G.11!I657,2),0)</f>
        <v>0</v>
      </c>
      <c r="J657" s="89">
        <f>IFERROR(ROUND(G.11!J657,2),0)</f>
        <v>0</v>
      </c>
      <c r="K657" s="91">
        <f t="shared" si="10"/>
        <v>0</v>
      </c>
      <c r="L657" s="89">
        <f>IFERROR(ROUND(G.11!L657,2),0)</f>
        <v>0</v>
      </c>
      <c r="M657" s="89">
        <f>IFERROR(ROUND(G.11!M657,2),0)</f>
        <v>0</v>
      </c>
      <c r="N657" s="96" t="str">
        <f>IF(OR(ISTEXT(G.11!N657),ISNUMBER(G.11!N657))=TRUE,G.11!N657,"")</f>
        <v/>
      </c>
    </row>
    <row r="658" spans="1:14" ht="15.75" thickBot="1" x14ac:dyDescent="0.3">
      <c r="A658" s="96" t="str">
        <f>IF(OR(ISTEXT(G.11!A658),ISNUMBER(G.11!A658))=TRUE,G.11!A658,"")</f>
        <v/>
      </c>
      <c r="B658" s="96" t="str">
        <f>IF(OR(ISTEXT(G.11!B658),ISNUMBER(G.11!B658))=TRUE,G.11!B658,"")</f>
        <v/>
      </c>
      <c r="C658" s="96" t="str">
        <f>IF(OR(ISTEXT(G.11!C658),ISNUMBER(G.11!C658))=TRUE,G.11!C658,"")</f>
        <v/>
      </c>
      <c r="D658" s="89">
        <f>IFERROR(ROUND(G.11!D658,2),0)</f>
        <v>0</v>
      </c>
      <c r="E658" s="96" t="str">
        <f>IF(OR(ISTEXT(G.11!E658),ISNUMBER(G.11!E658))=TRUE,G.11!E658,"")</f>
        <v/>
      </c>
      <c r="F658" s="89">
        <f>IFERROR(ROUND(G.11!F658,2),0)</f>
        <v>0</v>
      </c>
      <c r="G658" s="89">
        <f>IFERROR(ROUND(G.11!G658,2),0)</f>
        <v>0</v>
      </c>
      <c r="H658" s="89">
        <f>IFERROR(ROUND(G.11!H658,2),0)</f>
        <v>0</v>
      </c>
      <c r="I658" s="89">
        <f>IFERROR(ROUND(G.11!I658,2),0)</f>
        <v>0</v>
      </c>
      <c r="J658" s="89">
        <f>IFERROR(ROUND(G.11!J658,2),0)</f>
        <v>0</v>
      </c>
      <c r="K658" s="91">
        <f t="shared" si="10"/>
        <v>0</v>
      </c>
      <c r="L658" s="89">
        <f>IFERROR(ROUND(G.11!L658,2),0)</f>
        <v>0</v>
      </c>
      <c r="M658" s="89">
        <f>IFERROR(ROUND(G.11!M658,2),0)</f>
        <v>0</v>
      </c>
      <c r="N658" s="96" t="str">
        <f>IF(OR(ISTEXT(G.11!N658),ISNUMBER(G.11!N658))=TRUE,G.11!N658,"")</f>
        <v/>
      </c>
    </row>
    <row r="659" spans="1:14" ht="15.75" thickBot="1" x14ac:dyDescent="0.3">
      <c r="A659" s="96" t="str">
        <f>IF(OR(ISTEXT(G.11!A659),ISNUMBER(G.11!A659))=TRUE,G.11!A659,"")</f>
        <v/>
      </c>
      <c r="B659" s="96" t="str">
        <f>IF(OR(ISTEXT(G.11!B659),ISNUMBER(G.11!B659))=TRUE,G.11!B659,"")</f>
        <v/>
      </c>
      <c r="C659" s="96" t="str">
        <f>IF(OR(ISTEXT(G.11!C659),ISNUMBER(G.11!C659))=TRUE,G.11!C659,"")</f>
        <v/>
      </c>
      <c r="D659" s="89">
        <f>IFERROR(ROUND(G.11!D659,2),0)</f>
        <v>0</v>
      </c>
      <c r="E659" s="96" t="str">
        <f>IF(OR(ISTEXT(G.11!E659),ISNUMBER(G.11!E659))=TRUE,G.11!E659,"")</f>
        <v/>
      </c>
      <c r="F659" s="89">
        <f>IFERROR(ROUND(G.11!F659,2),0)</f>
        <v>0</v>
      </c>
      <c r="G659" s="89">
        <f>IFERROR(ROUND(G.11!G659,2),0)</f>
        <v>0</v>
      </c>
      <c r="H659" s="89">
        <f>IFERROR(ROUND(G.11!H659,2),0)</f>
        <v>0</v>
      </c>
      <c r="I659" s="89">
        <f>IFERROR(ROUND(G.11!I659,2),0)</f>
        <v>0</v>
      </c>
      <c r="J659" s="89">
        <f>IFERROR(ROUND(G.11!J659,2),0)</f>
        <v>0</v>
      </c>
      <c r="K659" s="91">
        <f t="shared" si="10"/>
        <v>0</v>
      </c>
      <c r="L659" s="89">
        <f>IFERROR(ROUND(G.11!L659,2),0)</f>
        <v>0</v>
      </c>
      <c r="M659" s="89">
        <f>IFERROR(ROUND(G.11!M659,2),0)</f>
        <v>0</v>
      </c>
      <c r="N659" s="96" t="str">
        <f>IF(OR(ISTEXT(G.11!N659),ISNUMBER(G.11!N659))=TRUE,G.11!N659,"")</f>
        <v/>
      </c>
    </row>
    <row r="660" spans="1:14" ht="15.75" thickBot="1" x14ac:dyDescent="0.3">
      <c r="A660" s="96" t="str">
        <f>IF(OR(ISTEXT(G.11!A660),ISNUMBER(G.11!A660))=TRUE,G.11!A660,"")</f>
        <v/>
      </c>
      <c r="B660" s="96" t="str">
        <f>IF(OR(ISTEXT(G.11!B660),ISNUMBER(G.11!B660))=TRUE,G.11!B660,"")</f>
        <v/>
      </c>
      <c r="C660" s="96" t="str">
        <f>IF(OR(ISTEXT(G.11!C660),ISNUMBER(G.11!C660))=TRUE,G.11!C660,"")</f>
        <v/>
      </c>
      <c r="D660" s="89">
        <f>IFERROR(ROUND(G.11!D660,2),0)</f>
        <v>0</v>
      </c>
      <c r="E660" s="96" t="str">
        <f>IF(OR(ISTEXT(G.11!E660),ISNUMBER(G.11!E660))=TRUE,G.11!E660,"")</f>
        <v/>
      </c>
      <c r="F660" s="89">
        <f>IFERROR(ROUND(G.11!F660,2),0)</f>
        <v>0</v>
      </c>
      <c r="G660" s="89">
        <f>IFERROR(ROUND(G.11!G660,2),0)</f>
        <v>0</v>
      </c>
      <c r="H660" s="89">
        <f>IFERROR(ROUND(G.11!H660,2),0)</f>
        <v>0</v>
      </c>
      <c r="I660" s="89">
        <f>IFERROR(ROUND(G.11!I660,2),0)</f>
        <v>0</v>
      </c>
      <c r="J660" s="89">
        <f>IFERROR(ROUND(G.11!J660,2),0)</f>
        <v>0</v>
      </c>
      <c r="K660" s="91">
        <f t="shared" si="10"/>
        <v>0</v>
      </c>
      <c r="L660" s="89">
        <f>IFERROR(ROUND(G.11!L660,2),0)</f>
        <v>0</v>
      </c>
      <c r="M660" s="89">
        <f>IFERROR(ROUND(G.11!M660,2),0)</f>
        <v>0</v>
      </c>
      <c r="N660" s="96" t="str">
        <f>IF(OR(ISTEXT(G.11!N660),ISNUMBER(G.11!N660))=TRUE,G.11!N660,"")</f>
        <v/>
      </c>
    </row>
    <row r="661" spans="1:14" ht="15.75" thickBot="1" x14ac:dyDescent="0.3">
      <c r="A661" s="96" t="str">
        <f>IF(OR(ISTEXT(G.11!A661),ISNUMBER(G.11!A661))=TRUE,G.11!A661,"")</f>
        <v/>
      </c>
      <c r="B661" s="96" t="str">
        <f>IF(OR(ISTEXT(G.11!B661),ISNUMBER(G.11!B661))=TRUE,G.11!B661,"")</f>
        <v/>
      </c>
      <c r="C661" s="96" t="str">
        <f>IF(OR(ISTEXT(G.11!C661),ISNUMBER(G.11!C661))=TRUE,G.11!C661,"")</f>
        <v/>
      </c>
      <c r="D661" s="89">
        <f>IFERROR(ROUND(G.11!D661,2),0)</f>
        <v>0</v>
      </c>
      <c r="E661" s="96" t="str">
        <f>IF(OR(ISTEXT(G.11!E661),ISNUMBER(G.11!E661))=TRUE,G.11!E661,"")</f>
        <v/>
      </c>
      <c r="F661" s="89">
        <f>IFERROR(ROUND(G.11!F661,2),0)</f>
        <v>0</v>
      </c>
      <c r="G661" s="89">
        <f>IFERROR(ROUND(G.11!G661,2),0)</f>
        <v>0</v>
      </c>
      <c r="H661" s="89">
        <f>IFERROR(ROUND(G.11!H661,2),0)</f>
        <v>0</v>
      </c>
      <c r="I661" s="89">
        <f>IFERROR(ROUND(G.11!I661,2),0)</f>
        <v>0</v>
      </c>
      <c r="J661" s="89">
        <f>IFERROR(ROUND(G.11!J661,2),0)</f>
        <v>0</v>
      </c>
      <c r="K661" s="91">
        <f t="shared" si="10"/>
        <v>0</v>
      </c>
      <c r="L661" s="89">
        <f>IFERROR(ROUND(G.11!L661,2),0)</f>
        <v>0</v>
      </c>
      <c r="M661" s="89">
        <f>IFERROR(ROUND(G.11!M661,2),0)</f>
        <v>0</v>
      </c>
      <c r="N661" s="96" t="str">
        <f>IF(OR(ISTEXT(G.11!N661),ISNUMBER(G.11!N661))=TRUE,G.11!N661,"")</f>
        <v/>
      </c>
    </row>
    <row r="662" spans="1:14" ht="15.75" thickBot="1" x14ac:dyDescent="0.3">
      <c r="A662" s="96" t="str">
        <f>IF(OR(ISTEXT(G.11!A662),ISNUMBER(G.11!A662))=TRUE,G.11!A662,"")</f>
        <v/>
      </c>
      <c r="B662" s="96" t="str">
        <f>IF(OR(ISTEXT(G.11!B662),ISNUMBER(G.11!B662))=TRUE,G.11!B662,"")</f>
        <v/>
      </c>
      <c r="C662" s="96" t="str">
        <f>IF(OR(ISTEXT(G.11!C662),ISNUMBER(G.11!C662))=TRUE,G.11!C662,"")</f>
        <v/>
      </c>
      <c r="D662" s="89">
        <f>IFERROR(ROUND(G.11!D662,2),0)</f>
        <v>0</v>
      </c>
      <c r="E662" s="96" t="str">
        <f>IF(OR(ISTEXT(G.11!E662),ISNUMBER(G.11!E662))=TRUE,G.11!E662,"")</f>
        <v/>
      </c>
      <c r="F662" s="89">
        <f>IFERROR(ROUND(G.11!F662,2),0)</f>
        <v>0</v>
      </c>
      <c r="G662" s="89">
        <f>IFERROR(ROUND(G.11!G662,2),0)</f>
        <v>0</v>
      </c>
      <c r="H662" s="89">
        <f>IFERROR(ROUND(G.11!H662,2),0)</f>
        <v>0</v>
      </c>
      <c r="I662" s="89">
        <f>IFERROR(ROUND(G.11!I662,2),0)</f>
        <v>0</v>
      </c>
      <c r="J662" s="89">
        <f>IFERROR(ROUND(G.11!J662,2),0)</f>
        <v>0</v>
      </c>
      <c r="K662" s="91">
        <f t="shared" si="10"/>
        <v>0</v>
      </c>
      <c r="L662" s="89">
        <f>IFERROR(ROUND(G.11!L662,2),0)</f>
        <v>0</v>
      </c>
      <c r="M662" s="89">
        <f>IFERROR(ROUND(G.11!M662,2),0)</f>
        <v>0</v>
      </c>
      <c r="N662" s="96" t="str">
        <f>IF(OR(ISTEXT(G.11!N662),ISNUMBER(G.11!N662))=TRUE,G.11!N662,"")</f>
        <v/>
      </c>
    </row>
    <row r="663" spans="1:14" ht="15.75" thickBot="1" x14ac:dyDescent="0.3">
      <c r="A663" s="96" t="str">
        <f>IF(OR(ISTEXT(G.11!A663),ISNUMBER(G.11!A663))=TRUE,G.11!A663,"")</f>
        <v/>
      </c>
      <c r="B663" s="96" t="str">
        <f>IF(OR(ISTEXT(G.11!B663),ISNUMBER(G.11!B663))=TRUE,G.11!B663,"")</f>
        <v/>
      </c>
      <c r="C663" s="96" t="str">
        <f>IF(OR(ISTEXT(G.11!C663),ISNUMBER(G.11!C663))=TRUE,G.11!C663,"")</f>
        <v/>
      </c>
      <c r="D663" s="89">
        <f>IFERROR(ROUND(G.11!D663,2),0)</f>
        <v>0</v>
      </c>
      <c r="E663" s="96" t="str">
        <f>IF(OR(ISTEXT(G.11!E663),ISNUMBER(G.11!E663))=TRUE,G.11!E663,"")</f>
        <v/>
      </c>
      <c r="F663" s="89">
        <f>IFERROR(ROUND(G.11!F663,2),0)</f>
        <v>0</v>
      </c>
      <c r="G663" s="89">
        <f>IFERROR(ROUND(G.11!G663,2),0)</f>
        <v>0</v>
      </c>
      <c r="H663" s="89">
        <f>IFERROR(ROUND(G.11!H663,2),0)</f>
        <v>0</v>
      </c>
      <c r="I663" s="89">
        <f>IFERROR(ROUND(G.11!I663,2),0)</f>
        <v>0</v>
      </c>
      <c r="J663" s="89">
        <f>IFERROR(ROUND(G.11!J663,2),0)</f>
        <v>0</v>
      </c>
      <c r="K663" s="91">
        <f t="shared" si="10"/>
        <v>0</v>
      </c>
      <c r="L663" s="89">
        <f>IFERROR(ROUND(G.11!L663,2),0)</f>
        <v>0</v>
      </c>
      <c r="M663" s="89">
        <f>IFERROR(ROUND(G.11!M663,2),0)</f>
        <v>0</v>
      </c>
      <c r="N663" s="96" t="str">
        <f>IF(OR(ISTEXT(G.11!N663),ISNUMBER(G.11!N663))=TRUE,G.11!N663,"")</f>
        <v/>
      </c>
    </row>
    <row r="664" spans="1:14" ht="15.75" thickBot="1" x14ac:dyDescent="0.3">
      <c r="A664" s="96" t="str">
        <f>IF(OR(ISTEXT(G.11!A664),ISNUMBER(G.11!A664))=TRUE,G.11!A664,"")</f>
        <v/>
      </c>
      <c r="B664" s="96" t="str">
        <f>IF(OR(ISTEXT(G.11!B664),ISNUMBER(G.11!B664))=TRUE,G.11!B664,"")</f>
        <v/>
      </c>
      <c r="C664" s="96" t="str">
        <f>IF(OR(ISTEXT(G.11!C664),ISNUMBER(G.11!C664))=TRUE,G.11!C664,"")</f>
        <v/>
      </c>
      <c r="D664" s="89">
        <f>IFERROR(ROUND(G.11!D664,2),0)</f>
        <v>0</v>
      </c>
      <c r="E664" s="96" t="str">
        <f>IF(OR(ISTEXT(G.11!E664),ISNUMBER(G.11!E664))=TRUE,G.11!E664,"")</f>
        <v/>
      </c>
      <c r="F664" s="89">
        <f>IFERROR(ROUND(G.11!F664,2),0)</f>
        <v>0</v>
      </c>
      <c r="G664" s="89">
        <f>IFERROR(ROUND(G.11!G664,2),0)</f>
        <v>0</v>
      </c>
      <c r="H664" s="89">
        <f>IFERROR(ROUND(G.11!H664,2),0)</f>
        <v>0</v>
      </c>
      <c r="I664" s="89">
        <f>IFERROR(ROUND(G.11!I664,2),0)</f>
        <v>0</v>
      </c>
      <c r="J664" s="89">
        <f>IFERROR(ROUND(G.11!J664,2),0)</f>
        <v>0</v>
      </c>
      <c r="K664" s="91">
        <f t="shared" si="10"/>
        <v>0</v>
      </c>
      <c r="L664" s="89">
        <f>IFERROR(ROUND(G.11!L664,2),0)</f>
        <v>0</v>
      </c>
      <c r="M664" s="89">
        <f>IFERROR(ROUND(G.11!M664,2),0)</f>
        <v>0</v>
      </c>
      <c r="N664" s="96" t="str">
        <f>IF(OR(ISTEXT(G.11!N664),ISNUMBER(G.11!N664))=TRUE,G.11!N664,"")</f>
        <v/>
      </c>
    </row>
    <row r="665" spans="1:14" ht="15.75" thickBot="1" x14ac:dyDescent="0.3">
      <c r="A665" s="96" t="str">
        <f>IF(OR(ISTEXT(G.11!A665),ISNUMBER(G.11!A665))=TRUE,G.11!A665,"")</f>
        <v/>
      </c>
      <c r="B665" s="96" t="str">
        <f>IF(OR(ISTEXT(G.11!B665),ISNUMBER(G.11!B665))=TRUE,G.11!B665,"")</f>
        <v/>
      </c>
      <c r="C665" s="96" t="str">
        <f>IF(OR(ISTEXT(G.11!C665),ISNUMBER(G.11!C665))=TRUE,G.11!C665,"")</f>
        <v/>
      </c>
      <c r="D665" s="89">
        <f>IFERROR(ROUND(G.11!D665,2),0)</f>
        <v>0</v>
      </c>
      <c r="E665" s="96" t="str">
        <f>IF(OR(ISTEXT(G.11!E665),ISNUMBER(G.11!E665))=TRUE,G.11!E665,"")</f>
        <v/>
      </c>
      <c r="F665" s="89">
        <f>IFERROR(ROUND(G.11!F665,2),0)</f>
        <v>0</v>
      </c>
      <c r="G665" s="89">
        <f>IFERROR(ROUND(G.11!G665,2),0)</f>
        <v>0</v>
      </c>
      <c r="H665" s="89">
        <f>IFERROR(ROUND(G.11!H665,2),0)</f>
        <v>0</v>
      </c>
      <c r="I665" s="89">
        <f>IFERROR(ROUND(G.11!I665,2),0)</f>
        <v>0</v>
      </c>
      <c r="J665" s="89">
        <f>IFERROR(ROUND(G.11!J665,2),0)</f>
        <v>0</v>
      </c>
      <c r="K665" s="91">
        <f t="shared" si="10"/>
        <v>0</v>
      </c>
      <c r="L665" s="89">
        <f>IFERROR(ROUND(G.11!L665,2),0)</f>
        <v>0</v>
      </c>
      <c r="M665" s="89">
        <f>IFERROR(ROUND(G.11!M665,2),0)</f>
        <v>0</v>
      </c>
      <c r="N665" s="96" t="str">
        <f>IF(OR(ISTEXT(G.11!N665),ISNUMBER(G.11!N665))=TRUE,G.11!N665,"")</f>
        <v/>
      </c>
    </row>
    <row r="666" spans="1:14" ht="15.75" thickBot="1" x14ac:dyDescent="0.3">
      <c r="A666" s="96" t="str">
        <f>IF(OR(ISTEXT(G.11!A666),ISNUMBER(G.11!A666))=TRUE,G.11!A666,"")</f>
        <v/>
      </c>
      <c r="B666" s="96" t="str">
        <f>IF(OR(ISTEXT(G.11!B666),ISNUMBER(G.11!B666))=TRUE,G.11!B666,"")</f>
        <v/>
      </c>
      <c r="C666" s="96" t="str">
        <f>IF(OR(ISTEXT(G.11!C666),ISNUMBER(G.11!C666))=TRUE,G.11!C666,"")</f>
        <v/>
      </c>
      <c r="D666" s="89">
        <f>IFERROR(ROUND(G.11!D666,2),0)</f>
        <v>0</v>
      </c>
      <c r="E666" s="96" t="str">
        <f>IF(OR(ISTEXT(G.11!E666),ISNUMBER(G.11!E666))=TRUE,G.11!E666,"")</f>
        <v/>
      </c>
      <c r="F666" s="89">
        <f>IFERROR(ROUND(G.11!F666,2),0)</f>
        <v>0</v>
      </c>
      <c r="G666" s="89">
        <f>IFERROR(ROUND(G.11!G666,2),0)</f>
        <v>0</v>
      </c>
      <c r="H666" s="89">
        <f>IFERROR(ROUND(G.11!H666,2),0)</f>
        <v>0</v>
      </c>
      <c r="I666" s="89">
        <f>IFERROR(ROUND(G.11!I666,2),0)</f>
        <v>0</v>
      </c>
      <c r="J666" s="89">
        <f>IFERROR(ROUND(G.11!J666,2),0)</f>
        <v>0</v>
      </c>
      <c r="K666" s="91">
        <f t="shared" si="10"/>
        <v>0</v>
      </c>
      <c r="L666" s="89">
        <f>IFERROR(ROUND(G.11!L666,2),0)</f>
        <v>0</v>
      </c>
      <c r="M666" s="89">
        <f>IFERROR(ROUND(G.11!M666,2),0)</f>
        <v>0</v>
      </c>
      <c r="N666" s="96" t="str">
        <f>IF(OR(ISTEXT(G.11!N666),ISNUMBER(G.11!N666))=TRUE,G.11!N666,"")</f>
        <v/>
      </c>
    </row>
    <row r="667" spans="1:14" ht="15.75" thickBot="1" x14ac:dyDescent="0.3">
      <c r="A667" s="96" t="str">
        <f>IF(OR(ISTEXT(G.11!A667),ISNUMBER(G.11!A667))=TRUE,G.11!A667,"")</f>
        <v/>
      </c>
      <c r="B667" s="96" t="str">
        <f>IF(OR(ISTEXT(G.11!B667),ISNUMBER(G.11!B667))=TRUE,G.11!B667,"")</f>
        <v/>
      </c>
      <c r="C667" s="96" t="str">
        <f>IF(OR(ISTEXT(G.11!C667),ISNUMBER(G.11!C667))=TRUE,G.11!C667,"")</f>
        <v/>
      </c>
      <c r="D667" s="89">
        <f>IFERROR(ROUND(G.11!D667,2),0)</f>
        <v>0</v>
      </c>
      <c r="E667" s="96" t="str">
        <f>IF(OR(ISTEXT(G.11!E667),ISNUMBER(G.11!E667))=TRUE,G.11!E667,"")</f>
        <v/>
      </c>
      <c r="F667" s="89">
        <f>IFERROR(ROUND(G.11!F667,2),0)</f>
        <v>0</v>
      </c>
      <c r="G667" s="89">
        <f>IFERROR(ROUND(G.11!G667,2),0)</f>
        <v>0</v>
      </c>
      <c r="H667" s="89">
        <f>IFERROR(ROUND(G.11!H667,2),0)</f>
        <v>0</v>
      </c>
      <c r="I667" s="89">
        <f>IFERROR(ROUND(G.11!I667,2),0)</f>
        <v>0</v>
      </c>
      <c r="J667" s="89">
        <f>IFERROR(ROUND(G.11!J667,2),0)</f>
        <v>0</v>
      </c>
      <c r="K667" s="91">
        <f t="shared" si="10"/>
        <v>0</v>
      </c>
      <c r="L667" s="89">
        <f>IFERROR(ROUND(G.11!L667,2),0)</f>
        <v>0</v>
      </c>
      <c r="M667" s="89">
        <f>IFERROR(ROUND(G.11!M667,2),0)</f>
        <v>0</v>
      </c>
      <c r="N667" s="96" t="str">
        <f>IF(OR(ISTEXT(G.11!N667),ISNUMBER(G.11!N667))=TRUE,G.11!N667,"")</f>
        <v/>
      </c>
    </row>
    <row r="668" spans="1:14" ht="15.75" thickBot="1" x14ac:dyDescent="0.3">
      <c r="A668" s="96" t="str">
        <f>IF(OR(ISTEXT(G.11!A668),ISNUMBER(G.11!A668))=TRUE,G.11!A668,"")</f>
        <v/>
      </c>
      <c r="B668" s="96" t="str">
        <f>IF(OR(ISTEXT(G.11!B668),ISNUMBER(G.11!B668))=TRUE,G.11!B668,"")</f>
        <v/>
      </c>
      <c r="C668" s="96" t="str">
        <f>IF(OR(ISTEXT(G.11!C668),ISNUMBER(G.11!C668))=TRUE,G.11!C668,"")</f>
        <v/>
      </c>
      <c r="D668" s="89">
        <f>IFERROR(ROUND(G.11!D668,2),0)</f>
        <v>0</v>
      </c>
      <c r="E668" s="96" t="str">
        <f>IF(OR(ISTEXT(G.11!E668),ISNUMBER(G.11!E668))=TRUE,G.11!E668,"")</f>
        <v/>
      </c>
      <c r="F668" s="89">
        <f>IFERROR(ROUND(G.11!F668,2),0)</f>
        <v>0</v>
      </c>
      <c r="G668" s="89">
        <f>IFERROR(ROUND(G.11!G668,2),0)</f>
        <v>0</v>
      </c>
      <c r="H668" s="89">
        <f>IFERROR(ROUND(G.11!H668,2),0)</f>
        <v>0</v>
      </c>
      <c r="I668" s="89">
        <f>IFERROR(ROUND(G.11!I668,2),0)</f>
        <v>0</v>
      </c>
      <c r="J668" s="89">
        <f>IFERROR(ROUND(G.11!J668,2),0)</f>
        <v>0</v>
      </c>
      <c r="K668" s="91">
        <f t="shared" si="10"/>
        <v>0</v>
      </c>
      <c r="L668" s="89">
        <f>IFERROR(ROUND(G.11!L668,2),0)</f>
        <v>0</v>
      </c>
      <c r="M668" s="89">
        <f>IFERROR(ROUND(G.11!M668,2),0)</f>
        <v>0</v>
      </c>
      <c r="N668" s="96" t="str">
        <f>IF(OR(ISTEXT(G.11!N668),ISNUMBER(G.11!N668))=TRUE,G.11!N668,"")</f>
        <v/>
      </c>
    </row>
    <row r="669" spans="1:14" ht="15.75" thickBot="1" x14ac:dyDescent="0.3">
      <c r="A669" s="96" t="str">
        <f>IF(OR(ISTEXT(G.11!A669),ISNUMBER(G.11!A669))=TRUE,G.11!A669,"")</f>
        <v/>
      </c>
      <c r="B669" s="96" t="str">
        <f>IF(OR(ISTEXT(G.11!B669),ISNUMBER(G.11!B669))=TRUE,G.11!B669,"")</f>
        <v/>
      </c>
      <c r="C669" s="96" t="str">
        <f>IF(OR(ISTEXT(G.11!C669),ISNUMBER(G.11!C669))=TRUE,G.11!C669,"")</f>
        <v/>
      </c>
      <c r="D669" s="89">
        <f>IFERROR(ROUND(G.11!D669,2),0)</f>
        <v>0</v>
      </c>
      <c r="E669" s="96" t="str">
        <f>IF(OR(ISTEXT(G.11!E669),ISNUMBER(G.11!E669))=TRUE,G.11!E669,"")</f>
        <v/>
      </c>
      <c r="F669" s="89">
        <f>IFERROR(ROUND(G.11!F669,2),0)</f>
        <v>0</v>
      </c>
      <c r="G669" s="89">
        <f>IFERROR(ROUND(G.11!G669,2),0)</f>
        <v>0</v>
      </c>
      <c r="H669" s="89">
        <f>IFERROR(ROUND(G.11!H669,2),0)</f>
        <v>0</v>
      </c>
      <c r="I669" s="89">
        <f>IFERROR(ROUND(G.11!I669,2),0)</f>
        <v>0</v>
      </c>
      <c r="J669" s="89">
        <f>IFERROR(ROUND(G.11!J669,2),0)</f>
        <v>0</v>
      </c>
      <c r="K669" s="91">
        <f t="shared" si="10"/>
        <v>0</v>
      </c>
      <c r="L669" s="89">
        <f>IFERROR(ROUND(G.11!L669,2),0)</f>
        <v>0</v>
      </c>
      <c r="M669" s="89">
        <f>IFERROR(ROUND(G.11!M669,2),0)</f>
        <v>0</v>
      </c>
      <c r="N669" s="96" t="str">
        <f>IF(OR(ISTEXT(G.11!N669),ISNUMBER(G.11!N669))=TRUE,G.11!N669,"")</f>
        <v/>
      </c>
    </row>
    <row r="670" spans="1:14" ht="15.75" thickBot="1" x14ac:dyDescent="0.3">
      <c r="A670" s="96" t="str">
        <f>IF(OR(ISTEXT(G.11!A670),ISNUMBER(G.11!A670))=TRUE,G.11!A670,"")</f>
        <v/>
      </c>
      <c r="B670" s="96" t="str">
        <f>IF(OR(ISTEXT(G.11!B670),ISNUMBER(G.11!B670))=TRUE,G.11!B670,"")</f>
        <v/>
      </c>
      <c r="C670" s="96" t="str">
        <f>IF(OR(ISTEXT(G.11!C670),ISNUMBER(G.11!C670))=TRUE,G.11!C670,"")</f>
        <v/>
      </c>
      <c r="D670" s="89">
        <f>IFERROR(ROUND(G.11!D670,2),0)</f>
        <v>0</v>
      </c>
      <c r="E670" s="96" t="str">
        <f>IF(OR(ISTEXT(G.11!E670),ISNUMBER(G.11!E670))=TRUE,G.11!E670,"")</f>
        <v/>
      </c>
      <c r="F670" s="89">
        <f>IFERROR(ROUND(G.11!F670,2),0)</f>
        <v>0</v>
      </c>
      <c r="G670" s="89">
        <f>IFERROR(ROUND(G.11!G670,2),0)</f>
        <v>0</v>
      </c>
      <c r="H670" s="89">
        <f>IFERROR(ROUND(G.11!H670,2),0)</f>
        <v>0</v>
      </c>
      <c r="I670" s="89">
        <f>IFERROR(ROUND(G.11!I670,2),0)</f>
        <v>0</v>
      </c>
      <c r="J670" s="89">
        <f>IFERROR(ROUND(G.11!J670,2),0)</f>
        <v>0</v>
      </c>
      <c r="K670" s="91">
        <f t="shared" si="10"/>
        <v>0</v>
      </c>
      <c r="L670" s="89">
        <f>IFERROR(ROUND(G.11!L670,2),0)</f>
        <v>0</v>
      </c>
      <c r="M670" s="89">
        <f>IFERROR(ROUND(G.11!M670,2),0)</f>
        <v>0</v>
      </c>
      <c r="N670" s="96" t="str">
        <f>IF(OR(ISTEXT(G.11!N670),ISNUMBER(G.11!N670))=TRUE,G.11!N670,"")</f>
        <v/>
      </c>
    </row>
    <row r="671" spans="1:14" ht="15.75" thickBot="1" x14ac:dyDescent="0.3">
      <c r="A671" s="96" t="str">
        <f>IF(OR(ISTEXT(G.11!A671),ISNUMBER(G.11!A671))=TRUE,G.11!A671,"")</f>
        <v/>
      </c>
      <c r="B671" s="96" t="str">
        <f>IF(OR(ISTEXT(G.11!B671),ISNUMBER(G.11!B671))=TRUE,G.11!B671,"")</f>
        <v/>
      </c>
      <c r="C671" s="96" t="str">
        <f>IF(OR(ISTEXT(G.11!C671),ISNUMBER(G.11!C671))=TRUE,G.11!C671,"")</f>
        <v/>
      </c>
      <c r="D671" s="89">
        <f>IFERROR(ROUND(G.11!D671,2),0)</f>
        <v>0</v>
      </c>
      <c r="E671" s="96" t="str">
        <f>IF(OR(ISTEXT(G.11!E671),ISNUMBER(G.11!E671))=TRUE,G.11!E671,"")</f>
        <v/>
      </c>
      <c r="F671" s="89">
        <f>IFERROR(ROUND(G.11!F671,2),0)</f>
        <v>0</v>
      </c>
      <c r="G671" s="89">
        <f>IFERROR(ROUND(G.11!G671,2),0)</f>
        <v>0</v>
      </c>
      <c r="H671" s="89">
        <f>IFERROR(ROUND(G.11!H671,2),0)</f>
        <v>0</v>
      </c>
      <c r="I671" s="89">
        <f>IFERROR(ROUND(G.11!I671,2),0)</f>
        <v>0</v>
      </c>
      <c r="J671" s="89">
        <f>IFERROR(ROUND(G.11!J671,2),0)</f>
        <v>0</v>
      </c>
      <c r="K671" s="91">
        <f t="shared" si="10"/>
        <v>0</v>
      </c>
      <c r="L671" s="89">
        <f>IFERROR(ROUND(G.11!L671,2),0)</f>
        <v>0</v>
      </c>
      <c r="M671" s="89">
        <f>IFERROR(ROUND(G.11!M671,2),0)</f>
        <v>0</v>
      </c>
      <c r="N671" s="96" t="str">
        <f>IF(OR(ISTEXT(G.11!N671),ISNUMBER(G.11!N671))=TRUE,G.11!N671,"")</f>
        <v/>
      </c>
    </row>
    <row r="672" spans="1:14" ht="15.75" thickBot="1" x14ac:dyDescent="0.3">
      <c r="A672" s="96" t="str">
        <f>IF(OR(ISTEXT(G.11!A672),ISNUMBER(G.11!A672))=TRUE,G.11!A672,"")</f>
        <v/>
      </c>
      <c r="B672" s="96" t="str">
        <f>IF(OR(ISTEXT(G.11!B672),ISNUMBER(G.11!B672))=TRUE,G.11!B672,"")</f>
        <v/>
      </c>
      <c r="C672" s="96" t="str">
        <f>IF(OR(ISTEXT(G.11!C672),ISNUMBER(G.11!C672))=TRUE,G.11!C672,"")</f>
        <v/>
      </c>
      <c r="D672" s="89">
        <f>IFERROR(ROUND(G.11!D672,2),0)</f>
        <v>0</v>
      </c>
      <c r="E672" s="96" t="str">
        <f>IF(OR(ISTEXT(G.11!E672),ISNUMBER(G.11!E672))=TRUE,G.11!E672,"")</f>
        <v/>
      </c>
      <c r="F672" s="89">
        <f>IFERROR(ROUND(G.11!F672,2),0)</f>
        <v>0</v>
      </c>
      <c r="G672" s="89">
        <f>IFERROR(ROUND(G.11!G672,2),0)</f>
        <v>0</v>
      </c>
      <c r="H672" s="89">
        <f>IFERROR(ROUND(G.11!H672,2),0)</f>
        <v>0</v>
      </c>
      <c r="I672" s="89">
        <f>IFERROR(ROUND(G.11!I672,2),0)</f>
        <v>0</v>
      </c>
      <c r="J672" s="89">
        <f>IFERROR(ROUND(G.11!J672,2),0)</f>
        <v>0</v>
      </c>
      <c r="K672" s="91">
        <f t="shared" si="10"/>
        <v>0</v>
      </c>
      <c r="L672" s="89">
        <f>IFERROR(ROUND(G.11!L672,2),0)</f>
        <v>0</v>
      </c>
      <c r="M672" s="89">
        <f>IFERROR(ROUND(G.11!M672,2),0)</f>
        <v>0</v>
      </c>
      <c r="N672" s="96" t="str">
        <f>IF(OR(ISTEXT(G.11!N672),ISNUMBER(G.11!N672))=TRUE,G.11!N672,"")</f>
        <v/>
      </c>
    </row>
    <row r="673" spans="1:14" ht="15.75" thickBot="1" x14ac:dyDescent="0.3">
      <c r="A673" s="96" t="str">
        <f>IF(OR(ISTEXT(G.11!A673),ISNUMBER(G.11!A673))=TRUE,G.11!A673,"")</f>
        <v/>
      </c>
      <c r="B673" s="96" t="str">
        <f>IF(OR(ISTEXT(G.11!B673),ISNUMBER(G.11!B673))=TRUE,G.11!B673,"")</f>
        <v/>
      </c>
      <c r="C673" s="96" t="str">
        <f>IF(OR(ISTEXT(G.11!C673),ISNUMBER(G.11!C673))=TRUE,G.11!C673,"")</f>
        <v/>
      </c>
      <c r="D673" s="89">
        <f>IFERROR(ROUND(G.11!D673,2),0)</f>
        <v>0</v>
      </c>
      <c r="E673" s="96" t="str">
        <f>IF(OR(ISTEXT(G.11!E673),ISNUMBER(G.11!E673))=TRUE,G.11!E673,"")</f>
        <v/>
      </c>
      <c r="F673" s="89">
        <f>IFERROR(ROUND(G.11!F673,2),0)</f>
        <v>0</v>
      </c>
      <c r="G673" s="89">
        <f>IFERROR(ROUND(G.11!G673,2),0)</f>
        <v>0</v>
      </c>
      <c r="H673" s="89">
        <f>IFERROR(ROUND(G.11!H673,2),0)</f>
        <v>0</v>
      </c>
      <c r="I673" s="89">
        <f>IFERROR(ROUND(G.11!I673,2),0)</f>
        <v>0</v>
      </c>
      <c r="J673" s="89">
        <f>IFERROR(ROUND(G.11!J673,2),0)</f>
        <v>0</v>
      </c>
      <c r="K673" s="91">
        <f t="shared" si="10"/>
        <v>0</v>
      </c>
      <c r="L673" s="89">
        <f>IFERROR(ROUND(G.11!L673,2),0)</f>
        <v>0</v>
      </c>
      <c r="M673" s="89">
        <f>IFERROR(ROUND(G.11!M673,2),0)</f>
        <v>0</v>
      </c>
      <c r="N673" s="96" t="str">
        <f>IF(OR(ISTEXT(G.11!N673),ISNUMBER(G.11!N673))=TRUE,G.11!N673,"")</f>
        <v/>
      </c>
    </row>
    <row r="674" spans="1:14" ht="15.75" thickBot="1" x14ac:dyDescent="0.3">
      <c r="A674" s="96" t="str">
        <f>IF(OR(ISTEXT(G.11!A674),ISNUMBER(G.11!A674))=TRUE,G.11!A674,"")</f>
        <v/>
      </c>
      <c r="B674" s="96" t="str">
        <f>IF(OR(ISTEXT(G.11!B674),ISNUMBER(G.11!B674))=TRUE,G.11!B674,"")</f>
        <v/>
      </c>
      <c r="C674" s="96" t="str">
        <f>IF(OR(ISTEXT(G.11!C674),ISNUMBER(G.11!C674))=TRUE,G.11!C674,"")</f>
        <v/>
      </c>
      <c r="D674" s="89">
        <f>IFERROR(ROUND(G.11!D674,2),0)</f>
        <v>0</v>
      </c>
      <c r="E674" s="96" t="str">
        <f>IF(OR(ISTEXT(G.11!E674),ISNUMBER(G.11!E674))=TRUE,G.11!E674,"")</f>
        <v/>
      </c>
      <c r="F674" s="89">
        <f>IFERROR(ROUND(G.11!F674,2),0)</f>
        <v>0</v>
      </c>
      <c r="G674" s="89">
        <f>IFERROR(ROUND(G.11!G674,2),0)</f>
        <v>0</v>
      </c>
      <c r="H674" s="89">
        <f>IFERROR(ROUND(G.11!H674,2),0)</f>
        <v>0</v>
      </c>
      <c r="I674" s="89">
        <f>IFERROR(ROUND(G.11!I674,2),0)</f>
        <v>0</v>
      </c>
      <c r="J674" s="89">
        <f>IFERROR(ROUND(G.11!J674,2),0)</f>
        <v>0</v>
      </c>
      <c r="K674" s="91">
        <f t="shared" si="10"/>
        <v>0</v>
      </c>
      <c r="L674" s="89">
        <f>IFERROR(ROUND(G.11!L674,2),0)</f>
        <v>0</v>
      </c>
      <c r="M674" s="89">
        <f>IFERROR(ROUND(G.11!M674,2),0)</f>
        <v>0</v>
      </c>
      <c r="N674" s="96" t="str">
        <f>IF(OR(ISTEXT(G.11!N674),ISNUMBER(G.11!N674))=TRUE,G.11!N674,"")</f>
        <v/>
      </c>
    </row>
    <row r="675" spans="1:14" ht="15.75" thickBot="1" x14ac:dyDescent="0.3">
      <c r="A675" s="96" t="str">
        <f>IF(OR(ISTEXT(G.11!A675),ISNUMBER(G.11!A675))=TRUE,G.11!A675,"")</f>
        <v/>
      </c>
      <c r="B675" s="96" t="str">
        <f>IF(OR(ISTEXT(G.11!B675),ISNUMBER(G.11!B675))=TRUE,G.11!B675,"")</f>
        <v/>
      </c>
      <c r="C675" s="96" t="str">
        <f>IF(OR(ISTEXT(G.11!C675),ISNUMBER(G.11!C675))=TRUE,G.11!C675,"")</f>
        <v/>
      </c>
      <c r="D675" s="89">
        <f>IFERROR(ROUND(G.11!D675,2),0)</f>
        <v>0</v>
      </c>
      <c r="E675" s="96" t="str">
        <f>IF(OR(ISTEXT(G.11!E675),ISNUMBER(G.11!E675))=TRUE,G.11!E675,"")</f>
        <v/>
      </c>
      <c r="F675" s="89">
        <f>IFERROR(ROUND(G.11!F675,2),0)</f>
        <v>0</v>
      </c>
      <c r="G675" s="89">
        <f>IFERROR(ROUND(G.11!G675,2),0)</f>
        <v>0</v>
      </c>
      <c r="H675" s="89">
        <f>IFERROR(ROUND(G.11!H675,2),0)</f>
        <v>0</v>
      </c>
      <c r="I675" s="89">
        <f>IFERROR(ROUND(G.11!I675,2),0)</f>
        <v>0</v>
      </c>
      <c r="J675" s="89">
        <f>IFERROR(ROUND(G.11!J675,2),0)</f>
        <v>0</v>
      </c>
      <c r="K675" s="91">
        <f t="shared" ref="K675:K738" si="11">ROUND(SUM(F675,G675,H675,(-I675),(-J675)),2)</f>
        <v>0</v>
      </c>
      <c r="L675" s="89">
        <f>IFERROR(ROUND(G.11!L675,2),0)</f>
        <v>0</v>
      </c>
      <c r="M675" s="89">
        <f>IFERROR(ROUND(G.11!M675,2),0)</f>
        <v>0</v>
      </c>
      <c r="N675" s="96" t="str">
        <f>IF(OR(ISTEXT(G.11!N675),ISNUMBER(G.11!N675))=TRUE,G.11!N675,"")</f>
        <v/>
      </c>
    </row>
    <row r="676" spans="1:14" ht="15.75" thickBot="1" x14ac:dyDescent="0.3">
      <c r="A676" s="96" t="str">
        <f>IF(OR(ISTEXT(G.11!A676),ISNUMBER(G.11!A676))=TRUE,G.11!A676,"")</f>
        <v/>
      </c>
      <c r="B676" s="96" t="str">
        <f>IF(OR(ISTEXT(G.11!B676),ISNUMBER(G.11!B676))=TRUE,G.11!B676,"")</f>
        <v/>
      </c>
      <c r="C676" s="96" t="str">
        <f>IF(OR(ISTEXT(G.11!C676),ISNUMBER(G.11!C676))=TRUE,G.11!C676,"")</f>
        <v/>
      </c>
      <c r="D676" s="89">
        <f>IFERROR(ROUND(G.11!D676,2),0)</f>
        <v>0</v>
      </c>
      <c r="E676" s="96" t="str">
        <f>IF(OR(ISTEXT(G.11!E676),ISNUMBER(G.11!E676))=TRUE,G.11!E676,"")</f>
        <v/>
      </c>
      <c r="F676" s="89">
        <f>IFERROR(ROUND(G.11!F676,2),0)</f>
        <v>0</v>
      </c>
      <c r="G676" s="89">
        <f>IFERROR(ROUND(G.11!G676,2),0)</f>
        <v>0</v>
      </c>
      <c r="H676" s="89">
        <f>IFERROR(ROUND(G.11!H676,2),0)</f>
        <v>0</v>
      </c>
      <c r="I676" s="89">
        <f>IFERROR(ROUND(G.11!I676,2),0)</f>
        <v>0</v>
      </c>
      <c r="J676" s="89">
        <f>IFERROR(ROUND(G.11!J676,2),0)</f>
        <v>0</v>
      </c>
      <c r="K676" s="91">
        <f t="shared" si="11"/>
        <v>0</v>
      </c>
      <c r="L676" s="89">
        <f>IFERROR(ROUND(G.11!L676,2),0)</f>
        <v>0</v>
      </c>
      <c r="M676" s="89">
        <f>IFERROR(ROUND(G.11!M676,2),0)</f>
        <v>0</v>
      </c>
      <c r="N676" s="96" t="str">
        <f>IF(OR(ISTEXT(G.11!N676),ISNUMBER(G.11!N676))=TRUE,G.11!N676,"")</f>
        <v/>
      </c>
    </row>
    <row r="677" spans="1:14" ht="15.75" thickBot="1" x14ac:dyDescent="0.3">
      <c r="A677" s="96" t="str">
        <f>IF(OR(ISTEXT(G.11!A677),ISNUMBER(G.11!A677))=TRUE,G.11!A677,"")</f>
        <v/>
      </c>
      <c r="B677" s="96" t="str">
        <f>IF(OR(ISTEXT(G.11!B677),ISNUMBER(G.11!B677))=TRUE,G.11!B677,"")</f>
        <v/>
      </c>
      <c r="C677" s="96" t="str">
        <f>IF(OR(ISTEXT(G.11!C677),ISNUMBER(G.11!C677))=TRUE,G.11!C677,"")</f>
        <v/>
      </c>
      <c r="D677" s="89">
        <f>IFERROR(ROUND(G.11!D677,2),0)</f>
        <v>0</v>
      </c>
      <c r="E677" s="96" t="str">
        <f>IF(OR(ISTEXT(G.11!E677),ISNUMBER(G.11!E677))=TRUE,G.11!E677,"")</f>
        <v/>
      </c>
      <c r="F677" s="89">
        <f>IFERROR(ROUND(G.11!F677,2),0)</f>
        <v>0</v>
      </c>
      <c r="G677" s="89">
        <f>IFERROR(ROUND(G.11!G677,2),0)</f>
        <v>0</v>
      </c>
      <c r="H677" s="89">
        <f>IFERROR(ROUND(G.11!H677,2),0)</f>
        <v>0</v>
      </c>
      <c r="I677" s="89">
        <f>IFERROR(ROUND(G.11!I677,2),0)</f>
        <v>0</v>
      </c>
      <c r="J677" s="89">
        <f>IFERROR(ROUND(G.11!J677,2),0)</f>
        <v>0</v>
      </c>
      <c r="K677" s="91">
        <f t="shared" si="11"/>
        <v>0</v>
      </c>
      <c r="L677" s="89">
        <f>IFERROR(ROUND(G.11!L677,2),0)</f>
        <v>0</v>
      </c>
      <c r="M677" s="89">
        <f>IFERROR(ROUND(G.11!M677,2),0)</f>
        <v>0</v>
      </c>
      <c r="N677" s="96" t="str">
        <f>IF(OR(ISTEXT(G.11!N677),ISNUMBER(G.11!N677))=TRUE,G.11!N677,"")</f>
        <v/>
      </c>
    </row>
    <row r="678" spans="1:14" ht="15.75" thickBot="1" x14ac:dyDescent="0.3">
      <c r="A678" s="96" t="str">
        <f>IF(OR(ISTEXT(G.11!A678),ISNUMBER(G.11!A678))=TRUE,G.11!A678,"")</f>
        <v/>
      </c>
      <c r="B678" s="96" t="str">
        <f>IF(OR(ISTEXT(G.11!B678),ISNUMBER(G.11!B678))=TRUE,G.11!B678,"")</f>
        <v/>
      </c>
      <c r="C678" s="96" t="str">
        <f>IF(OR(ISTEXT(G.11!C678),ISNUMBER(G.11!C678))=TRUE,G.11!C678,"")</f>
        <v/>
      </c>
      <c r="D678" s="89">
        <f>IFERROR(ROUND(G.11!D678,2),0)</f>
        <v>0</v>
      </c>
      <c r="E678" s="96" t="str">
        <f>IF(OR(ISTEXT(G.11!E678),ISNUMBER(G.11!E678))=TRUE,G.11!E678,"")</f>
        <v/>
      </c>
      <c r="F678" s="89">
        <f>IFERROR(ROUND(G.11!F678,2),0)</f>
        <v>0</v>
      </c>
      <c r="G678" s="89">
        <f>IFERROR(ROUND(G.11!G678,2),0)</f>
        <v>0</v>
      </c>
      <c r="H678" s="89">
        <f>IFERROR(ROUND(G.11!H678,2),0)</f>
        <v>0</v>
      </c>
      <c r="I678" s="89">
        <f>IFERROR(ROUND(G.11!I678,2),0)</f>
        <v>0</v>
      </c>
      <c r="J678" s="89">
        <f>IFERROR(ROUND(G.11!J678,2),0)</f>
        <v>0</v>
      </c>
      <c r="K678" s="91">
        <f t="shared" si="11"/>
        <v>0</v>
      </c>
      <c r="L678" s="89">
        <f>IFERROR(ROUND(G.11!L678,2),0)</f>
        <v>0</v>
      </c>
      <c r="M678" s="89">
        <f>IFERROR(ROUND(G.11!M678,2),0)</f>
        <v>0</v>
      </c>
      <c r="N678" s="96" t="str">
        <f>IF(OR(ISTEXT(G.11!N678),ISNUMBER(G.11!N678))=TRUE,G.11!N678,"")</f>
        <v/>
      </c>
    </row>
    <row r="679" spans="1:14" ht="15.75" thickBot="1" x14ac:dyDescent="0.3">
      <c r="A679" s="96" t="str">
        <f>IF(OR(ISTEXT(G.11!A679),ISNUMBER(G.11!A679))=TRUE,G.11!A679,"")</f>
        <v/>
      </c>
      <c r="B679" s="96" t="str">
        <f>IF(OR(ISTEXT(G.11!B679),ISNUMBER(G.11!B679))=TRUE,G.11!B679,"")</f>
        <v/>
      </c>
      <c r="C679" s="96" t="str">
        <f>IF(OR(ISTEXT(G.11!C679),ISNUMBER(G.11!C679))=TRUE,G.11!C679,"")</f>
        <v/>
      </c>
      <c r="D679" s="89">
        <f>IFERROR(ROUND(G.11!D679,2),0)</f>
        <v>0</v>
      </c>
      <c r="E679" s="96" t="str">
        <f>IF(OR(ISTEXT(G.11!E679),ISNUMBER(G.11!E679))=TRUE,G.11!E679,"")</f>
        <v/>
      </c>
      <c r="F679" s="89">
        <f>IFERROR(ROUND(G.11!F679,2),0)</f>
        <v>0</v>
      </c>
      <c r="G679" s="89">
        <f>IFERROR(ROUND(G.11!G679,2),0)</f>
        <v>0</v>
      </c>
      <c r="H679" s="89">
        <f>IFERROR(ROUND(G.11!H679,2),0)</f>
        <v>0</v>
      </c>
      <c r="I679" s="89">
        <f>IFERROR(ROUND(G.11!I679,2),0)</f>
        <v>0</v>
      </c>
      <c r="J679" s="89">
        <f>IFERROR(ROUND(G.11!J679,2),0)</f>
        <v>0</v>
      </c>
      <c r="K679" s="91">
        <f t="shared" si="11"/>
        <v>0</v>
      </c>
      <c r="L679" s="89">
        <f>IFERROR(ROUND(G.11!L679,2),0)</f>
        <v>0</v>
      </c>
      <c r="M679" s="89">
        <f>IFERROR(ROUND(G.11!M679,2),0)</f>
        <v>0</v>
      </c>
      <c r="N679" s="96" t="str">
        <f>IF(OR(ISTEXT(G.11!N679),ISNUMBER(G.11!N679))=TRUE,G.11!N679,"")</f>
        <v/>
      </c>
    </row>
    <row r="680" spans="1:14" ht="15.75" thickBot="1" x14ac:dyDescent="0.3">
      <c r="A680" s="96" t="str">
        <f>IF(OR(ISTEXT(G.11!A680),ISNUMBER(G.11!A680))=TRUE,G.11!A680,"")</f>
        <v/>
      </c>
      <c r="B680" s="96" t="str">
        <f>IF(OR(ISTEXT(G.11!B680),ISNUMBER(G.11!B680))=TRUE,G.11!B680,"")</f>
        <v/>
      </c>
      <c r="C680" s="96" t="str">
        <f>IF(OR(ISTEXT(G.11!C680),ISNUMBER(G.11!C680))=TRUE,G.11!C680,"")</f>
        <v/>
      </c>
      <c r="D680" s="89">
        <f>IFERROR(ROUND(G.11!D680,2),0)</f>
        <v>0</v>
      </c>
      <c r="E680" s="96" t="str">
        <f>IF(OR(ISTEXT(G.11!E680),ISNUMBER(G.11!E680))=TRUE,G.11!E680,"")</f>
        <v/>
      </c>
      <c r="F680" s="89">
        <f>IFERROR(ROUND(G.11!F680,2),0)</f>
        <v>0</v>
      </c>
      <c r="G680" s="89">
        <f>IFERROR(ROUND(G.11!G680,2),0)</f>
        <v>0</v>
      </c>
      <c r="H680" s="89">
        <f>IFERROR(ROUND(G.11!H680,2),0)</f>
        <v>0</v>
      </c>
      <c r="I680" s="89">
        <f>IFERROR(ROUND(G.11!I680,2),0)</f>
        <v>0</v>
      </c>
      <c r="J680" s="89">
        <f>IFERROR(ROUND(G.11!J680,2),0)</f>
        <v>0</v>
      </c>
      <c r="K680" s="91">
        <f t="shared" si="11"/>
        <v>0</v>
      </c>
      <c r="L680" s="89">
        <f>IFERROR(ROUND(G.11!L680,2),0)</f>
        <v>0</v>
      </c>
      <c r="M680" s="89">
        <f>IFERROR(ROUND(G.11!M680,2),0)</f>
        <v>0</v>
      </c>
      <c r="N680" s="96" t="str">
        <f>IF(OR(ISTEXT(G.11!N680),ISNUMBER(G.11!N680))=TRUE,G.11!N680,"")</f>
        <v/>
      </c>
    </row>
    <row r="681" spans="1:14" ht="15.75" thickBot="1" x14ac:dyDescent="0.3">
      <c r="A681" s="96" t="str">
        <f>IF(OR(ISTEXT(G.11!A681),ISNUMBER(G.11!A681))=TRUE,G.11!A681,"")</f>
        <v/>
      </c>
      <c r="B681" s="96" t="str">
        <f>IF(OR(ISTEXT(G.11!B681),ISNUMBER(G.11!B681))=TRUE,G.11!B681,"")</f>
        <v/>
      </c>
      <c r="C681" s="96" t="str">
        <f>IF(OR(ISTEXT(G.11!C681),ISNUMBER(G.11!C681))=TRUE,G.11!C681,"")</f>
        <v/>
      </c>
      <c r="D681" s="89">
        <f>IFERROR(ROUND(G.11!D681,2),0)</f>
        <v>0</v>
      </c>
      <c r="E681" s="96" t="str">
        <f>IF(OR(ISTEXT(G.11!E681),ISNUMBER(G.11!E681))=TRUE,G.11!E681,"")</f>
        <v/>
      </c>
      <c r="F681" s="89">
        <f>IFERROR(ROUND(G.11!F681,2),0)</f>
        <v>0</v>
      </c>
      <c r="G681" s="89">
        <f>IFERROR(ROUND(G.11!G681,2),0)</f>
        <v>0</v>
      </c>
      <c r="H681" s="89">
        <f>IFERROR(ROUND(G.11!H681,2),0)</f>
        <v>0</v>
      </c>
      <c r="I681" s="89">
        <f>IFERROR(ROUND(G.11!I681,2),0)</f>
        <v>0</v>
      </c>
      <c r="J681" s="89">
        <f>IFERROR(ROUND(G.11!J681,2),0)</f>
        <v>0</v>
      </c>
      <c r="K681" s="91">
        <f t="shared" si="11"/>
        <v>0</v>
      </c>
      <c r="L681" s="89">
        <f>IFERROR(ROUND(G.11!L681,2),0)</f>
        <v>0</v>
      </c>
      <c r="M681" s="89">
        <f>IFERROR(ROUND(G.11!M681,2),0)</f>
        <v>0</v>
      </c>
      <c r="N681" s="96" t="str">
        <f>IF(OR(ISTEXT(G.11!N681),ISNUMBER(G.11!N681))=TRUE,G.11!N681,"")</f>
        <v/>
      </c>
    </row>
    <row r="682" spans="1:14" ht="15.75" thickBot="1" x14ac:dyDescent="0.3">
      <c r="A682" s="96" t="str">
        <f>IF(OR(ISTEXT(G.11!A682),ISNUMBER(G.11!A682))=TRUE,G.11!A682,"")</f>
        <v/>
      </c>
      <c r="B682" s="96" t="str">
        <f>IF(OR(ISTEXT(G.11!B682),ISNUMBER(G.11!B682))=TRUE,G.11!B682,"")</f>
        <v/>
      </c>
      <c r="C682" s="96" t="str">
        <f>IF(OR(ISTEXT(G.11!C682),ISNUMBER(G.11!C682))=TRUE,G.11!C682,"")</f>
        <v/>
      </c>
      <c r="D682" s="89">
        <f>IFERROR(ROUND(G.11!D682,2),0)</f>
        <v>0</v>
      </c>
      <c r="E682" s="96" t="str">
        <f>IF(OR(ISTEXT(G.11!E682),ISNUMBER(G.11!E682))=TRUE,G.11!E682,"")</f>
        <v/>
      </c>
      <c r="F682" s="89">
        <f>IFERROR(ROUND(G.11!F682,2),0)</f>
        <v>0</v>
      </c>
      <c r="G682" s="89">
        <f>IFERROR(ROUND(G.11!G682,2),0)</f>
        <v>0</v>
      </c>
      <c r="H682" s="89">
        <f>IFERROR(ROUND(G.11!H682,2),0)</f>
        <v>0</v>
      </c>
      <c r="I682" s="89">
        <f>IFERROR(ROUND(G.11!I682,2),0)</f>
        <v>0</v>
      </c>
      <c r="J682" s="89">
        <f>IFERROR(ROUND(G.11!J682,2),0)</f>
        <v>0</v>
      </c>
      <c r="K682" s="91">
        <f t="shared" si="11"/>
        <v>0</v>
      </c>
      <c r="L682" s="89">
        <f>IFERROR(ROUND(G.11!L682,2),0)</f>
        <v>0</v>
      </c>
      <c r="M682" s="89">
        <f>IFERROR(ROUND(G.11!M682,2),0)</f>
        <v>0</v>
      </c>
      <c r="N682" s="96" t="str">
        <f>IF(OR(ISTEXT(G.11!N682),ISNUMBER(G.11!N682))=TRUE,G.11!N682,"")</f>
        <v/>
      </c>
    </row>
    <row r="683" spans="1:14" ht="15.75" thickBot="1" x14ac:dyDescent="0.3">
      <c r="A683" s="96" t="str">
        <f>IF(OR(ISTEXT(G.11!A683),ISNUMBER(G.11!A683))=TRUE,G.11!A683,"")</f>
        <v/>
      </c>
      <c r="B683" s="96" t="str">
        <f>IF(OR(ISTEXT(G.11!B683),ISNUMBER(G.11!B683))=TRUE,G.11!B683,"")</f>
        <v/>
      </c>
      <c r="C683" s="96" t="str">
        <f>IF(OR(ISTEXT(G.11!C683),ISNUMBER(G.11!C683))=TRUE,G.11!C683,"")</f>
        <v/>
      </c>
      <c r="D683" s="89">
        <f>IFERROR(ROUND(G.11!D683,2),0)</f>
        <v>0</v>
      </c>
      <c r="E683" s="96" t="str">
        <f>IF(OR(ISTEXT(G.11!E683),ISNUMBER(G.11!E683))=TRUE,G.11!E683,"")</f>
        <v/>
      </c>
      <c r="F683" s="89">
        <f>IFERROR(ROUND(G.11!F683,2),0)</f>
        <v>0</v>
      </c>
      <c r="G683" s="89">
        <f>IFERROR(ROUND(G.11!G683,2),0)</f>
        <v>0</v>
      </c>
      <c r="H683" s="89">
        <f>IFERROR(ROUND(G.11!H683,2),0)</f>
        <v>0</v>
      </c>
      <c r="I683" s="89">
        <f>IFERROR(ROUND(G.11!I683,2),0)</f>
        <v>0</v>
      </c>
      <c r="J683" s="89">
        <f>IFERROR(ROUND(G.11!J683,2),0)</f>
        <v>0</v>
      </c>
      <c r="K683" s="91">
        <f t="shared" si="11"/>
        <v>0</v>
      </c>
      <c r="L683" s="89">
        <f>IFERROR(ROUND(G.11!L683,2),0)</f>
        <v>0</v>
      </c>
      <c r="M683" s="89">
        <f>IFERROR(ROUND(G.11!M683,2),0)</f>
        <v>0</v>
      </c>
      <c r="N683" s="96" t="str">
        <f>IF(OR(ISTEXT(G.11!N683),ISNUMBER(G.11!N683))=TRUE,G.11!N683,"")</f>
        <v/>
      </c>
    </row>
    <row r="684" spans="1:14" ht="15.75" thickBot="1" x14ac:dyDescent="0.3">
      <c r="A684" s="96" t="str">
        <f>IF(OR(ISTEXT(G.11!A684),ISNUMBER(G.11!A684))=TRUE,G.11!A684,"")</f>
        <v/>
      </c>
      <c r="B684" s="96" t="str">
        <f>IF(OR(ISTEXT(G.11!B684),ISNUMBER(G.11!B684))=TRUE,G.11!B684,"")</f>
        <v/>
      </c>
      <c r="C684" s="96" t="str">
        <f>IF(OR(ISTEXT(G.11!C684),ISNUMBER(G.11!C684))=TRUE,G.11!C684,"")</f>
        <v/>
      </c>
      <c r="D684" s="89">
        <f>IFERROR(ROUND(G.11!D684,2),0)</f>
        <v>0</v>
      </c>
      <c r="E684" s="96" t="str">
        <f>IF(OR(ISTEXT(G.11!E684),ISNUMBER(G.11!E684))=TRUE,G.11!E684,"")</f>
        <v/>
      </c>
      <c r="F684" s="89">
        <f>IFERROR(ROUND(G.11!F684,2),0)</f>
        <v>0</v>
      </c>
      <c r="G684" s="89">
        <f>IFERROR(ROUND(G.11!G684,2),0)</f>
        <v>0</v>
      </c>
      <c r="H684" s="89">
        <f>IFERROR(ROUND(G.11!H684,2),0)</f>
        <v>0</v>
      </c>
      <c r="I684" s="89">
        <f>IFERROR(ROUND(G.11!I684,2),0)</f>
        <v>0</v>
      </c>
      <c r="J684" s="89">
        <f>IFERROR(ROUND(G.11!J684,2),0)</f>
        <v>0</v>
      </c>
      <c r="K684" s="91">
        <f t="shared" si="11"/>
        <v>0</v>
      </c>
      <c r="L684" s="89">
        <f>IFERROR(ROUND(G.11!L684,2),0)</f>
        <v>0</v>
      </c>
      <c r="M684" s="89">
        <f>IFERROR(ROUND(G.11!M684,2),0)</f>
        <v>0</v>
      </c>
      <c r="N684" s="96" t="str">
        <f>IF(OR(ISTEXT(G.11!N684),ISNUMBER(G.11!N684))=TRUE,G.11!N684,"")</f>
        <v/>
      </c>
    </row>
    <row r="685" spans="1:14" ht="15.75" thickBot="1" x14ac:dyDescent="0.3">
      <c r="A685" s="96" t="str">
        <f>IF(OR(ISTEXT(G.11!A685),ISNUMBER(G.11!A685))=TRUE,G.11!A685,"")</f>
        <v/>
      </c>
      <c r="B685" s="96" t="str">
        <f>IF(OR(ISTEXT(G.11!B685),ISNUMBER(G.11!B685))=TRUE,G.11!B685,"")</f>
        <v/>
      </c>
      <c r="C685" s="96" t="str">
        <f>IF(OR(ISTEXT(G.11!C685),ISNUMBER(G.11!C685))=TRUE,G.11!C685,"")</f>
        <v/>
      </c>
      <c r="D685" s="89">
        <f>IFERROR(ROUND(G.11!D685,2),0)</f>
        <v>0</v>
      </c>
      <c r="E685" s="96" t="str">
        <f>IF(OR(ISTEXT(G.11!E685),ISNUMBER(G.11!E685))=TRUE,G.11!E685,"")</f>
        <v/>
      </c>
      <c r="F685" s="89">
        <f>IFERROR(ROUND(G.11!F685,2),0)</f>
        <v>0</v>
      </c>
      <c r="G685" s="89">
        <f>IFERROR(ROUND(G.11!G685,2),0)</f>
        <v>0</v>
      </c>
      <c r="H685" s="89">
        <f>IFERROR(ROUND(G.11!H685,2),0)</f>
        <v>0</v>
      </c>
      <c r="I685" s="89">
        <f>IFERROR(ROUND(G.11!I685,2),0)</f>
        <v>0</v>
      </c>
      <c r="J685" s="89">
        <f>IFERROR(ROUND(G.11!J685,2),0)</f>
        <v>0</v>
      </c>
      <c r="K685" s="91">
        <f t="shared" si="11"/>
        <v>0</v>
      </c>
      <c r="L685" s="89">
        <f>IFERROR(ROUND(G.11!L685,2),0)</f>
        <v>0</v>
      </c>
      <c r="M685" s="89">
        <f>IFERROR(ROUND(G.11!M685,2),0)</f>
        <v>0</v>
      </c>
      <c r="N685" s="96" t="str">
        <f>IF(OR(ISTEXT(G.11!N685),ISNUMBER(G.11!N685))=TRUE,G.11!N685,"")</f>
        <v/>
      </c>
    </row>
    <row r="686" spans="1:14" ht="15.75" thickBot="1" x14ac:dyDescent="0.3">
      <c r="A686" s="96" t="str">
        <f>IF(OR(ISTEXT(G.11!A686),ISNUMBER(G.11!A686))=TRUE,G.11!A686,"")</f>
        <v/>
      </c>
      <c r="B686" s="96" t="str">
        <f>IF(OR(ISTEXT(G.11!B686),ISNUMBER(G.11!B686))=TRUE,G.11!B686,"")</f>
        <v/>
      </c>
      <c r="C686" s="96" t="str">
        <f>IF(OR(ISTEXT(G.11!C686),ISNUMBER(G.11!C686))=TRUE,G.11!C686,"")</f>
        <v/>
      </c>
      <c r="D686" s="89">
        <f>IFERROR(ROUND(G.11!D686,2),0)</f>
        <v>0</v>
      </c>
      <c r="E686" s="96" t="str">
        <f>IF(OR(ISTEXT(G.11!E686),ISNUMBER(G.11!E686))=TRUE,G.11!E686,"")</f>
        <v/>
      </c>
      <c r="F686" s="89">
        <f>IFERROR(ROUND(G.11!F686,2),0)</f>
        <v>0</v>
      </c>
      <c r="G686" s="89">
        <f>IFERROR(ROUND(G.11!G686,2),0)</f>
        <v>0</v>
      </c>
      <c r="H686" s="89">
        <f>IFERROR(ROUND(G.11!H686,2),0)</f>
        <v>0</v>
      </c>
      <c r="I686" s="89">
        <f>IFERROR(ROUND(G.11!I686,2),0)</f>
        <v>0</v>
      </c>
      <c r="J686" s="89">
        <f>IFERROR(ROUND(G.11!J686,2),0)</f>
        <v>0</v>
      </c>
      <c r="K686" s="91">
        <f t="shared" si="11"/>
        <v>0</v>
      </c>
      <c r="L686" s="89">
        <f>IFERROR(ROUND(G.11!L686,2),0)</f>
        <v>0</v>
      </c>
      <c r="M686" s="89">
        <f>IFERROR(ROUND(G.11!M686,2),0)</f>
        <v>0</v>
      </c>
      <c r="N686" s="96" t="str">
        <f>IF(OR(ISTEXT(G.11!N686),ISNUMBER(G.11!N686))=TRUE,G.11!N686,"")</f>
        <v/>
      </c>
    </row>
    <row r="687" spans="1:14" ht="15.75" thickBot="1" x14ac:dyDescent="0.3">
      <c r="A687" s="96" t="str">
        <f>IF(OR(ISTEXT(G.11!A687),ISNUMBER(G.11!A687))=TRUE,G.11!A687,"")</f>
        <v/>
      </c>
      <c r="B687" s="96" t="str">
        <f>IF(OR(ISTEXT(G.11!B687),ISNUMBER(G.11!B687))=TRUE,G.11!B687,"")</f>
        <v/>
      </c>
      <c r="C687" s="96" t="str">
        <f>IF(OR(ISTEXT(G.11!C687),ISNUMBER(G.11!C687))=TRUE,G.11!C687,"")</f>
        <v/>
      </c>
      <c r="D687" s="89">
        <f>IFERROR(ROUND(G.11!D687,2),0)</f>
        <v>0</v>
      </c>
      <c r="E687" s="96" t="str">
        <f>IF(OR(ISTEXT(G.11!E687),ISNUMBER(G.11!E687))=TRUE,G.11!E687,"")</f>
        <v/>
      </c>
      <c r="F687" s="89">
        <f>IFERROR(ROUND(G.11!F687,2),0)</f>
        <v>0</v>
      </c>
      <c r="G687" s="89">
        <f>IFERROR(ROUND(G.11!G687,2),0)</f>
        <v>0</v>
      </c>
      <c r="H687" s="89">
        <f>IFERROR(ROUND(G.11!H687,2),0)</f>
        <v>0</v>
      </c>
      <c r="I687" s="89">
        <f>IFERROR(ROUND(G.11!I687,2),0)</f>
        <v>0</v>
      </c>
      <c r="J687" s="89">
        <f>IFERROR(ROUND(G.11!J687,2),0)</f>
        <v>0</v>
      </c>
      <c r="K687" s="91">
        <f t="shared" si="11"/>
        <v>0</v>
      </c>
      <c r="L687" s="89">
        <f>IFERROR(ROUND(G.11!L687,2),0)</f>
        <v>0</v>
      </c>
      <c r="M687" s="89">
        <f>IFERROR(ROUND(G.11!M687,2),0)</f>
        <v>0</v>
      </c>
      <c r="N687" s="96" t="str">
        <f>IF(OR(ISTEXT(G.11!N687),ISNUMBER(G.11!N687))=TRUE,G.11!N687,"")</f>
        <v/>
      </c>
    </row>
    <row r="688" spans="1:14" ht="15.75" thickBot="1" x14ac:dyDescent="0.3">
      <c r="A688" s="96" t="str">
        <f>IF(OR(ISTEXT(G.11!A688),ISNUMBER(G.11!A688))=TRUE,G.11!A688,"")</f>
        <v/>
      </c>
      <c r="B688" s="96" t="str">
        <f>IF(OR(ISTEXT(G.11!B688),ISNUMBER(G.11!B688))=TRUE,G.11!B688,"")</f>
        <v/>
      </c>
      <c r="C688" s="96" t="str">
        <f>IF(OR(ISTEXT(G.11!C688),ISNUMBER(G.11!C688))=TRUE,G.11!C688,"")</f>
        <v/>
      </c>
      <c r="D688" s="89">
        <f>IFERROR(ROUND(G.11!D688,2),0)</f>
        <v>0</v>
      </c>
      <c r="E688" s="96" t="str">
        <f>IF(OR(ISTEXT(G.11!E688),ISNUMBER(G.11!E688))=TRUE,G.11!E688,"")</f>
        <v/>
      </c>
      <c r="F688" s="89">
        <f>IFERROR(ROUND(G.11!F688,2),0)</f>
        <v>0</v>
      </c>
      <c r="G688" s="89">
        <f>IFERROR(ROUND(G.11!G688,2),0)</f>
        <v>0</v>
      </c>
      <c r="H688" s="89">
        <f>IFERROR(ROUND(G.11!H688,2),0)</f>
        <v>0</v>
      </c>
      <c r="I688" s="89">
        <f>IFERROR(ROUND(G.11!I688,2),0)</f>
        <v>0</v>
      </c>
      <c r="J688" s="89">
        <f>IFERROR(ROUND(G.11!J688,2),0)</f>
        <v>0</v>
      </c>
      <c r="K688" s="91">
        <f t="shared" si="11"/>
        <v>0</v>
      </c>
      <c r="L688" s="89">
        <f>IFERROR(ROUND(G.11!L688,2),0)</f>
        <v>0</v>
      </c>
      <c r="M688" s="89">
        <f>IFERROR(ROUND(G.11!M688,2),0)</f>
        <v>0</v>
      </c>
      <c r="N688" s="96" t="str">
        <f>IF(OR(ISTEXT(G.11!N688),ISNUMBER(G.11!N688))=TRUE,G.11!N688,"")</f>
        <v/>
      </c>
    </row>
    <row r="689" spans="1:14" ht="15.75" thickBot="1" x14ac:dyDescent="0.3">
      <c r="A689" s="96" t="str">
        <f>IF(OR(ISTEXT(G.11!A689),ISNUMBER(G.11!A689))=TRUE,G.11!A689,"")</f>
        <v/>
      </c>
      <c r="B689" s="96" t="str">
        <f>IF(OR(ISTEXT(G.11!B689),ISNUMBER(G.11!B689))=TRUE,G.11!B689,"")</f>
        <v/>
      </c>
      <c r="C689" s="96" t="str">
        <f>IF(OR(ISTEXT(G.11!C689),ISNUMBER(G.11!C689))=TRUE,G.11!C689,"")</f>
        <v/>
      </c>
      <c r="D689" s="89">
        <f>IFERROR(ROUND(G.11!D689,2),0)</f>
        <v>0</v>
      </c>
      <c r="E689" s="96" t="str">
        <f>IF(OR(ISTEXT(G.11!E689),ISNUMBER(G.11!E689))=TRUE,G.11!E689,"")</f>
        <v/>
      </c>
      <c r="F689" s="89">
        <f>IFERROR(ROUND(G.11!F689,2),0)</f>
        <v>0</v>
      </c>
      <c r="G689" s="89">
        <f>IFERROR(ROUND(G.11!G689,2),0)</f>
        <v>0</v>
      </c>
      <c r="H689" s="89">
        <f>IFERROR(ROUND(G.11!H689,2),0)</f>
        <v>0</v>
      </c>
      <c r="I689" s="89">
        <f>IFERROR(ROUND(G.11!I689,2),0)</f>
        <v>0</v>
      </c>
      <c r="J689" s="89">
        <f>IFERROR(ROUND(G.11!J689,2),0)</f>
        <v>0</v>
      </c>
      <c r="K689" s="91">
        <f t="shared" si="11"/>
        <v>0</v>
      </c>
      <c r="L689" s="89">
        <f>IFERROR(ROUND(G.11!L689,2),0)</f>
        <v>0</v>
      </c>
      <c r="M689" s="89">
        <f>IFERROR(ROUND(G.11!M689,2),0)</f>
        <v>0</v>
      </c>
      <c r="N689" s="96" t="str">
        <f>IF(OR(ISTEXT(G.11!N689),ISNUMBER(G.11!N689))=TRUE,G.11!N689,"")</f>
        <v/>
      </c>
    </row>
    <row r="690" spans="1:14" ht="15.75" thickBot="1" x14ac:dyDescent="0.3">
      <c r="A690" s="96" t="str">
        <f>IF(OR(ISTEXT(G.11!A690),ISNUMBER(G.11!A690))=TRUE,G.11!A690,"")</f>
        <v/>
      </c>
      <c r="B690" s="96" t="str">
        <f>IF(OR(ISTEXT(G.11!B690),ISNUMBER(G.11!B690))=TRUE,G.11!B690,"")</f>
        <v/>
      </c>
      <c r="C690" s="96" t="str">
        <f>IF(OR(ISTEXT(G.11!C690),ISNUMBER(G.11!C690))=TRUE,G.11!C690,"")</f>
        <v/>
      </c>
      <c r="D690" s="89">
        <f>IFERROR(ROUND(G.11!D690,2),0)</f>
        <v>0</v>
      </c>
      <c r="E690" s="96" t="str">
        <f>IF(OR(ISTEXT(G.11!E690),ISNUMBER(G.11!E690))=TRUE,G.11!E690,"")</f>
        <v/>
      </c>
      <c r="F690" s="89">
        <f>IFERROR(ROUND(G.11!F690,2),0)</f>
        <v>0</v>
      </c>
      <c r="G690" s="89">
        <f>IFERROR(ROUND(G.11!G690,2),0)</f>
        <v>0</v>
      </c>
      <c r="H690" s="89">
        <f>IFERROR(ROUND(G.11!H690,2),0)</f>
        <v>0</v>
      </c>
      <c r="I690" s="89">
        <f>IFERROR(ROUND(G.11!I690,2),0)</f>
        <v>0</v>
      </c>
      <c r="J690" s="89">
        <f>IFERROR(ROUND(G.11!J690,2),0)</f>
        <v>0</v>
      </c>
      <c r="K690" s="91">
        <f t="shared" si="11"/>
        <v>0</v>
      </c>
      <c r="L690" s="89">
        <f>IFERROR(ROUND(G.11!L690,2),0)</f>
        <v>0</v>
      </c>
      <c r="M690" s="89">
        <f>IFERROR(ROUND(G.11!M690,2),0)</f>
        <v>0</v>
      </c>
      <c r="N690" s="96" t="str">
        <f>IF(OR(ISTEXT(G.11!N690),ISNUMBER(G.11!N690))=TRUE,G.11!N690,"")</f>
        <v/>
      </c>
    </row>
    <row r="691" spans="1:14" ht="15.75" thickBot="1" x14ac:dyDescent="0.3">
      <c r="A691" s="96" t="str">
        <f>IF(OR(ISTEXT(G.11!A691),ISNUMBER(G.11!A691))=TRUE,G.11!A691,"")</f>
        <v/>
      </c>
      <c r="B691" s="96" t="str">
        <f>IF(OR(ISTEXT(G.11!B691),ISNUMBER(G.11!B691))=TRUE,G.11!B691,"")</f>
        <v/>
      </c>
      <c r="C691" s="96" t="str">
        <f>IF(OR(ISTEXT(G.11!C691),ISNUMBER(G.11!C691))=TRUE,G.11!C691,"")</f>
        <v/>
      </c>
      <c r="D691" s="89">
        <f>IFERROR(ROUND(G.11!D691,2),0)</f>
        <v>0</v>
      </c>
      <c r="E691" s="96" t="str">
        <f>IF(OR(ISTEXT(G.11!E691),ISNUMBER(G.11!E691))=TRUE,G.11!E691,"")</f>
        <v/>
      </c>
      <c r="F691" s="89">
        <f>IFERROR(ROUND(G.11!F691,2),0)</f>
        <v>0</v>
      </c>
      <c r="G691" s="89">
        <f>IFERROR(ROUND(G.11!G691,2),0)</f>
        <v>0</v>
      </c>
      <c r="H691" s="89">
        <f>IFERROR(ROUND(G.11!H691,2),0)</f>
        <v>0</v>
      </c>
      <c r="I691" s="89">
        <f>IFERROR(ROUND(G.11!I691,2),0)</f>
        <v>0</v>
      </c>
      <c r="J691" s="89">
        <f>IFERROR(ROUND(G.11!J691,2),0)</f>
        <v>0</v>
      </c>
      <c r="K691" s="91">
        <f t="shared" si="11"/>
        <v>0</v>
      </c>
      <c r="L691" s="89">
        <f>IFERROR(ROUND(G.11!L691,2),0)</f>
        <v>0</v>
      </c>
      <c r="M691" s="89">
        <f>IFERROR(ROUND(G.11!M691,2),0)</f>
        <v>0</v>
      </c>
      <c r="N691" s="96" t="str">
        <f>IF(OR(ISTEXT(G.11!N691),ISNUMBER(G.11!N691))=TRUE,G.11!N691,"")</f>
        <v/>
      </c>
    </row>
    <row r="692" spans="1:14" ht="15.75" thickBot="1" x14ac:dyDescent="0.3">
      <c r="A692" s="96" t="str">
        <f>IF(OR(ISTEXT(G.11!A692),ISNUMBER(G.11!A692))=TRUE,G.11!A692,"")</f>
        <v/>
      </c>
      <c r="B692" s="96" t="str">
        <f>IF(OR(ISTEXT(G.11!B692),ISNUMBER(G.11!B692))=TRUE,G.11!B692,"")</f>
        <v/>
      </c>
      <c r="C692" s="96" t="str">
        <f>IF(OR(ISTEXT(G.11!C692),ISNUMBER(G.11!C692))=TRUE,G.11!C692,"")</f>
        <v/>
      </c>
      <c r="D692" s="89">
        <f>IFERROR(ROUND(G.11!D692,2),0)</f>
        <v>0</v>
      </c>
      <c r="E692" s="96" t="str">
        <f>IF(OR(ISTEXT(G.11!E692),ISNUMBER(G.11!E692))=TRUE,G.11!E692,"")</f>
        <v/>
      </c>
      <c r="F692" s="89">
        <f>IFERROR(ROUND(G.11!F692,2),0)</f>
        <v>0</v>
      </c>
      <c r="G692" s="89">
        <f>IFERROR(ROUND(G.11!G692,2),0)</f>
        <v>0</v>
      </c>
      <c r="H692" s="89">
        <f>IFERROR(ROUND(G.11!H692,2),0)</f>
        <v>0</v>
      </c>
      <c r="I692" s="89">
        <f>IFERROR(ROUND(G.11!I692,2),0)</f>
        <v>0</v>
      </c>
      <c r="J692" s="89">
        <f>IFERROR(ROUND(G.11!J692,2),0)</f>
        <v>0</v>
      </c>
      <c r="K692" s="91">
        <f t="shared" si="11"/>
        <v>0</v>
      </c>
      <c r="L692" s="89">
        <f>IFERROR(ROUND(G.11!L692,2),0)</f>
        <v>0</v>
      </c>
      <c r="M692" s="89">
        <f>IFERROR(ROUND(G.11!M692,2),0)</f>
        <v>0</v>
      </c>
      <c r="N692" s="96" t="str">
        <f>IF(OR(ISTEXT(G.11!N692),ISNUMBER(G.11!N692))=TRUE,G.11!N692,"")</f>
        <v/>
      </c>
    </row>
    <row r="693" spans="1:14" ht="15.75" thickBot="1" x14ac:dyDescent="0.3">
      <c r="A693" s="96" t="str">
        <f>IF(OR(ISTEXT(G.11!A693),ISNUMBER(G.11!A693))=TRUE,G.11!A693,"")</f>
        <v/>
      </c>
      <c r="B693" s="96" t="str">
        <f>IF(OR(ISTEXT(G.11!B693),ISNUMBER(G.11!B693))=TRUE,G.11!B693,"")</f>
        <v/>
      </c>
      <c r="C693" s="96" t="str">
        <f>IF(OR(ISTEXT(G.11!C693),ISNUMBER(G.11!C693))=TRUE,G.11!C693,"")</f>
        <v/>
      </c>
      <c r="D693" s="89">
        <f>IFERROR(ROUND(G.11!D693,2),0)</f>
        <v>0</v>
      </c>
      <c r="E693" s="96" t="str">
        <f>IF(OR(ISTEXT(G.11!E693),ISNUMBER(G.11!E693))=TRUE,G.11!E693,"")</f>
        <v/>
      </c>
      <c r="F693" s="89">
        <f>IFERROR(ROUND(G.11!F693,2),0)</f>
        <v>0</v>
      </c>
      <c r="G693" s="89">
        <f>IFERROR(ROUND(G.11!G693,2),0)</f>
        <v>0</v>
      </c>
      <c r="H693" s="89">
        <f>IFERROR(ROUND(G.11!H693,2),0)</f>
        <v>0</v>
      </c>
      <c r="I693" s="89">
        <f>IFERROR(ROUND(G.11!I693,2),0)</f>
        <v>0</v>
      </c>
      <c r="J693" s="89">
        <f>IFERROR(ROUND(G.11!J693,2),0)</f>
        <v>0</v>
      </c>
      <c r="K693" s="91">
        <f t="shared" si="11"/>
        <v>0</v>
      </c>
      <c r="L693" s="89">
        <f>IFERROR(ROUND(G.11!L693,2),0)</f>
        <v>0</v>
      </c>
      <c r="M693" s="89">
        <f>IFERROR(ROUND(G.11!M693,2),0)</f>
        <v>0</v>
      </c>
      <c r="N693" s="96" t="str">
        <f>IF(OR(ISTEXT(G.11!N693),ISNUMBER(G.11!N693))=TRUE,G.11!N693,"")</f>
        <v/>
      </c>
    </row>
    <row r="694" spans="1:14" ht="15.75" thickBot="1" x14ac:dyDescent="0.3">
      <c r="A694" s="96" t="str">
        <f>IF(OR(ISTEXT(G.11!A694),ISNUMBER(G.11!A694))=TRUE,G.11!A694,"")</f>
        <v/>
      </c>
      <c r="B694" s="96" t="str">
        <f>IF(OR(ISTEXT(G.11!B694),ISNUMBER(G.11!B694))=TRUE,G.11!B694,"")</f>
        <v/>
      </c>
      <c r="C694" s="96" t="str">
        <f>IF(OR(ISTEXT(G.11!C694),ISNUMBER(G.11!C694))=TRUE,G.11!C694,"")</f>
        <v/>
      </c>
      <c r="D694" s="89">
        <f>IFERROR(ROUND(G.11!D694,2),0)</f>
        <v>0</v>
      </c>
      <c r="E694" s="96" t="str">
        <f>IF(OR(ISTEXT(G.11!E694),ISNUMBER(G.11!E694))=TRUE,G.11!E694,"")</f>
        <v/>
      </c>
      <c r="F694" s="89">
        <f>IFERROR(ROUND(G.11!F694,2),0)</f>
        <v>0</v>
      </c>
      <c r="G694" s="89">
        <f>IFERROR(ROUND(G.11!G694,2),0)</f>
        <v>0</v>
      </c>
      <c r="H694" s="89">
        <f>IFERROR(ROUND(G.11!H694,2),0)</f>
        <v>0</v>
      </c>
      <c r="I694" s="89">
        <f>IFERROR(ROUND(G.11!I694,2),0)</f>
        <v>0</v>
      </c>
      <c r="J694" s="89">
        <f>IFERROR(ROUND(G.11!J694,2),0)</f>
        <v>0</v>
      </c>
      <c r="K694" s="91">
        <f t="shared" si="11"/>
        <v>0</v>
      </c>
      <c r="L694" s="89">
        <f>IFERROR(ROUND(G.11!L694,2),0)</f>
        <v>0</v>
      </c>
      <c r="M694" s="89">
        <f>IFERROR(ROUND(G.11!M694,2),0)</f>
        <v>0</v>
      </c>
      <c r="N694" s="96" t="str">
        <f>IF(OR(ISTEXT(G.11!N694),ISNUMBER(G.11!N694))=TRUE,G.11!N694,"")</f>
        <v/>
      </c>
    </row>
    <row r="695" spans="1:14" ht="15.75" thickBot="1" x14ac:dyDescent="0.3">
      <c r="A695" s="96" t="str">
        <f>IF(OR(ISTEXT(G.11!A695),ISNUMBER(G.11!A695))=TRUE,G.11!A695,"")</f>
        <v/>
      </c>
      <c r="B695" s="96" t="str">
        <f>IF(OR(ISTEXT(G.11!B695),ISNUMBER(G.11!B695))=TRUE,G.11!B695,"")</f>
        <v/>
      </c>
      <c r="C695" s="96" t="str">
        <f>IF(OR(ISTEXT(G.11!C695),ISNUMBER(G.11!C695))=TRUE,G.11!C695,"")</f>
        <v/>
      </c>
      <c r="D695" s="89">
        <f>IFERROR(ROUND(G.11!D695,2),0)</f>
        <v>0</v>
      </c>
      <c r="E695" s="96" t="str">
        <f>IF(OR(ISTEXT(G.11!E695),ISNUMBER(G.11!E695))=TRUE,G.11!E695,"")</f>
        <v/>
      </c>
      <c r="F695" s="89">
        <f>IFERROR(ROUND(G.11!F695,2),0)</f>
        <v>0</v>
      </c>
      <c r="G695" s="89">
        <f>IFERROR(ROUND(G.11!G695,2),0)</f>
        <v>0</v>
      </c>
      <c r="H695" s="89">
        <f>IFERROR(ROUND(G.11!H695,2),0)</f>
        <v>0</v>
      </c>
      <c r="I695" s="89">
        <f>IFERROR(ROUND(G.11!I695,2),0)</f>
        <v>0</v>
      </c>
      <c r="J695" s="89">
        <f>IFERROR(ROUND(G.11!J695,2),0)</f>
        <v>0</v>
      </c>
      <c r="K695" s="91">
        <f t="shared" si="11"/>
        <v>0</v>
      </c>
      <c r="L695" s="89">
        <f>IFERROR(ROUND(G.11!L695,2),0)</f>
        <v>0</v>
      </c>
      <c r="M695" s="89">
        <f>IFERROR(ROUND(G.11!M695,2),0)</f>
        <v>0</v>
      </c>
      <c r="N695" s="96" t="str">
        <f>IF(OR(ISTEXT(G.11!N695),ISNUMBER(G.11!N695))=TRUE,G.11!N695,"")</f>
        <v/>
      </c>
    </row>
    <row r="696" spans="1:14" ht="15.75" thickBot="1" x14ac:dyDescent="0.3">
      <c r="A696" s="96" t="str">
        <f>IF(OR(ISTEXT(G.11!A696),ISNUMBER(G.11!A696))=TRUE,G.11!A696,"")</f>
        <v/>
      </c>
      <c r="B696" s="96" t="str">
        <f>IF(OR(ISTEXT(G.11!B696),ISNUMBER(G.11!B696))=TRUE,G.11!B696,"")</f>
        <v/>
      </c>
      <c r="C696" s="96" t="str">
        <f>IF(OR(ISTEXT(G.11!C696),ISNUMBER(G.11!C696))=TRUE,G.11!C696,"")</f>
        <v/>
      </c>
      <c r="D696" s="89">
        <f>IFERROR(ROUND(G.11!D696,2),0)</f>
        <v>0</v>
      </c>
      <c r="E696" s="96" t="str">
        <f>IF(OR(ISTEXT(G.11!E696),ISNUMBER(G.11!E696))=TRUE,G.11!E696,"")</f>
        <v/>
      </c>
      <c r="F696" s="89">
        <f>IFERROR(ROUND(G.11!F696,2),0)</f>
        <v>0</v>
      </c>
      <c r="G696" s="89">
        <f>IFERROR(ROUND(G.11!G696,2),0)</f>
        <v>0</v>
      </c>
      <c r="H696" s="89">
        <f>IFERROR(ROUND(G.11!H696,2),0)</f>
        <v>0</v>
      </c>
      <c r="I696" s="89">
        <f>IFERROR(ROUND(G.11!I696,2),0)</f>
        <v>0</v>
      </c>
      <c r="J696" s="89">
        <f>IFERROR(ROUND(G.11!J696,2),0)</f>
        <v>0</v>
      </c>
      <c r="K696" s="91">
        <f t="shared" si="11"/>
        <v>0</v>
      </c>
      <c r="L696" s="89">
        <f>IFERROR(ROUND(G.11!L696,2),0)</f>
        <v>0</v>
      </c>
      <c r="M696" s="89">
        <f>IFERROR(ROUND(G.11!M696,2),0)</f>
        <v>0</v>
      </c>
      <c r="N696" s="96" t="str">
        <f>IF(OR(ISTEXT(G.11!N696),ISNUMBER(G.11!N696))=TRUE,G.11!N696,"")</f>
        <v/>
      </c>
    </row>
    <row r="697" spans="1:14" ht="15.75" thickBot="1" x14ac:dyDescent="0.3">
      <c r="A697" s="96" t="str">
        <f>IF(OR(ISTEXT(G.11!A697),ISNUMBER(G.11!A697))=TRUE,G.11!A697,"")</f>
        <v/>
      </c>
      <c r="B697" s="96" t="str">
        <f>IF(OR(ISTEXT(G.11!B697),ISNUMBER(G.11!B697))=TRUE,G.11!B697,"")</f>
        <v/>
      </c>
      <c r="C697" s="96" t="str">
        <f>IF(OR(ISTEXT(G.11!C697),ISNUMBER(G.11!C697))=TRUE,G.11!C697,"")</f>
        <v/>
      </c>
      <c r="D697" s="89">
        <f>IFERROR(ROUND(G.11!D697,2),0)</f>
        <v>0</v>
      </c>
      <c r="E697" s="96" t="str">
        <f>IF(OR(ISTEXT(G.11!E697),ISNUMBER(G.11!E697))=TRUE,G.11!E697,"")</f>
        <v/>
      </c>
      <c r="F697" s="89">
        <f>IFERROR(ROUND(G.11!F697,2),0)</f>
        <v>0</v>
      </c>
      <c r="G697" s="89">
        <f>IFERROR(ROUND(G.11!G697,2),0)</f>
        <v>0</v>
      </c>
      <c r="H697" s="89">
        <f>IFERROR(ROUND(G.11!H697,2),0)</f>
        <v>0</v>
      </c>
      <c r="I697" s="89">
        <f>IFERROR(ROUND(G.11!I697,2),0)</f>
        <v>0</v>
      </c>
      <c r="J697" s="89">
        <f>IFERROR(ROUND(G.11!J697,2),0)</f>
        <v>0</v>
      </c>
      <c r="K697" s="91">
        <f t="shared" si="11"/>
        <v>0</v>
      </c>
      <c r="L697" s="89">
        <f>IFERROR(ROUND(G.11!L697,2),0)</f>
        <v>0</v>
      </c>
      <c r="M697" s="89">
        <f>IFERROR(ROUND(G.11!M697,2),0)</f>
        <v>0</v>
      </c>
      <c r="N697" s="96" t="str">
        <f>IF(OR(ISTEXT(G.11!N697),ISNUMBER(G.11!N697))=TRUE,G.11!N697,"")</f>
        <v/>
      </c>
    </row>
    <row r="698" spans="1:14" ht="15.75" thickBot="1" x14ac:dyDescent="0.3">
      <c r="A698" s="96" t="str">
        <f>IF(OR(ISTEXT(G.11!A698),ISNUMBER(G.11!A698))=TRUE,G.11!A698,"")</f>
        <v/>
      </c>
      <c r="B698" s="96" t="str">
        <f>IF(OR(ISTEXT(G.11!B698),ISNUMBER(G.11!B698))=TRUE,G.11!B698,"")</f>
        <v/>
      </c>
      <c r="C698" s="96" t="str">
        <f>IF(OR(ISTEXT(G.11!C698),ISNUMBER(G.11!C698))=TRUE,G.11!C698,"")</f>
        <v/>
      </c>
      <c r="D698" s="89">
        <f>IFERROR(ROUND(G.11!D698,2),0)</f>
        <v>0</v>
      </c>
      <c r="E698" s="96" t="str">
        <f>IF(OR(ISTEXT(G.11!E698),ISNUMBER(G.11!E698))=TRUE,G.11!E698,"")</f>
        <v/>
      </c>
      <c r="F698" s="89">
        <f>IFERROR(ROUND(G.11!F698,2),0)</f>
        <v>0</v>
      </c>
      <c r="G698" s="89">
        <f>IFERROR(ROUND(G.11!G698,2),0)</f>
        <v>0</v>
      </c>
      <c r="H698" s="89">
        <f>IFERROR(ROUND(G.11!H698,2),0)</f>
        <v>0</v>
      </c>
      <c r="I698" s="89">
        <f>IFERROR(ROUND(G.11!I698,2),0)</f>
        <v>0</v>
      </c>
      <c r="J698" s="89">
        <f>IFERROR(ROUND(G.11!J698,2),0)</f>
        <v>0</v>
      </c>
      <c r="K698" s="91">
        <f t="shared" si="11"/>
        <v>0</v>
      </c>
      <c r="L698" s="89">
        <f>IFERROR(ROUND(G.11!L698,2),0)</f>
        <v>0</v>
      </c>
      <c r="M698" s="89">
        <f>IFERROR(ROUND(G.11!M698,2),0)</f>
        <v>0</v>
      </c>
      <c r="N698" s="96" t="str">
        <f>IF(OR(ISTEXT(G.11!N698),ISNUMBER(G.11!N698))=TRUE,G.11!N698,"")</f>
        <v/>
      </c>
    </row>
    <row r="699" spans="1:14" ht="15.75" thickBot="1" x14ac:dyDescent="0.3">
      <c r="A699" s="96" t="str">
        <f>IF(OR(ISTEXT(G.11!A699),ISNUMBER(G.11!A699))=TRUE,G.11!A699,"")</f>
        <v/>
      </c>
      <c r="B699" s="96" t="str">
        <f>IF(OR(ISTEXT(G.11!B699),ISNUMBER(G.11!B699))=TRUE,G.11!B699,"")</f>
        <v/>
      </c>
      <c r="C699" s="96" t="str">
        <f>IF(OR(ISTEXT(G.11!C699),ISNUMBER(G.11!C699))=TRUE,G.11!C699,"")</f>
        <v/>
      </c>
      <c r="D699" s="89">
        <f>IFERROR(ROUND(G.11!D699,2),0)</f>
        <v>0</v>
      </c>
      <c r="E699" s="96" t="str">
        <f>IF(OR(ISTEXT(G.11!E699),ISNUMBER(G.11!E699))=TRUE,G.11!E699,"")</f>
        <v/>
      </c>
      <c r="F699" s="89">
        <f>IFERROR(ROUND(G.11!F699,2),0)</f>
        <v>0</v>
      </c>
      <c r="G699" s="89">
        <f>IFERROR(ROUND(G.11!G699,2),0)</f>
        <v>0</v>
      </c>
      <c r="H699" s="89">
        <f>IFERROR(ROUND(G.11!H699,2),0)</f>
        <v>0</v>
      </c>
      <c r="I699" s="89">
        <f>IFERROR(ROUND(G.11!I699,2),0)</f>
        <v>0</v>
      </c>
      <c r="J699" s="89">
        <f>IFERROR(ROUND(G.11!J699,2),0)</f>
        <v>0</v>
      </c>
      <c r="K699" s="91">
        <f t="shared" si="11"/>
        <v>0</v>
      </c>
      <c r="L699" s="89">
        <f>IFERROR(ROUND(G.11!L699,2),0)</f>
        <v>0</v>
      </c>
      <c r="M699" s="89">
        <f>IFERROR(ROUND(G.11!M699,2),0)</f>
        <v>0</v>
      </c>
      <c r="N699" s="96" t="str">
        <f>IF(OR(ISTEXT(G.11!N699),ISNUMBER(G.11!N699))=TRUE,G.11!N699,"")</f>
        <v/>
      </c>
    </row>
    <row r="700" spans="1:14" ht="15.75" thickBot="1" x14ac:dyDescent="0.3">
      <c r="A700" s="96" t="str">
        <f>IF(OR(ISTEXT(G.11!A700),ISNUMBER(G.11!A700))=TRUE,G.11!A700,"")</f>
        <v/>
      </c>
      <c r="B700" s="96" t="str">
        <f>IF(OR(ISTEXT(G.11!B700),ISNUMBER(G.11!B700))=TRUE,G.11!B700,"")</f>
        <v/>
      </c>
      <c r="C700" s="96" t="str">
        <f>IF(OR(ISTEXT(G.11!C700),ISNUMBER(G.11!C700))=TRUE,G.11!C700,"")</f>
        <v/>
      </c>
      <c r="D700" s="89">
        <f>IFERROR(ROUND(G.11!D700,2),0)</f>
        <v>0</v>
      </c>
      <c r="E700" s="96" t="str">
        <f>IF(OR(ISTEXT(G.11!E700),ISNUMBER(G.11!E700))=TRUE,G.11!E700,"")</f>
        <v/>
      </c>
      <c r="F700" s="89">
        <f>IFERROR(ROUND(G.11!F700,2),0)</f>
        <v>0</v>
      </c>
      <c r="G700" s="89">
        <f>IFERROR(ROUND(G.11!G700,2),0)</f>
        <v>0</v>
      </c>
      <c r="H700" s="89">
        <f>IFERROR(ROUND(G.11!H700,2),0)</f>
        <v>0</v>
      </c>
      <c r="I700" s="89">
        <f>IFERROR(ROUND(G.11!I700,2),0)</f>
        <v>0</v>
      </c>
      <c r="J700" s="89">
        <f>IFERROR(ROUND(G.11!J700,2),0)</f>
        <v>0</v>
      </c>
      <c r="K700" s="91">
        <f t="shared" si="11"/>
        <v>0</v>
      </c>
      <c r="L700" s="89">
        <f>IFERROR(ROUND(G.11!L700,2),0)</f>
        <v>0</v>
      </c>
      <c r="M700" s="89">
        <f>IFERROR(ROUND(G.11!M700,2),0)</f>
        <v>0</v>
      </c>
      <c r="N700" s="96" t="str">
        <f>IF(OR(ISTEXT(G.11!N700),ISNUMBER(G.11!N700))=TRUE,G.11!N700,"")</f>
        <v/>
      </c>
    </row>
    <row r="701" spans="1:14" ht="15.75" thickBot="1" x14ac:dyDescent="0.3">
      <c r="A701" s="96" t="str">
        <f>IF(OR(ISTEXT(G.11!A701),ISNUMBER(G.11!A701))=TRUE,G.11!A701,"")</f>
        <v/>
      </c>
      <c r="B701" s="96" t="str">
        <f>IF(OR(ISTEXT(G.11!B701),ISNUMBER(G.11!B701))=TRUE,G.11!B701,"")</f>
        <v/>
      </c>
      <c r="C701" s="96" t="str">
        <f>IF(OR(ISTEXT(G.11!C701),ISNUMBER(G.11!C701))=TRUE,G.11!C701,"")</f>
        <v/>
      </c>
      <c r="D701" s="89">
        <f>IFERROR(ROUND(G.11!D701,2),0)</f>
        <v>0</v>
      </c>
      <c r="E701" s="96" t="str">
        <f>IF(OR(ISTEXT(G.11!E701),ISNUMBER(G.11!E701))=TRUE,G.11!E701,"")</f>
        <v/>
      </c>
      <c r="F701" s="89">
        <f>IFERROR(ROUND(G.11!F701,2),0)</f>
        <v>0</v>
      </c>
      <c r="G701" s="89">
        <f>IFERROR(ROUND(G.11!G701,2),0)</f>
        <v>0</v>
      </c>
      <c r="H701" s="89">
        <f>IFERROR(ROUND(G.11!H701,2),0)</f>
        <v>0</v>
      </c>
      <c r="I701" s="89">
        <f>IFERROR(ROUND(G.11!I701,2),0)</f>
        <v>0</v>
      </c>
      <c r="J701" s="89">
        <f>IFERROR(ROUND(G.11!J701,2),0)</f>
        <v>0</v>
      </c>
      <c r="K701" s="91">
        <f t="shared" si="11"/>
        <v>0</v>
      </c>
      <c r="L701" s="89">
        <f>IFERROR(ROUND(G.11!L701,2),0)</f>
        <v>0</v>
      </c>
      <c r="M701" s="89">
        <f>IFERROR(ROUND(G.11!M701,2),0)</f>
        <v>0</v>
      </c>
      <c r="N701" s="96" t="str">
        <f>IF(OR(ISTEXT(G.11!N701),ISNUMBER(G.11!N701))=TRUE,G.11!N701,"")</f>
        <v/>
      </c>
    </row>
    <row r="702" spans="1:14" ht="15.75" thickBot="1" x14ac:dyDescent="0.3">
      <c r="A702" s="96" t="str">
        <f>IF(OR(ISTEXT(G.11!A702),ISNUMBER(G.11!A702))=TRUE,G.11!A702,"")</f>
        <v/>
      </c>
      <c r="B702" s="96" t="str">
        <f>IF(OR(ISTEXT(G.11!B702),ISNUMBER(G.11!B702))=TRUE,G.11!B702,"")</f>
        <v/>
      </c>
      <c r="C702" s="96" t="str">
        <f>IF(OR(ISTEXT(G.11!C702),ISNUMBER(G.11!C702))=TRUE,G.11!C702,"")</f>
        <v/>
      </c>
      <c r="D702" s="89">
        <f>IFERROR(ROUND(G.11!D702,2),0)</f>
        <v>0</v>
      </c>
      <c r="E702" s="96" t="str">
        <f>IF(OR(ISTEXT(G.11!E702),ISNUMBER(G.11!E702))=TRUE,G.11!E702,"")</f>
        <v/>
      </c>
      <c r="F702" s="89">
        <f>IFERROR(ROUND(G.11!F702,2),0)</f>
        <v>0</v>
      </c>
      <c r="G702" s="89">
        <f>IFERROR(ROUND(G.11!G702,2),0)</f>
        <v>0</v>
      </c>
      <c r="H702" s="89">
        <f>IFERROR(ROUND(G.11!H702,2),0)</f>
        <v>0</v>
      </c>
      <c r="I702" s="89">
        <f>IFERROR(ROUND(G.11!I702,2),0)</f>
        <v>0</v>
      </c>
      <c r="J702" s="89">
        <f>IFERROR(ROUND(G.11!J702,2),0)</f>
        <v>0</v>
      </c>
      <c r="K702" s="91">
        <f t="shared" si="11"/>
        <v>0</v>
      </c>
      <c r="L702" s="89">
        <f>IFERROR(ROUND(G.11!L702,2),0)</f>
        <v>0</v>
      </c>
      <c r="M702" s="89">
        <f>IFERROR(ROUND(G.11!M702,2),0)</f>
        <v>0</v>
      </c>
      <c r="N702" s="96" t="str">
        <f>IF(OR(ISTEXT(G.11!N702),ISNUMBER(G.11!N702))=TRUE,G.11!N702,"")</f>
        <v/>
      </c>
    </row>
    <row r="703" spans="1:14" ht="15.75" thickBot="1" x14ac:dyDescent="0.3">
      <c r="A703" s="96" t="str">
        <f>IF(OR(ISTEXT(G.11!A703),ISNUMBER(G.11!A703))=TRUE,G.11!A703,"")</f>
        <v/>
      </c>
      <c r="B703" s="96" t="str">
        <f>IF(OR(ISTEXT(G.11!B703),ISNUMBER(G.11!B703))=TRUE,G.11!B703,"")</f>
        <v/>
      </c>
      <c r="C703" s="96" t="str">
        <f>IF(OR(ISTEXT(G.11!C703),ISNUMBER(G.11!C703))=TRUE,G.11!C703,"")</f>
        <v/>
      </c>
      <c r="D703" s="89">
        <f>IFERROR(ROUND(G.11!D703,2),0)</f>
        <v>0</v>
      </c>
      <c r="E703" s="96" t="str">
        <f>IF(OR(ISTEXT(G.11!E703),ISNUMBER(G.11!E703))=TRUE,G.11!E703,"")</f>
        <v/>
      </c>
      <c r="F703" s="89">
        <f>IFERROR(ROUND(G.11!F703,2),0)</f>
        <v>0</v>
      </c>
      <c r="G703" s="89">
        <f>IFERROR(ROUND(G.11!G703,2),0)</f>
        <v>0</v>
      </c>
      <c r="H703" s="89">
        <f>IFERROR(ROUND(G.11!H703,2),0)</f>
        <v>0</v>
      </c>
      <c r="I703" s="89">
        <f>IFERROR(ROUND(G.11!I703,2),0)</f>
        <v>0</v>
      </c>
      <c r="J703" s="89">
        <f>IFERROR(ROUND(G.11!J703,2),0)</f>
        <v>0</v>
      </c>
      <c r="K703" s="91">
        <f t="shared" si="11"/>
        <v>0</v>
      </c>
      <c r="L703" s="89">
        <f>IFERROR(ROUND(G.11!L703,2),0)</f>
        <v>0</v>
      </c>
      <c r="M703" s="89">
        <f>IFERROR(ROUND(G.11!M703,2),0)</f>
        <v>0</v>
      </c>
      <c r="N703" s="96" t="str">
        <f>IF(OR(ISTEXT(G.11!N703),ISNUMBER(G.11!N703))=TRUE,G.11!N703,"")</f>
        <v/>
      </c>
    </row>
    <row r="704" spans="1:14" ht="15.75" thickBot="1" x14ac:dyDescent="0.3">
      <c r="A704" s="96" t="str">
        <f>IF(OR(ISTEXT(G.11!A704),ISNUMBER(G.11!A704))=TRUE,G.11!A704,"")</f>
        <v/>
      </c>
      <c r="B704" s="96" t="str">
        <f>IF(OR(ISTEXT(G.11!B704),ISNUMBER(G.11!B704))=TRUE,G.11!B704,"")</f>
        <v/>
      </c>
      <c r="C704" s="96" t="str">
        <f>IF(OR(ISTEXT(G.11!C704),ISNUMBER(G.11!C704))=TRUE,G.11!C704,"")</f>
        <v/>
      </c>
      <c r="D704" s="89">
        <f>IFERROR(ROUND(G.11!D704,2),0)</f>
        <v>0</v>
      </c>
      <c r="E704" s="96" t="str">
        <f>IF(OR(ISTEXT(G.11!E704),ISNUMBER(G.11!E704))=TRUE,G.11!E704,"")</f>
        <v/>
      </c>
      <c r="F704" s="89">
        <f>IFERROR(ROUND(G.11!F704,2),0)</f>
        <v>0</v>
      </c>
      <c r="G704" s="89">
        <f>IFERROR(ROUND(G.11!G704,2),0)</f>
        <v>0</v>
      </c>
      <c r="H704" s="89">
        <f>IFERROR(ROUND(G.11!H704,2),0)</f>
        <v>0</v>
      </c>
      <c r="I704" s="89">
        <f>IFERROR(ROUND(G.11!I704,2),0)</f>
        <v>0</v>
      </c>
      <c r="J704" s="89">
        <f>IFERROR(ROUND(G.11!J704,2),0)</f>
        <v>0</v>
      </c>
      <c r="K704" s="91">
        <f t="shared" si="11"/>
        <v>0</v>
      </c>
      <c r="L704" s="89">
        <f>IFERROR(ROUND(G.11!L704,2),0)</f>
        <v>0</v>
      </c>
      <c r="M704" s="89">
        <f>IFERROR(ROUND(G.11!M704,2),0)</f>
        <v>0</v>
      </c>
      <c r="N704" s="96" t="str">
        <f>IF(OR(ISTEXT(G.11!N704),ISNUMBER(G.11!N704))=TRUE,G.11!N704,"")</f>
        <v/>
      </c>
    </row>
    <row r="705" spans="1:14" ht="15.75" thickBot="1" x14ac:dyDescent="0.3">
      <c r="A705" s="96" t="str">
        <f>IF(OR(ISTEXT(G.11!A705),ISNUMBER(G.11!A705))=TRUE,G.11!A705,"")</f>
        <v/>
      </c>
      <c r="B705" s="96" t="str">
        <f>IF(OR(ISTEXT(G.11!B705),ISNUMBER(G.11!B705))=TRUE,G.11!B705,"")</f>
        <v/>
      </c>
      <c r="C705" s="96" t="str">
        <f>IF(OR(ISTEXT(G.11!C705),ISNUMBER(G.11!C705))=TRUE,G.11!C705,"")</f>
        <v/>
      </c>
      <c r="D705" s="89">
        <f>IFERROR(ROUND(G.11!D705,2),0)</f>
        <v>0</v>
      </c>
      <c r="E705" s="96" t="str">
        <f>IF(OR(ISTEXT(G.11!E705),ISNUMBER(G.11!E705))=TRUE,G.11!E705,"")</f>
        <v/>
      </c>
      <c r="F705" s="89">
        <f>IFERROR(ROUND(G.11!F705,2),0)</f>
        <v>0</v>
      </c>
      <c r="G705" s="89">
        <f>IFERROR(ROUND(G.11!G705,2),0)</f>
        <v>0</v>
      </c>
      <c r="H705" s="89">
        <f>IFERROR(ROUND(G.11!H705,2),0)</f>
        <v>0</v>
      </c>
      <c r="I705" s="89">
        <f>IFERROR(ROUND(G.11!I705,2),0)</f>
        <v>0</v>
      </c>
      <c r="J705" s="89">
        <f>IFERROR(ROUND(G.11!J705,2),0)</f>
        <v>0</v>
      </c>
      <c r="K705" s="91">
        <f t="shared" si="11"/>
        <v>0</v>
      </c>
      <c r="L705" s="89">
        <f>IFERROR(ROUND(G.11!L705,2),0)</f>
        <v>0</v>
      </c>
      <c r="M705" s="89">
        <f>IFERROR(ROUND(G.11!M705,2),0)</f>
        <v>0</v>
      </c>
      <c r="N705" s="96" t="str">
        <f>IF(OR(ISTEXT(G.11!N705),ISNUMBER(G.11!N705))=TRUE,G.11!N705,"")</f>
        <v/>
      </c>
    </row>
    <row r="706" spans="1:14" ht="15.75" thickBot="1" x14ac:dyDescent="0.3">
      <c r="A706" s="96" t="str">
        <f>IF(OR(ISTEXT(G.11!A706),ISNUMBER(G.11!A706))=TRUE,G.11!A706,"")</f>
        <v/>
      </c>
      <c r="B706" s="96" t="str">
        <f>IF(OR(ISTEXT(G.11!B706),ISNUMBER(G.11!B706))=TRUE,G.11!B706,"")</f>
        <v/>
      </c>
      <c r="C706" s="96" t="str">
        <f>IF(OR(ISTEXT(G.11!C706),ISNUMBER(G.11!C706))=TRUE,G.11!C706,"")</f>
        <v/>
      </c>
      <c r="D706" s="89">
        <f>IFERROR(ROUND(G.11!D706,2),0)</f>
        <v>0</v>
      </c>
      <c r="E706" s="96" t="str">
        <f>IF(OR(ISTEXT(G.11!E706),ISNUMBER(G.11!E706))=TRUE,G.11!E706,"")</f>
        <v/>
      </c>
      <c r="F706" s="89">
        <f>IFERROR(ROUND(G.11!F706,2),0)</f>
        <v>0</v>
      </c>
      <c r="G706" s="89">
        <f>IFERROR(ROUND(G.11!G706,2),0)</f>
        <v>0</v>
      </c>
      <c r="H706" s="89">
        <f>IFERROR(ROUND(G.11!H706,2),0)</f>
        <v>0</v>
      </c>
      <c r="I706" s="89">
        <f>IFERROR(ROUND(G.11!I706,2),0)</f>
        <v>0</v>
      </c>
      <c r="J706" s="89">
        <f>IFERROR(ROUND(G.11!J706,2),0)</f>
        <v>0</v>
      </c>
      <c r="K706" s="91">
        <f t="shared" si="11"/>
        <v>0</v>
      </c>
      <c r="L706" s="89">
        <f>IFERROR(ROUND(G.11!L706,2),0)</f>
        <v>0</v>
      </c>
      <c r="M706" s="89">
        <f>IFERROR(ROUND(G.11!M706,2),0)</f>
        <v>0</v>
      </c>
      <c r="N706" s="96" t="str">
        <f>IF(OR(ISTEXT(G.11!N706),ISNUMBER(G.11!N706))=TRUE,G.11!N706,"")</f>
        <v/>
      </c>
    </row>
    <row r="707" spans="1:14" ht="15.75" thickBot="1" x14ac:dyDescent="0.3">
      <c r="A707" s="96" t="str">
        <f>IF(OR(ISTEXT(G.11!A707),ISNUMBER(G.11!A707))=TRUE,G.11!A707,"")</f>
        <v/>
      </c>
      <c r="B707" s="96" t="str">
        <f>IF(OR(ISTEXT(G.11!B707),ISNUMBER(G.11!B707))=TRUE,G.11!B707,"")</f>
        <v/>
      </c>
      <c r="C707" s="96" t="str">
        <f>IF(OR(ISTEXT(G.11!C707),ISNUMBER(G.11!C707))=TRUE,G.11!C707,"")</f>
        <v/>
      </c>
      <c r="D707" s="89">
        <f>IFERROR(ROUND(G.11!D707,2),0)</f>
        <v>0</v>
      </c>
      <c r="E707" s="96" t="str">
        <f>IF(OR(ISTEXT(G.11!E707),ISNUMBER(G.11!E707))=TRUE,G.11!E707,"")</f>
        <v/>
      </c>
      <c r="F707" s="89">
        <f>IFERROR(ROUND(G.11!F707,2),0)</f>
        <v>0</v>
      </c>
      <c r="G707" s="89">
        <f>IFERROR(ROUND(G.11!G707,2),0)</f>
        <v>0</v>
      </c>
      <c r="H707" s="89">
        <f>IFERROR(ROUND(G.11!H707,2),0)</f>
        <v>0</v>
      </c>
      <c r="I707" s="89">
        <f>IFERROR(ROUND(G.11!I707,2),0)</f>
        <v>0</v>
      </c>
      <c r="J707" s="89">
        <f>IFERROR(ROUND(G.11!J707,2),0)</f>
        <v>0</v>
      </c>
      <c r="K707" s="91">
        <f t="shared" si="11"/>
        <v>0</v>
      </c>
      <c r="L707" s="89">
        <f>IFERROR(ROUND(G.11!L707,2),0)</f>
        <v>0</v>
      </c>
      <c r="M707" s="89">
        <f>IFERROR(ROUND(G.11!M707,2),0)</f>
        <v>0</v>
      </c>
      <c r="N707" s="96" t="str">
        <f>IF(OR(ISTEXT(G.11!N707),ISNUMBER(G.11!N707))=TRUE,G.11!N707,"")</f>
        <v/>
      </c>
    </row>
    <row r="708" spans="1:14" ht="15.75" thickBot="1" x14ac:dyDescent="0.3">
      <c r="A708" s="96" t="str">
        <f>IF(OR(ISTEXT(G.11!A708),ISNUMBER(G.11!A708))=TRUE,G.11!A708,"")</f>
        <v/>
      </c>
      <c r="B708" s="96" t="str">
        <f>IF(OR(ISTEXT(G.11!B708),ISNUMBER(G.11!B708))=TRUE,G.11!B708,"")</f>
        <v/>
      </c>
      <c r="C708" s="96" t="str">
        <f>IF(OR(ISTEXT(G.11!C708),ISNUMBER(G.11!C708))=TRUE,G.11!C708,"")</f>
        <v/>
      </c>
      <c r="D708" s="89">
        <f>IFERROR(ROUND(G.11!D708,2),0)</f>
        <v>0</v>
      </c>
      <c r="E708" s="96" t="str">
        <f>IF(OR(ISTEXT(G.11!E708),ISNUMBER(G.11!E708))=TRUE,G.11!E708,"")</f>
        <v/>
      </c>
      <c r="F708" s="89">
        <f>IFERROR(ROUND(G.11!F708,2),0)</f>
        <v>0</v>
      </c>
      <c r="G708" s="89">
        <f>IFERROR(ROUND(G.11!G708,2),0)</f>
        <v>0</v>
      </c>
      <c r="H708" s="89">
        <f>IFERROR(ROUND(G.11!H708,2),0)</f>
        <v>0</v>
      </c>
      <c r="I708" s="89">
        <f>IFERROR(ROUND(G.11!I708,2),0)</f>
        <v>0</v>
      </c>
      <c r="J708" s="89">
        <f>IFERROR(ROUND(G.11!J708,2),0)</f>
        <v>0</v>
      </c>
      <c r="K708" s="91">
        <f t="shared" si="11"/>
        <v>0</v>
      </c>
      <c r="L708" s="89">
        <f>IFERROR(ROUND(G.11!L708,2),0)</f>
        <v>0</v>
      </c>
      <c r="M708" s="89">
        <f>IFERROR(ROUND(G.11!M708,2),0)</f>
        <v>0</v>
      </c>
      <c r="N708" s="96" t="str">
        <f>IF(OR(ISTEXT(G.11!N708),ISNUMBER(G.11!N708))=TRUE,G.11!N708,"")</f>
        <v/>
      </c>
    </row>
    <row r="709" spans="1:14" ht="15.75" thickBot="1" x14ac:dyDescent="0.3">
      <c r="A709" s="96" t="str">
        <f>IF(OR(ISTEXT(G.11!A709),ISNUMBER(G.11!A709))=TRUE,G.11!A709,"")</f>
        <v/>
      </c>
      <c r="B709" s="96" t="str">
        <f>IF(OR(ISTEXT(G.11!B709),ISNUMBER(G.11!B709))=TRUE,G.11!B709,"")</f>
        <v/>
      </c>
      <c r="C709" s="96" t="str">
        <f>IF(OR(ISTEXT(G.11!C709),ISNUMBER(G.11!C709))=TRUE,G.11!C709,"")</f>
        <v/>
      </c>
      <c r="D709" s="89">
        <f>IFERROR(ROUND(G.11!D709,2),0)</f>
        <v>0</v>
      </c>
      <c r="E709" s="96" t="str">
        <f>IF(OR(ISTEXT(G.11!E709),ISNUMBER(G.11!E709))=TRUE,G.11!E709,"")</f>
        <v/>
      </c>
      <c r="F709" s="89">
        <f>IFERROR(ROUND(G.11!F709,2),0)</f>
        <v>0</v>
      </c>
      <c r="G709" s="89">
        <f>IFERROR(ROUND(G.11!G709,2),0)</f>
        <v>0</v>
      </c>
      <c r="H709" s="89">
        <f>IFERROR(ROUND(G.11!H709,2),0)</f>
        <v>0</v>
      </c>
      <c r="I709" s="89">
        <f>IFERROR(ROUND(G.11!I709,2),0)</f>
        <v>0</v>
      </c>
      <c r="J709" s="89">
        <f>IFERROR(ROUND(G.11!J709,2),0)</f>
        <v>0</v>
      </c>
      <c r="K709" s="91">
        <f t="shared" si="11"/>
        <v>0</v>
      </c>
      <c r="L709" s="89">
        <f>IFERROR(ROUND(G.11!L709,2),0)</f>
        <v>0</v>
      </c>
      <c r="M709" s="89">
        <f>IFERROR(ROUND(G.11!M709,2),0)</f>
        <v>0</v>
      </c>
      <c r="N709" s="96" t="str">
        <f>IF(OR(ISTEXT(G.11!N709),ISNUMBER(G.11!N709))=TRUE,G.11!N709,"")</f>
        <v/>
      </c>
    </row>
    <row r="710" spans="1:14" ht="15.75" thickBot="1" x14ac:dyDescent="0.3">
      <c r="A710" s="96" t="str">
        <f>IF(OR(ISTEXT(G.11!A710),ISNUMBER(G.11!A710))=TRUE,G.11!A710,"")</f>
        <v/>
      </c>
      <c r="B710" s="96" t="str">
        <f>IF(OR(ISTEXT(G.11!B710),ISNUMBER(G.11!B710))=TRUE,G.11!B710,"")</f>
        <v/>
      </c>
      <c r="C710" s="96" t="str">
        <f>IF(OR(ISTEXT(G.11!C710),ISNUMBER(G.11!C710))=TRUE,G.11!C710,"")</f>
        <v/>
      </c>
      <c r="D710" s="89">
        <f>IFERROR(ROUND(G.11!D710,2),0)</f>
        <v>0</v>
      </c>
      <c r="E710" s="96" t="str">
        <f>IF(OR(ISTEXT(G.11!E710),ISNUMBER(G.11!E710))=TRUE,G.11!E710,"")</f>
        <v/>
      </c>
      <c r="F710" s="89">
        <f>IFERROR(ROUND(G.11!F710,2),0)</f>
        <v>0</v>
      </c>
      <c r="G710" s="89">
        <f>IFERROR(ROUND(G.11!G710,2),0)</f>
        <v>0</v>
      </c>
      <c r="H710" s="89">
        <f>IFERROR(ROUND(G.11!H710,2),0)</f>
        <v>0</v>
      </c>
      <c r="I710" s="89">
        <f>IFERROR(ROUND(G.11!I710,2),0)</f>
        <v>0</v>
      </c>
      <c r="J710" s="89">
        <f>IFERROR(ROUND(G.11!J710,2),0)</f>
        <v>0</v>
      </c>
      <c r="K710" s="91">
        <f t="shared" si="11"/>
        <v>0</v>
      </c>
      <c r="L710" s="89">
        <f>IFERROR(ROUND(G.11!L710,2),0)</f>
        <v>0</v>
      </c>
      <c r="M710" s="89">
        <f>IFERROR(ROUND(G.11!M710,2),0)</f>
        <v>0</v>
      </c>
      <c r="N710" s="96" t="str">
        <f>IF(OR(ISTEXT(G.11!N710),ISNUMBER(G.11!N710))=TRUE,G.11!N710,"")</f>
        <v/>
      </c>
    </row>
    <row r="711" spans="1:14" ht="15.75" thickBot="1" x14ac:dyDescent="0.3">
      <c r="A711" s="96" t="str">
        <f>IF(OR(ISTEXT(G.11!A711),ISNUMBER(G.11!A711))=TRUE,G.11!A711,"")</f>
        <v/>
      </c>
      <c r="B711" s="96" t="str">
        <f>IF(OR(ISTEXT(G.11!B711),ISNUMBER(G.11!B711))=TRUE,G.11!B711,"")</f>
        <v/>
      </c>
      <c r="C711" s="96" t="str">
        <f>IF(OR(ISTEXT(G.11!C711),ISNUMBER(G.11!C711))=TRUE,G.11!C711,"")</f>
        <v/>
      </c>
      <c r="D711" s="89">
        <f>IFERROR(ROUND(G.11!D711,2),0)</f>
        <v>0</v>
      </c>
      <c r="E711" s="96" t="str">
        <f>IF(OR(ISTEXT(G.11!E711),ISNUMBER(G.11!E711))=TRUE,G.11!E711,"")</f>
        <v/>
      </c>
      <c r="F711" s="89">
        <f>IFERROR(ROUND(G.11!F711,2),0)</f>
        <v>0</v>
      </c>
      <c r="G711" s="89">
        <f>IFERROR(ROUND(G.11!G711,2),0)</f>
        <v>0</v>
      </c>
      <c r="H711" s="89">
        <f>IFERROR(ROUND(G.11!H711,2),0)</f>
        <v>0</v>
      </c>
      <c r="I711" s="89">
        <f>IFERROR(ROUND(G.11!I711,2),0)</f>
        <v>0</v>
      </c>
      <c r="J711" s="89">
        <f>IFERROR(ROUND(G.11!J711,2),0)</f>
        <v>0</v>
      </c>
      <c r="K711" s="91">
        <f t="shared" si="11"/>
        <v>0</v>
      </c>
      <c r="L711" s="89">
        <f>IFERROR(ROUND(G.11!L711,2),0)</f>
        <v>0</v>
      </c>
      <c r="M711" s="89">
        <f>IFERROR(ROUND(G.11!M711,2),0)</f>
        <v>0</v>
      </c>
      <c r="N711" s="96" t="str">
        <f>IF(OR(ISTEXT(G.11!N711),ISNUMBER(G.11!N711))=TRUE,G.11!N711,"")</f>
        <v/>
      </c>
    </row>
    <row r="712" spans="1:14" ht="15.75" thickBot="1" x14ac:dyDescent="0.3">
      <c r="A712" s="96" t="str">
        <f>IF(OR(ISTEXT(G.11!A712),ISNUMBER(G.11!A712))=TRUE,G.11!A712,"")</f>
        <v/>
      </c>
      <c r="B712" s="96" t="str">
        <f>IF(OR(ISTEXT(G.11!B712),ISNUMBER(G.11!B712))=TRUE,G.11!B712,"")</f>
        <v/>
      </c>
      <c r="C712" s="96" t="str">
        <f>IF(OR(ISTEXT(G.11!C712),ISNUMBER(G.11!C712))=TRUE,G.11!C712,"")</f>
        <v/>
      </c>
      <c r="D712" s="89">
        <f>IFERROR(ROUND(G.11!D712,2),0)</f>
        <v>0</v>
      </c>
      <c r="E712" s="96" t="str">
        <f>IF(OR(ISTEXT(G.11!E712),ISNUMBER(G.11!E712))=TRUE,G.11!E712,"")</f>
        <v/>
      </c>
      <c r="F712" s="89">
        <f>IFERROR(ROUND(G.11!F712,2),0)</f>
        <v>0</v>
      </c>
      <c r="G712" s="89">
        <f>IFERROR(ROUND(G.11!G712,2),0)</f>
        <v>0</v>
      </c>
      <c r="H712" s="89">
        <f>IFERROR(ROUND(G.11!H712,2),0)</f>
        <v>0</v>
      </c>
      <c r="I712" s="89">
        <f>IFERROR(ROUND(G.11!I712,2),0)</f>
        <v>0</v>
      </c>
      <c r="J712" s="89">
        <f>IFERROR(ROUND(G.11!J712,2),0)</f>
        <v>0</v>
      </c>
      <c r="K712" s="91">
        <f t="shared" si="11"/>
        <v>0</v>
      </c>
      <c r="L712" s="89">
        <f>IFERROR(ROUND(G.11!L712,2),0)</f>
        <v>0</v>
      </c>
      <c r="M712" s="89">
        <f>IFERROR(ROUND(G.11!M712,2),0)</f>
        <v>0</v>
      </c>
      <c r="N712" s="96" t="str">
        <f>IF(OR(ISTEXT(G.11!N712),ISNUMBER(G.11!N712))=TRUE,G.11!N712,"")</f>
        <v/>
      </c>
    </row>
    <row r="713" spans="1:14" ht="15.75" thickBot="1" x14ac:dyDescent="0.3">
      <c r="A713" s="96" t="str">
        <f>IF(OR(ISTEXT(G.11!A713),ISNUMBER(G.11!A713))=TRUE,G.11!A713,"")</f>
        <v/>
      </c>
      <c r="B713" s="96" t="str">
        <f>IF(OR(ISTEXT(G.11!B713),ISNUMBER(G.11!B713))=TRUE,G.11!B713,"")</f>
        <v/>
      </c>
      <c r="C713" s="96" t="str">
        <f>IF(OR(ISTEXT(G.11!C713),ISNUMBER(G.11!C713))=TRUE,G.11!C713,"")</f>
        <v/>
      </c>
      <c r="D713" s="89">
        <f>IFERROR(ROUND(G.11!D713,2),0)</f>
        <v>0</v>
      </c>
      <c r="E713" s="96" t="str">
        <f>IF(OR(ISTEXT(G.11!E713),ISNUMBER(G.11!E713))=TRUE,G.11!E713,"")</f>
        <v/>
      </c>
      <c r="F713" s="89">
        <f>IFERROR(ROUND(G.11!F713,2),0)</f>
        <v>0</v>
      </c>
      <c r="G713" s="89">
        <f>IFERROR(ROUND(G.11!G713,2),0)</f>
        <v>0</v>
      </c>
      <c r="H713" s="89">
        <f>IFERROR(ROUND(G.11!H713,2),0)</f>
        <v>0</v>
      </c>
      <c r="I713" s="89">
        <f>IFERROR(ROUND(G.11!I713,2),0)</f>
        <v>0</v>
      </c>
      <c r="J713" s="89">
        <f>IFERROR(ROUND(G.11!J713,2),0)</f>
        <v>0</v>
      </c>
      <c r="K713" s="91">
        <f t="shared" si="11"/>
        <v>0</v>
      </c>
      <c r="L713" s="89">
        <f>IFERROR(ROUND(G.11!L713,2),0)</f>
        <v>0</v>
      </c>
      <c r="M713" s="89">
        <f>IFERROR(ROUND(G.11!M713,2),0)</f>
        <v>0</v>
      </c>
      <c r="N713" s="96" t="str">
        <f>IF(OR(ISTEXT(G.11!N713),ISNUMBER(G.11!N713))=TRUE,G.11!N713,"")</f>
        <v/>
      </c>
    </row>
    <row r="714" spans="1:14" ht="15.75" thickBot="1" x14ac:dyDescent="0.3">
      <c r="A714" s="96" t="str">
        <f>IF(OR(ISTEXT(G.11!A714),ISNUMBER(G.11!A714))=TRUE,G.11!A714,"")</f>
        <v/>
      </c>
      <c r="B714" s="96" t="str">
        <f>IF(OR(ISTEXT(G.11!B714),ISNUMBER(G.11!B714))=TRUE,G.11!B714,"")</f>
        <v/>
      </c>
      <c r="C714" s="96" t="str">
        <f>IF(OR(ISTEXT(G.11!C714),ISNUMBER(G.11!C714))=TRUE,G.11!C714,"")</f>
        <v/>
      </c>
      <c r="D714" s="89">
        <f>IFERROR(ROUND(G.11!D714,2),0)</f>
        <v>0</v>
      </c>
      <c r="E714" s="96" t="str">
        <f>IF(OR(ISTEXT(G.11!E714),ISNUMBER(G.11!E714))=TRUE,G.11!E714,"")</f>
        <v/>
      </c>
      <c r="F714" s="89">
        <f>IFERROR(ROUND(G.11!F714,2),0)</f>
        <v>0</v>
      </c>
      <c r="G714" s="89">
        <f>IFERROR(ROUND(G.11!G714,2),0)</f>
        <v>0</v>
      </c>
      <c r="H714" s="89">
        <f>IFERROR(ROUND(G.11!H714,2),0)</f>
        <v>0</v>
      </c>
      <c r="I714" s="89">
        <f>IFERROR(ROUND(G.11!I714,2),0)</f>
        <v>0</v>
      </c>
      <c r="J714" s="89">
        <f>IFERROR(ROUND(G.11!J714,2),0)</f>
        <v>0</v>
      </c>
      <c r="K714" s="91">
        <f t="shared" si="11"/>
        <v>0</v>
      </c>
      <c r="L714" s="89">
        <f>IFERROR(ROUND(G.11!L714,2),0)</f>
        <v>0</v>
      </c>
      <c r="M714" s="89">
        <f>IFERROR(ROUND(G.11!M714,2),0)</f>
        <v>0</v>
      </c>
      <c r="N714" s="96" t="str">
        <f>IF(OR(ISTEXT(G.11!N714),ISNUMBER(G.11!N714))=TRUE,G.11!N714,"")</f>
        <v/>
      </c>
    </row>
    <row r="715" spans="1:14" ht="15.75" thickBot="1" x14ac:dyDescent="0.3">
      <c r="A715" s="96" t="str">
        <f>IF(OR(ISTEXT(G.11!A715),ISNUMBER(G.11!A715))=TRUE,G.11!A715,"")</f>
        <v/>
      </c>
      <c r="B715" s="96" t="str">
        <f>IF(OR(ISTEXT(G.11!B715),ISNUMBER(G.11!B715))=TRUE,G.11!B715,"")</f>
        <v/>
      </c>
      <c r="C715" s="96" t="str">
        <f>IF(OR(ISTEXT(G.11!C715),ISNUMBER(G.11!C715))=TRUE,G.11!C715,"")</f>
        <v/>
      </c>
      <c r="D715" s="89">
        <f>IFERROR(ROUND(G.11!D715,2),0)</f>
        <v>0</v>
      </c>
      <c r="E715" s="96" t="str">
        <f>IF(OR(ISTEXT(G.11!E715),ISNUMBER(G.11!E715))=TRUE,G.11!E715,"")</f>
        <v/>
      </c>
      <c r="F715" s="89">
        <f>IFERROR(ROUND(G.11!F715,2),0)</f>
        <v>0</v>
      </c>
      <c r="G715" s="89">
        <f>IFERROR(ROUND(G.11!G715,2),0)</f>
        <v>0</v>
      </c>
      <c r="H715" s="89">
        <f>IFERROR(ROUND(G.11!H715,2),0)</f>
        <v>0</v>
      </c>
      <c r="I715" s="89">
        <f>IFERROR(ROUND(G.11!I715,2),0)</f>
        <v>0</v>
      </c>
      <c r="J715" s="89">
        <f>IFERROR(ROUND(G.11!J715,2),0)</f>
        <v>0</v>
      </c>
      <c r="K715" s="91">
        <f t="shared" si="11"/>
        <v>0</v>
      </c>
      <c r="L715" s="89">
        <f>IFERROR(ROUND(G.11!L715,2),0)</f>
        <v>0</v>
      </c>
      <c r="M715" s="89">
        <f>IFERROR(ROUND(G.11!M715,2),0)</f>
        <v>0</v>
      </c>
      <c r="N715" s="96" t="str">
        <f>IF(OR(ISTEXT(G.11!N715),ISNUMBER(G.11!N715))=TRUE,G.11!N715,"")</f>
        <v/>
      </c>
    </row>
    <row r="716" spans="1:14" ht="15.75" thickBot="1" x14ac:dyDescent="0.3">
      <c r="A716" s="96" t="str">
        <f>IF(OR(ISTEXT(G.11!A716),ISNUMBER(G.11!A716))=TRUE,G.11!A716,"")</f>
        <v/>
      </c>
      <c r="B716" s="96" t="str">
        <f>IF(OR(ISTEXT(G.11!B716),ISNUMBER(G.11!B716))=TRUE,G.11!B716,"")</f>
        <v/>
      </c>
      <c r="C716" s="96" t="str">
        <f>IF(OR(ISTEXT(G.11!C716),ISNUMBER(G.11!C716))=TRUE,G.11!C716,"")</f>
        <v/>
      </c>
      <c r="D716" s="89">
        <f>IFERROR(ROUND(G.11!D716,2),0)</f>
        <v>0</v>
      </c>
      <c r="E716" s="96" t="str">
        <f>IF(OR(ISTEXT(G.11!E716),ISNUMBER(G.11!E716))=TRUE,G.11!E716,"")</f>
        <v/>
      </c>
      <c r="F716" s="89">
        <f>IFERROR(ROUND(G.11!F716,2),0)</f>
        <v>0</v>
      </c>
      <c r="G716" s="89">
        <f>IFERROR(ROUND(G.11!G716,2),0)</f>
        <v>0</v>
      </c>
      <c r="H716" s="89">
        <f>IFERROR(ROUND(G.11!H716,2),0)</f>
        <v>0</v>
      </c>
      <c r="I716" s="89">
        <f>IFERROR(ROUND(G.11!I716,2),0)</f>
        <v>0</v>
      </c>
      <c r="J716" s="89">
        <f>IFERROR(ROUND(G.11!J716,2),0)</f>
        <v>0</v>
      </c>
      <c r="K716" s="91">
        <f t="shared" si="11"/>
        <v>0</v>
      </c>
      <c r="L716" s="89">
        <f>IFERROR(ROUND(G.11!L716,2),0)</f>
        <v>0</v>
      </c>
      <c r="M716" s="89">
        <f>IFERROR(ROUND(G.11!M716,2),0)</f>
        <v>0</v>
      </c>
      <c r="N716" s="96" t="str">
        <f>IF(OR(ISTEXT(G.11!N716),ISNUMBER(G.11!N716))=TRUE,G.11!N716,"")</f>
        <v/>
      </c>
    </row>
    <row r="717" spans="1:14" ht="15.75" thickBot="1" x14ac:dyDescent="0.3">
      <c r="A717" s="96" t="str">
        <f>IF(OR(ISTEXT(G.11!A717),ISNUMBER(G.11!A717))=TRUE,G.11!A717,"")</f>
        <v/>
      </c>
      <c r="B717" s="96" t="str">
        <f>IF(OR(ISTEXT(G.11!B717),ISNUMBER(G.11!B717))=TRUE,G.11!B717,"")</f>
        <v/>
      </c>
      <c r="C717" s="96" t="str">
        <f>IF(OR(ISTEXT(G.11!C717),ISNUMBER(G.11!C717))=TRUE,G.11!C717,"")</f>
        <v/>
      </c>
      <c r="D717" s="89">
        <f>IFERROR(ROUND(G.11!D717,2),0)</f>
        <v>0</v>
      </c>
      <c r="E717" s="96" t="str">
        <f>IF(OR(ISTEXT(G.11!E717),ISNUMBER(G.11!E717))=TRUE,G.11!E717,"")</f>
        <v/>
      </c>
      <c r="F717" s="89">
        <f>IFERROR(ROUND(G.11!F717,2),0)</f>
        <v>0</v>
      </c>
      <c r="G717" s="89">
        <f>IFERROR(ROUND(G.11!G717,2),0)</f>
        <v>0</v>
      </c>
      <c r="H717" s="89">
        <f>IFERROR(ROUND(G.11!H717,2),0)</f>
        <v>0</v>
      </c>
      <c r="I717" s="89">
        <f>IFERROR(ROUND(G.11!I717,2),0)</f>
        <v>0</v>
      </c>
      <c r="J717" s="89">
        <f>IFERROR(ROUND(G.11!J717,2),0)</f>
        <v>0</v>
      </c>
      <c r="K717" s="91">
        <f t="shared" si="11"/>
        <v>0</v>
      </c>
      <c r="L717" s="89">
        <f>IFERROR(ROUND(G.11!L717,2),0)</f>
        <v>0</v>
      </c>
      <c r="M717" s="89">
        <f>IFERROR(ROUND(G.11!M717,2),0)</f>
        <v>0</v>
      </c>
      <c r="N717" s="96" t="str">
        <f>IF(OR(ISTEXT(G.11!N717),ISNUMBER(G.11!N717))=TRUE,G.11!N717,"")</f>
        <v/>
      </c>
    </row>
    <row r="718" spans="1:14" ht="15.75" thickBot="1" x14ac:dyDescent="0.3">
      <c r="A718" s="96" t="str">
        <f>IF(OR(ISTEXT(G.11!A718),ISNUMBER(G.11!A718))=TRUE,G.11!A718,"")</f>
        <v/>
      </c>
      <c r="B718" s="96" t="str">
        <f>IF(OR(ISTEXT(G.11!B718),ISNUMBER(G.11!B718))=TRUE,G.11!B718,"")</f>
        <v/>
      </c>
      <c r="C718" s="96" t="str">
        <f>IF(OR(ISTEXT(G.11!C718),ISNUMBER(G.11!C718))=TRUE,G.11!C718,"")</f>
        <v/>
      </c>
      <c r="D718" s="89">
        <f>IFERROR(ROUND(G.11!D718,2),0)</f>
        <v>0</v>
      </c>
      <c r="E718" s="96" t="str">
        <f>IF(OR(ISTEXT(G.11!E718),ISNUMBER(G.11!E718))=TRUE,G.11!E718,"")</f>
        <v/>
      </c>
      <c r="F718" s="89">
        <f>IFERROR(ROUND(G.11!F718,2),0)</f>
        <v>0</v>
      </c>
      <c r="G718" s="89">
        <f>IFERROR(ROUND(G.11!G718,2),0)</f>
        <v>0</v>
      </c>
      <c r="H718" s="89">
        <f>IFERROR(ROUND(G.11!H718,2),0)</f>
        <v>0</v>
      </c>
      <c r="I718" s="89">
        <f>IFERROR(ROUND(G.11!I718,2),0)</f>
        <v>0</v>
      </c>
      <c r="J718" s="89">
        <f>IFERROR(ROUND(G.11!J718,2),0)</f>
        <v>0</v>
      </c>
      <c r="K718" s="91">
        <f t="shared" si="11"/>
        <v>0</v>
      </c>
      <c r="L718" s="89">
        <f>IFERROR(ROUND(G.11!L718,2),0)</f>
        <v>0</v>
      </c>
      <c r="M718" s="89">
        <f>IFERROR(ROUND(G.11!M718,2),0)</f>
        <v>0</v>
      </c>
      <c r="N718" s="96" t="str">
        <f>IF(OR(ISTEXT(G.11!N718),ISNUMBER(G.11!N718))=TRUE,G.11!N718,"")</f>
        <v/>
      </c>
    </row>
    <row r="719" spans="1:14" ht="15.75" thickBot="1" x14ac:dyDescent="0.3">
      <c r="A719" s="96" t="str">
        <f>IF(OR(ISTEXT(G.11!A719),ISNUMBER(G.11!A719))=TRUE,G.11!A719,"")</f>
        <v/>
      </c>
      <c r="B719" s="96" t="str">
        <f>IF(OR(ISTEXT(G.11!B719),ISNUMBER(G.11!B719))=TRUE,G.11!B719,"")</f>
        <v/>
      </c>
      <c r="C719" s="96" t="str">
        <f>IF(OR(ISTEXT(G.11!C719),ISNUMBER(G.11!C719))=TRUE,G.11!C719,"")</f>
        <v/>
      </c>
      <c r="D719" s="89">
        <f>IFERROR(ROUND(G.11!D719,2),0)</f>
        <v>0</v>
      </c>
      <c r="E719" s="96" t="str">
        <f>IF(OR(ISTEXT(G.11!E719),ISNUMBER(G.11!E719))=TRUE,G.11!E719,"")</f>
        <v/>
      </c>
      <c r="F719" s="89">
        <f>IFERROR(ROUND(G.11!F719,2),0)</f>
        <v>0</v>
      </c>
      <c r="G719" s="89">
        <f>IFERROR(ROUND(G.11!G719,2),0)</f>
        <v>0</v>
      </c>
      <c r="H719" s="89">
        <f>IFERROR(ROUND(G.11!H719,2),0)</f>
        <v>0</v>
      </c>
      <c r="I719" s="89">
        <f>IFERROR(ROUND(G.11!I719,2),0)</f>
        <v>0</v>
      </c>
      <c r="J719" s="89">
        <f>IFERROR(ROUND(G.11!J719,2),0)</f>
        <v>0</v>
      </c>
      <c r="K719" s="91">
        <f t="shared" si="11"/>
        <v>0</v>
      </c>
      <c r="L719" s="89">
        <f>IFERROR(ROUND(G.11!L719,2),0)</f>
        <v>0</v>
      </c>
      <c r="M719" s="89">
        <f>IFERROR(ROUND(G.11!M719,2),0)</f>
        <v>0</v>
      </c>
      <c r="N719" s="96" t="str">
        <f>IF(OR(ISTEXT(G.11!N719),ISNUMBER(G.11!N719))=TRUE,G.11!N719,"")</f>
        <v/>
      </c>
    </row>
    <row r="720" spans="1:14" ht="15.75" thickBot="1" x14ac:dyDescent="0.3">
      <c r="A720" s="96" t="str">
        <f>IF(OR(ISTEXT(G.11!A720),ISNUMBER(G.11!A720))=TRUE,G.11!A720,"")</f>
        <v/>
      </c>
      <c r="B720" s="96" t="str">
        <f>IF(OR(ISTEXT(G.11!B720),ISNUMBER(G.11!B720))=TRUE,G.11!B720,"")</f>
        <v/>
      </c>
      <c r="C720" s="96" t="str">
        <f>IF(OR(ISTEXT(G.11!C720),ISNUMBER(G.11!C720))=TRUE,G.11!C720,"")</f>
        <v/>
      </c>
      <c r="D720" s="89">
        <f>IFERROR(ROUND(G.11!D720,2),0)</f>
        <v>0</v>
      </c>
      <c r="E720" s="96" t="str">
        <f>IF(OR(ISTEXT(G.11!E720),ISNUMBER(G.11!E720))=TRUE,G.11!E720,"")</f>
        <v/>
      </c>
      <c r="F720" s="89">
        <f>IFERROR(ROUND(G.11!F720,2),0)</f>
        <v>0</v>
      </c>
      <c r="G720" s="89">
        <f>IFERROR(ROUND(G.11!G720,2),0)</f>
        <v>0</v>
      </c>
      <c r="H720" s="89">
        <f>IFERROR(ROUND(G.11!H720,2),0)</f>
        <v>0</v>
      </c>
      <c r="I720" s="89">
        <f>IFERROR(ROUND(G.11!I720,2),0)</f>
        <v>0</v>
      </c>
      <c r="J720" s="89">
        <f>IFERROR(ROUND(G.11!J720,2),0)</f>
        <v>0</v>
      </c>
      <c r="K720" s="91">
        <f t="shared" si="11"/>
        <v>0</v>
      </c>
      <c r="L720" s="89">
        <f>IFERROR(ROUND(G.11!L720,2),0)</f>
        <v>0</v>
      </c>
      <c r="M720" s="89">
        <f>IFERROR(ROUND(G.11!M720,2),0)</f>
        <v>0</v>
      </c>
      <c r="N720" s="96" t="str">
        <f>IF(OR(ISTEXT(G.11!N720),ISNUMBER(G.11!N720))=TRUE,G.11!N720,"")</f>
        <v/>
      </c>
    </row>
    <row r="721" spans="1:14" ht="15.75" thickBot="1" x14ac:dyDescent="0.3">
      <c r="A721" s="96" t="str">
        <f>IF(OR(ISTEXT(G.11!A721),ISNUMBER(G.11!A721))=TRUE,G.11!A721,"")</f>
        <v/>
      </c>
      <c r="B721" s="96" t="str">
        <f>IF(OR(ISTEXT(G.11!B721),ISNUMBER(G.11!B721))=TRUE,G.11!B721,"")</f>
        <v/>
      </c>
      <c r="C721" s="96" t="str">
        <f>IF(OR(ISTEXT(G.11!C721),ISNUMBER(G.11!C721))=TRUE,G.11!C721,"")</f>
        <v/>
      </c>
      <c r="D721" s="89">
        <f>IFERROR(ROUND(G.11!D721,2),0)</f>
        <v>0</v>
      </c>
      <c r="E721" s="96" t="str">
        <f>IF(OR(ISTEXT(G.11!E721),ISNUMBER(G.11!E721))=TRUE,G.11!E721,"")</f>
        <v/>
      </c>
      <c r="F721" s="89">
        <f>IFERROR(ROUND(G.11!F721,2),0)</f>
        <v>0</v>
      </c>
      <c r="G721" s="89">
        <f>IFERROR(ROUND(G.11!G721,2),0)</f>
        <v>0</v>
      </c>
      <c r="H721" s="89">
        <f>IFERROR(ROUND(G.11!H721,2),0)</f>
        <v>0</v>
      </c>
      <c r="I721" s="89">
        <f>IFERROR(ROUND(G.11!I721,2),0)</f>
        <v>0</v>
      </c>
      <c r="J721" s="89">
        <f>IFERROR(ROUND(G.11!J721,2),0)</f>
        <v>0</v>
      </c>
      <c r="K721" s="91">
        <f t="shared" si="11"/>
        <v>0</v>
      </c>
      <c r="L721" s="89">
        <f>IFERROR(ROUND(G.11!L721,2),0)</f>
        <v>0</v>
      </c>
      <c r="M721" s="89">
        <f>IFERROR(ROUND(G.11!M721,2),0)</f>
        <v>0</v>
      </c>
      <c r="N721" s="96" t="str">
        <f>IF(OR(ISTEXT(G.11!N721),ISNUMBER(G.11!N721))=TRUE,G.11!N721,"")</f>
        <v/>
      </c>
    </row>
    <row r="722" spans="1:14" ht="15.75" thickBot="1" x14ac:dyDescent="0.3">
      <c r="A722" s="96" t="str">
        <f>IF(OR(ISTEXT(G.11!A722),ISNUMBER(G.11!A722))=TRUE,G.11!A722,"")</f>
        <v/>
      </c>
      <c r="B722" s="96" t="str">
        <f>IF(OR(ISTEXT(G.11!B722),ISNUMBER(G.11!B722))=TRUE,G.11!B722,"")</f>
        <v/>
      </c>
      <c r="C722" s="96" t="str">
        <f>IF(OR(ISTEXT(G.11!C722),ISNUMBER(G.11!C722))=TRUE,G.11!C722,"")</f>
        <v/>
      </c>
      <c r="D722" s="89">
        <f>IFERROR(ROUND(G.11!D722,2),0)</f>
        <v>0</v>
      </c>
      <c r="E722" s="96" t="str">
        <f>IF(OR(ISTEXT(G.11!E722),ISNUMBER(G.11!E722))=TRUE,G.11!E722,"")</f>
        <v/>
      </c>
      <c r="F722" s="89">
        <f>IFERROR(ROUND(G.11!F722,2),0)</f>
        <v>0</v>
      </c>
      <c r="G722" s="89">
        <f>IFERROR(ROUND(G.11!G722,2),0)</f>
        <v>0</v>
      </c>
      <c r="H722" s="89">
        <f>IFERROR(ROUND(G.11!H722,2),0)</f>
        <v>0</v>
      </c>
      <c r="I722" s="89">
        <f>IFERROR(ROUND(G.11!I722,2),0)</f>
        <v>0</v>
      </c>
      <c r="J722" s="89">
        <f>IFERROR(ROUND(G.11!J722,2),0)</f>
        <v>0</v>
      </c>
      <c r="K722" s="91">
        <f t="shared" si="11"/>
        <v>0</v>
      </c>
      <c r="L722" s="89">
        <f>IFERROR(ROUND(G.11!L722,2),0)</f>
        <v>0</v>
      </c>
      <c r="M722" s="89">
        <f>IFERROR(ROUND(G.11!M722,2),0)</f>
        <v>0</v>
      </c>
      <c r="N722" s="96" t="str">
        <f>IF(OR(ISTEXT(G.11!N722),ISNUMBER(G.11!N722))=TRUE,G.11!N722,"")</f>
        <v/>
      </c>
    </row>
    <row r="723" spans="1:14" ht="15.75" thickBot="1" x14ac:dyDescent="0.3">
      <c r="A723" s="96" t="str">
        <f>IF(OR(ISTEXT(G.11!A723),ISNUMBER(G.11!A723))=TRUE,G.11!A723,"")</f>
        <v/>
      </c>
      <c r="B723" s="96" t="str">
        <f>IF(OR(ISTEXT(G.11!B723),ISNUMBER(G.11!B723))=TRUE,G.11!B723,"")</f>
        <v/>
      </c>
      <c r="C723" s="96" t="str">
        <f>IF(OR(ISTEXT(G.11!C723),ISNUMBER(G.11!C723))=TRUE,G.11!C723,"")</f>
        <v/>
      </c>
      <c r="D723" s="89">
        <f>IFERROR(ROUND(G.11!D723,2),0)</f>
        <v>0</v>
      </c>
      <c r="E723" s="96" t="str">
        <f>IF(OR(ISTEXT(G.11!E723),ISNUMBER(G.11!E723))=TRUE,G.11!E723,"")</f>
        <v/>
      </c>
      <c r="F723" s="89">
        <f>IFERROR(ROUND(G.11!F723,2),0)</f>
        <v>0</v>
      </c>
      <c r="G723" s="89">
        <f>IFERROR(ROUND(G.11!G723,2),0)</f>
        <v>0</v>
      </c>
      <c r="H723" s="89">
        <f>IFERROR(ROUND(G.11!H723,2),0)</f>
        <v>0</v>
      </c>
      <c r="I723" s="89">
        <f>IFERROR(ROUND(G.11!I723,2),0)</f>
        <v>0</v>
      </c>
      <c r="J723" s="89">
        <f>IFERROR(ROUND(G.11!J723,2),0)</f>
        <v>0</v>
      </c>
      <c r="K723" s="91">
        <f t="shared" si="11"/>
        <v>0</v>
      </c>
      <c r="L723" s="89">
        <f>IFERROR(ROUND(G.11!L723,2),0)</f>
        <v>0</v>
      </c>
      <c r="M723" s="89">
        <f>IFERROR(ROUND(G.11!M723,2),0)</f>
        <v>0</v>
      </c>
      <c r="N723" s="96" t="str">
        <f>IF(OR(ISTEXT(G.11!N723),ISNUMBER(G.11!N723))=TRUE,G.11!N723,"")</f>
        <v/>
      </c>
    </row>
    <row r="724" spans="1:14" ht="15.75" thickBot="1" x14ac:dyDescent="0.3">
      <c r="A724" s="96" t="str">
        <f>IF(OR(ISTEXT(G.11!A724),ISNUMBER(G.11!A724))=TRUE,G.11!A724,"")</f>
        <v/>
      </c>
      <c r="B724" s="96" t="str">
        <f>IF(OR(ISTEXT(G.11!B724),ISNUMBER(G.11!B724))=TRUE,G.11!B724,"")</f>
        <v/>
      </c>
      <c r="C724" s="96" t="str">
        <f>IF(OR(ISTEXT(G.11!C724),ISNUMBER(G.11!C724))=TRUE,G.11!C724,"")</f>
        <v/>
      </c>
      <c r="D724" s="89">
        <f>IFERROR(ROUND(G.11!D724,2),0)</f>
        <v>0</v>
      </c>
      <c r="E724" s="96" t="str">
        <f>IF(OR(ISTEXT(G.11!E724),ISNUMBER(G.11!E724))=TRUE,G.11!E724,"")</f>
        <v/>
      </c>
      <c r="F724" s="89">
        <f>IFERROR(ROUND(G.11!F724,2),0)</f>
        <v>0</v>
      </c>
      <c r="G724" s="89">
        <f>IFERROR(ROUND(G.11!G724,2),0)</f>
        <v>0</v>
      </c>
      <c r="H724" s="89">
        <f>IFERROR(ROUND(G.11!H724,2),0)</f>
        <v>0</v>
      </c>
      <c r="I724" s="89">
        <f>IFERROR(ROUND(G.11!I724,2),0)</f>
        <v>0</v>
      </c>
      <c r="J724" s="89">
        <f>IFERROR(ROUND(G.11!J724,2),0)</f>
        <v>0</v>
      </c>
      <c r="K724" s="91">
        <f t="shared" si="11"/>
        <v>0</v>
      </c>
      <c r="L724" s="89">
        <f>IFERROR(ROUND(G.11!L724,2),0)</f>
        <v>0</v>
      </c>
      <c r="M724" s="89">
        <f>IFERROR(ROUND(G.11!M724,2),0)</f>
        <v>0</v>
      </c>
      <c r="N724" s="96" t="str">
        <f>IF(OR(ISTEXT(G.11!N724),ISNUMBER(G.11!N724))=TRUE,G.11!N724,"")</f>
        <v/>
      </c>
    </row>
    <row r="725" spans="1:14" ht="15.75" thickBot="1" x14ac:dyDescent="0.3">
      <c r="A725" s="96" t="str">
        <f>IF(OR(ISTEXT(G.11!A725),ISNUMBER(G.11!A725))=TRUE,G.11!A725,"")</f>
        <v/>
      </c>
      <c r="B725" s="96" t="str">
        <f>IF(OR(ISTEXT(G.11!B725),ISNUMBER(G.11!B725))=TRUE,G.11!B725,"")</f>
        <v/>
      </c>
      <c r="C725" s="96" t="str">
        <f>IF(OR(ISTEXT(G.11!C725),ISNUMBER(G.11!C725))=TRUE,G.11!C725,"")</f>
        <v/>
      </c>
      <c r="D725" s="89">
        <f>IFERROR(ROUND(G.11!D725,2),0)</f>
        <v>0</v>
      </c>
      <c r="E725" s="96" t="str">
        <f>IF(OR(ISTEXT(G.11!E725),ISNUMBER(G.11!E725))=TRUE,G.11!E725,"")</f>
        <v/>
      </c>
      <c r="F725" s="89">
        <f>IFERROR(ROUND(G.11!F725,2),0)</f>
        <v>0</v>
      </c>
      <c r="G725" s="89">
        <f>IFERROR(ROUND(G.11!G725,2),0)</f>
        <v>0</v>
      </c>
      <c r="H725" s="89">
        <f>IFERROR(ROUND(G.11!H725,2),0)</f>
        <v>0</v>
      </c>
      <c r="I725" s="89">
        <f>IFERROR(ROUND(G.11!I725,2),0)</f>
        <v>0</v>
      </c>
      <c r="J725" s="89">
        <f>IFERROR(ROUND(G.11!J725,2),0)</f>
        <v>0</v>
      </c>
      <c r="K725" s="91">
        <f t="shared" si="11"/>
        <v>0</v>
      </c>
      <c r="L725" s="89">
        <f>IFERROR(ROUND(G.11!L725,2),0)</f>
        <v>0</v>
      </c>
      <c r="M725" s="89">
        <f>IFERROR(ROUND(G.11!M725,2),0)</f>
        <v>0</v>
      </c>
      <c r="N725" s="96" t="str">
        <f>IF(OR(ISTEXT(G.11!N725),ISNUMBER(G.11!N725))=TRUE,G.11!N725,"")</f>
        <v/>
      </c>
    </row>
    <row r="726" spans="1:14" ht="15.75" thickBot="1" x14ac:dyDescent="0.3">
      <c r="A726" s="96" t="str">
        <f>IF(OR(ISTEXT(G.11!A726),ISNUMBER(G.11!A726))=TRUE,G.11!A726,"")</f>
        <v/>
      </c>
      <c r="B726" s="96" t="str">
        <f>IF(OR(ISTEXT(G.11!B726),ISNUMBER(G.11!B726))=TRUE,G.11!B726,"")</f>
        <v/>
      </c>
      <c r="C726" s="96" t="str">
        <f>IF(OR(ISTEXT(G.11!C726),ISNUMBER(G.11!C726))=TRUE,G.11!C726,"")</f>
        <v/>
      </c>
      <c r="D726" s="89">
        <f>IFERROR(ROUND(G.11!D726,2),0)</f>
        <v>0</v>
      </c>
      <c r="E726" s="96" t="str">
        <f>IF(OR(ISTEXT(G.11!E726),ISNUMBER(G.11!E726))=TRUE,G.11!E726,"")</f>
        <v/>
      </c>
      <c r="F726" s="89">
        <f>IFERROR(ROUND(G.11!F726,2),0)</f>
        <v>0</v>
      </c>
      <c r="G726" s="89">
        <f>IFERROR(ROUND(G.11!G726,2),0)</f>
        <v>0</v>
      </c>
      <c r="H726" s="89">
        <f>IFERROR(ROUND(G.11!H726,2),0)</f>
        <v>0</v>
      </c>
      <c r="I726" s="89">
        <f>IFERROR(ROUND(G.11!I726,2),0)</f>
        <v>0</v>
      </c>
      <c r="J726" s="89">
        <f>IFERROR(ROUND(G.11!J726,2),0)</f>
        <v>0</v>
      </c>
      <c r="K726" s="91">
        <f t="shared" si="11"/>
        <v>0</v>
      </c>
      <c r="L726" s="89">
        <f>IFERROR(ROUND(G.11!L726,2),0)</f>
        <v>0</v>
      </c>
      <c r="M726" s="89">
        <f>IFERROR(ROUND(G.11!M726,2),0)</f>
        <v>0</v>
      </c>
      <c r="N726" s="96" t="str">
        <f>IF(OR(ISTEXT(G.11!N726),ISNUMBER(G.11!N726))=TRUE,G.11!N726,"")</f>
        <v/>
      </c>
    </row>
    <row r="727" spans="1:14" ht="15.75" thickBot="1" x14ac:dyDescent="0.3">
      <c r="A727" s="96" t="str">
        <f>IF(OR(ISTEXT(G.11!A727),ISNUMBER(G.11!A727))=TRUE,G.11!A727,"")</f>
        <v/>
      </c>
      <c r="B727" s="96" t="str">
        <f>IF(OR(ISTEXT(G.11!B727),ISNUMBER(G.11!B727))=TRUE,G.11!B727,"")</f>
        <v/>
      </c>
      <c r="C727" s="96" t="str">
        <f>IF(OR(ISTEXT(G.11!C727),ISNUMBER(G.11!C727))=TRUE,G.11!C727,"")</f>
        <v/>
      </c>
      <c r="D727" s="89">
        <f>IFERROR(ROUND(G.11!D727,2),0)</f>
        <v>0</v>
      </c>
      <c r="E727" s="96" t="str">
        <f>IF(OR(ISTEXT(G.11!E727),ISNUMBER(G.11!E727))=TRUE,G.11!E727,"")</f>
        <v/>
      </c>
      <c r="F727" s="89">
        <f>IFERROR(ROUND(G.11!F727,2),0)</f>
        <v>0</v>
      </c>
      <c r="G727" s="89">
        <f>IFERROR(ROUND(G.11!G727,2),0)</f>
        <v>0</v>
      </c>
      <c r="H727" s="89">
        <f>IFERROR(ROUND(G.11!H727,2),0)</f>
        <v>0</v>
      </c>
      <c r="I727" s="89">
        <f>IFERROR(ROUND(G.11!I727,2),0)</f>
        <v>0</v>
      </c>
      <c r="J727" s="89">
        <f>IFERROR(ROUND(G.11!J727,2),0)</f>
        <v>0</v>
      </c>
      <c r="K727" s="91">
        <f t="shared" si="11"/>
        <v>0</v>
      </c>
      <c r="L727" s="89">
        <f>IFERROR(ROUND(G.11!L727,2),0)</f>
        <v>0</v>
      </c>
      <c r="M727" s="89">
        <f>IFERROR(ROUND(G.11!M727,2),0)</f>
        <v>0</v>
      </c>
      <c r="N727" s="96" t="str">
        <f>IF(OR(ISTEXT(G.11!N727),ISNUMBER(G.11!N727))=TRUE,G.11!N727,"")</f>
        <v/>
      </c>
    </row>
    <row r="728" spans="1:14" ht="15.75" thickBot="1" x14ac:dyDescent="0.3">
      <c r="A728" s="96" t="str">
        <f>IF(OR(ISTEXT(G.11!A728),ISNUMBER(G.11!A728))=TRUE,G.11!A728,"")</f>
        <v/>
      </c>
      <c r="B728" s="96" t="str">
        <f>IF(OR(ISTEXT(G.11!B728),ISNUMBER(G.11!B728))=TRUE,G.11!B728,"")</f>
        <v/>
      </c>
      <c r="C728" s="96" t="str">
        <f>IF(OR(ISTEXT(G.11!C728),ISNUMBER(G.11!C728))=TRUE,G.11!C728,"")</f>
        <v/>
      </c>
      <c r="D728" s="89">
        <f>IFERROR(ROUND(G.11!D728,2),0)</f>
        <v>0</v>
      </c>
      <c r="E728" s="96" t="str">
        <f>IF(OR(ISTEXT(G.11!E728),ISNUMBER(G.11!E728))=TRUE,G.11!E728,"")</f>
        <v/>
      </c>
      <c r="F728" s="89">
        <f>IFERROR(ROUND(G.11!F728,2),0)</f>
        <v>0</v>
      </c>
      <c r="G728" s="89">
        <f>IFERROR(ROUND(G.11!G728,2),0)</f>
        <v>0</v>
      </c>
      <c r="H728" s="89">
        <f>IFERROR(ROUND(G.11!H728,2),0)</f>
        <v>0</v>
      </c>
      <c r="I728" s="89">
        <f>IFERROR(ROUND(G.11!I728,2),0)</f>
        <v>0</v>
      </c>
      <c r="J728" s="89">
        <f>IFERROR(ROUND(G.11!J728,2),0)</f>
        <v>0</v>
      </c>
      <c r="K728" s="91">
        <f t="shared" si="11"/>
        <v>0</v>
      </c>
      <c r="L728" s="89">
        <f>IFERROR(ROUND(G.11!L728,2),0)</f>
        <v>0</v>
      </c>
      <c r="M728" s="89">
        <f>IFERROR(ROUND(G.11!M728,2),0)</f>
        <v>0</v>
      </c>
      <c r="N728" s="96" t="str">
        <f>IF(OR(ISTEXT(G.11!N728),ISNUMBER(G.11!N728))=TRUE,G.11!N728,"")</f>
        <v/>
      </c>
    </row>
    <row r="729" spans="1:14" ht="15.75" thickBot="1" x14ac:dyDescent="0.3">
      <c r="A729" s="96" t="str">
        <f>IF(OR(ISTEXT(G.11!A729),ISNUMBER(G.11!A729))=TRUE,G.11!A729,"")</f>
        <v/>
      </c>
      <c r="B729" s="96" t="str">
        <f>IF(OR(ISTEXT(G.11!B729),ISNUMBER(G.11!B729))=TRUE,G.11!B729,"")</f>
        <v/>
      </c>
      <c r="C729" s="96" t="str">
        <f>IF(OR(ISTEXT(G.11!C729),ISNUMBER(G.11!C729))=TRUE,G.11!C729,"")</f>
        <v/>
      </c>
      <c r="D729" s="89">
        <f>IFERROR(ROUND(G.11!D729,2),0)</f>
        <v>0</v>
      </c>
      <c r="E729" s="96" t="str">
        <f>IF(OR(ISTEXT(G.11!E729),ISNUMBER(G.11!E729))=TRUE,G.11!E729,"")</f>
        <v/>
      </c>
      <c r="F729" s="89">
        <f>IFERROR(ROUND(G.11!F729,2),0)</f>
        <v>0</v>
      </c>
      <c r="G729" s="89">
        <f>IFERROR(ROUND(G.11!G729,2),0)</f>
        <v>0</v>
      </c>
      <c r="H729" s="89">
        <f>IFERROR(ROUND(G.11!H729,2),0)</f>
        <v>0</v>
      </c>
      <c r="I729" s="89">
        <f>IFERROR(ROUND(G.11!I729,2),0)</f>
        <v>0</v>
      </c>
      <c r="J729" s="89">
        <f>IFERROR(ROUND(G.11!J729,2),0)</f>
        <v>0</v>
      </c>
      <c r="K729" s="91">
        <f t="shared" si="11"/>
        <v>0</v>
      </c>
      <c r="L729" s="89">
        <f>IFERROR(ROUND(G.11!L729,2),0)</f>
        <v>0</v>
      </c>
      <c r="M729" s="89">
        <f>IFERROR(ROUND(G.11!M729,2),0)</f>
        <v>0</v>
      </c>
      <c r="N729" s="96" t="str">
        <f>IF(OR(ISTEXT(G.11!N729),ISNUMBER(G.11!N729))=TRUE,G.11!N729,"")</f>
        <v/>
      </c>
    </row>
    <row r="730" spans="1:14" ht="15.75" thickBot="1" x14ac:dyDescent="0.3">
      <c r="A730" s="96" t="str">
        <f>IF(OR(ISTEXT(G.11!A730),ISNUMBER(G.11!A730))=TRUE,G.11!A730,"")</f>
        <v/>
      </c>
      <c r="B730" s="96" t="str">
        <f>IF(OR(ISTEXT(G.11!B730),ISNUMBER(G.11!B730))=TRUE,G.11!B730,"")</f>
        <v/>
      </c>
      <c r="C730" s="96" t="str">
        <f>IF(OR(ISTEXT(G.11!C730),ISNUMBER(G.11!C730))=TRUE,G.11!C730,"")</f>
        <v/>
      </c>
      <c r="D730" s="89">
        <f>IFERROR(ROUND(G.11!D730,2),0)</f>
        <v>0</v>
      </c>
      <c r="E730" s="96" t="str">
        <f>IF(OR(ISTEXT(G.11!E730),ISNUMBER(G.11!E730))=TRUE,G.11!E730,"")</f>
        <v/>
      </c>
      <c r="F730" s="89">
        <f>IFERROR(ROUND(G.11!F730,2),0)</f>
        <v>0</v>
      </c>
      <c r="G730" s="89">
        <f>IFERROR(ROUND(G.11!G730,2),0)</f>
        <v>0</v>
      </c>
      <c r="H730" s="89">
        <f>IFERROR(ROUND(G.11!H730,2),0)</f>
        <v>0</v>
      </c>
      <c r="I730" s="89">
        <f>IFERROR(ROUND(G.11!I730,2),0)</f>
        <v>0</v>
      </c>
      <c r="J730" s="89">
        <f>IFERROR(ROUND(G.11!J730,2),0)</f>
        <v>0</v>
      </c>
      <c r="K730" s="91">
        <f t="shared" si="11"/>
        <v>0</v>
      </c>
      <c r="L730" s="89">
        <f>IFERROR(ROUND(G.11!L730,2),0)</f>
        <v>0</v>
      </c>
      <c r="M730" s="89">
        <f>IFERROR(ROUND(G.11!M730,2),0)</f>
        <v>0</v>
      </c>
      <c r="N730" s="96" t="str">
        <f>IF(OR(ISTEXT(G.11!N730),ISNUMBER(G.11!N730))=TRUE,G.11!N730,"")</f>
        <v/>
      </c>
    </row>
    <row r="731" spans="1:14" ht="15.75" thickBot="1" x14ac:dyDescent="0.3">
      <c r="A731" s="96" t="str">
        <f>IF(OR(ISTEXT(G.11!A731),ISNUMBER(G.11!A731))=TRUE,G.11!A731,"")</f>
        <v/>
      </c>
      <c r="B731" s="96" t="str">
        <f>IF(OR(ISTEXT(G.11!B731),ISNUMBER(G.11!B731))=TRUE,G.11!B731,"")</f>
        <v/>
      </c>
      <c r="C731" s="96" t="str">
        <f>IF(OR(ISTEXT(G.11!C731),ISNUMBER(G.11!C731))=TRUE,G.11!C731,"")</f>
        <v/>
      </c>
      <c r="D731" s="89">
        <f>IFERROR(ROUND(G.11!D731,2),0)</f>
        <v>0</v>
      </c>
      <c r="E731" s="96" t="str">
        <f>IF(OR(ISTEXT(G.11!E731),ISNUMBER(G.11!E731))=TRUE,G.11!E731,"")</f>
        <v/>
      </c>
      <c r="F731" s="89">
        <f>IFERROR(ROUND(G.11!F731,2),0)</f>
        <v>0</v>
      </c>
      <c r="G731" s="89">
        <f>IFERROR(ROUND(G.11!G731,2),0)</f>
        <v>0</v>
      </c>
      <c r="H731" s="89">
        <f>IFERROR(ROUND(G.11!H731,2),0)</f>
        <v>0</v>
      </c>
      <c r="I731" s="89">
        <f>IFERROR(ROUND(G.11!I731,2),0)</f>
        <v>0</v>
      </c>
      <c r="J731" s="89">
        <f>IFERROR(ROUND(G.11!J731,2),0)</f>
        <v>0</v>
      </c>
      <c r="K731" s="91">
        <f t="shared" si="11"/>
        <v>0</v>
      </c>
      <c r="L731" s="89">
        <f>IFERROR(ROUND(G.11!L731,2),0)</f>
        <v>0</v>
      </c>
      <c r="M731" s="89">
        <f>IFERROR(ROUND(G.11!M731,2),0)</f>
        <v>0</v>
      </c>
      <c r="N731" s="96" t="str">
        <f>IF(OR(ISTEXT(G.11!N731),ISNUMBER(G.11!N731))=TRUE,G.11!N731,"")</f>
        <v/>
      </c>
    </row>
    <row r="732" spans="1:14" ht="15.75" thickBot="1" x14ac:dyDescent="0.3">
      <c r="A732" s="96" t="str">
        <f>IF(OR(ISTEXT(G.11!A732),ISNUMBER(G.11!A732))=TRUE,G.11!A732,"")</f>
        <v/>
      </c>
      <c r="B732" s="96" t="str">
        <f>IF(OR(ISTEXT(G.11!B732),ISNUMBER(G.11!B732))=TRUE,G.11!B732,"")</f>
        <v/>
      </c>
      <c r="C732" s="96" t="str">
        <f>IF(OR(ISTEXT(G.11!C732),ISNUMBER(G.11!C732))=TRUE,G.11!C732,"")</f>
        <v/>
      </c>
      <c r="D732" s="89">
        <f>IFERROR(ROUND(G.11!D732,2),0)</f>
        <v>0</v>
      </c>
      <c r="E732" s="96" t="str">
        <f>IF(OR(ISTEXT(G.11!E732),ISNUMBER(G.11!E732))=TRUE,G.11!E732,"")</f>
        <v/>
      </c>
      <c r="F732" s="89">
        <f>IFERROR(ROUND(G.11!F732,2),0)</f>
        <v>0</v>
      </c>
      <c r="G732" s="89">
        <f>IFERROR(ROUND(G.11!G732,2),0)</f>
        <v>0</v>
      </c>
      <c r="H732" s="89">
        <f>IFERROR(ROUND(G.11!H732,2),0)</f>
        <v>0</v>
      </c>
      <c r="I732" s="89">
        <f>IFERROR(ROUND(G.11!I732,2),0)</f>
        <v>0</v>
      </c>
      <c r="J732" s="89">
        <f>IFERROR(ROUND(G.11!J732,2),0)</f>
        <v>0</v>
      </c>
      <c r="K732" s="91">
        <f t="shared" si="11"/>
        <v>0</v>
      </c>
      <c r="L732" s="89">
        <f>IFERROR(ROUND(G.11!L732,2),0)</f>
        <v>0</v>
      </c>
      <c r="M732" s="89">
        <f>IFERROR(ROUND(G.11!M732,2),0)</f>
        <v>0</v>
      </c>
      <c r="N732" s="96" t="str">
        <f>IF(OR(ISTEXT(G.11!N732),ISNUMBER(G.11!N732))=TRUE,G.11!N732,"")</f>
        <v/>
      </c>
    </row>
    <row r="733" spans="1:14" ht="15.75" thickBot="1" x14ac:dyDescent="0.3">
      <c r="A733" s="96" t="str">
        <f>IF(OR(ISTEXT(G.11!A733),ISNUMBER(G.11!A733))=TRUE,G.11!A733,"")</f>
        <v/>
      </c>
      <c r="B733" s="96" t="str">
        <f>IF(OR(ISTEXT(G.11!B733),ISNUMBER(G.11!B733))=TRUE,G.11!B733,"")</f>
        <v/>
      </c>
      <c r="C733" s="96" t="str">
        <f>IF(OR(ISTEXT(G.11!C733),ISNUMBER(G.11!C733))=TRUE,G.11!C733,"")</f>
        <v/>
      </c>
      <c r="D733" s="89">
        <f>IFERROR(ROUND(G.11!D733,2),0)</f>
        <v>0</v>
      </c>
      <c r="E733" s="96" t="str">
        <f>IF(OR(ISTEXT(G.11!E733),ISNUMBER(G.11!E733))=TRUE,G.11!E733,"")</f>
        <v/>
      </c>
      <c r="F733" s="89">
        <f>IFERROR(ROUND(G.11!F733,2),0)</f>
        <v>0</v>
      </c>
      <c r="G733" s="89">
        <f>IFERROR(ROUND(G.11!G733,2),0)</f>
        <v>0</v>
      </c>
      <c r="H733" s="89">
        <f>IFERROR(ROUND(G.11!H733,2),0)</f>
        <v>0</v>
      </c>
      <c r="I733" s="89">
        <f>IFERROR(ROUND(G.11!I733,2),0)</f>
        <v>0</v>
      </c>
      <c r="J733" s="89">
        <f>IFERROR(ROUND(G.11!J733,2),0)</f>
        <v>0</v>
      </c>
      <c r="K733" s="91">
        <f t="shared" si="11"/>
        <v>0</v>
      </c>
      <c r="L733" s="89">
        <f>IFERROR(ROUND(G.11!L733,2),0)</f>
        <v>0</v>
      </c>
      <c r="M733" s="89">
        <f>IFERROR(ROUND(G.11!M733,2),0)</f>
        <v>0</v>
      </c>
      <c r="N733" s="96" t="str">
        <f>IF(OR(ISTEXT(G.11!N733),ISNUMBER(G.11!N733))=TRUE,G.11!N733,"")</f>
        <v/>
      </c>
    </row>
    <row r="734" spans="1:14" ht="15.75" thickBot="1" x14ac:dyDescent="0.3">
      <c r="A734" s="96" t="str">
        <f>IF(OR(ISTEXT(G.11!A734),ISNUMBER(G.11!A734))=TRUE,G.11!A734,"")</f>
        <v/>
      </c>
      <c r="B734" s="96" t="str">
        <f>IF(OR(ISTEXT(G.11!B734),ISNUMBER(G.11!B734))=TRUE,G.11!B734,"")</f>
        <v/>
      </c>
      <c r="C734" s="96" t="str">
        <f>IF(OR(ISTEXT(G.11!C734),ISNUMBER(G.11!C734))=TRUE,G.11!C734,"")</f>
        <v/>
      </c>
      <c r="D734" s="89">
        <f>IFERROR(ROUND(G.11!D734,2),0)</f>
        <v>0</v>
      </c>
      <c r="E734" s="96" t="str">
        <f>IF(OR(ISTEXT(G.11!E734),ISNUMBER(G.11!E734))=TRUE,G.11!E734,"")</f>
        <v/>
      </c>
      <c r="F734" s="89">
        <f>IFERROR(ROUND(G.11!F734,2),0)</f>
        <v>0</v>
      </c>
      <c r="G734" s="89">
        <f>IFERROR(ROUND(G.11!G734,2),0)</f>
        <v>0</v>
      </c>
      <c r="H734" s="89">
        <f>IFERROR(ROUND(G.11!H734,2),0)</f>
        <v>0</v>
      </c>
      <c r="I734" s="89">
        <f>IFERROR(ROUND(G.11!I734,2),0)</f>
        <v>0</v>
      </c>
      <c r="J734" s="89">
        <f>IFERROR(ROUND(G.11!J734,2),0)</f>
        <v>0</v>
      </c>
      <c r="K734" s="91">
        <f t="shared" si="11"/>
        <v>0</v>
      </c>
      <c r="L734" s="89">
        <f>IFERROR(ROUND(G.11!L734,2),0)</f>
        <v>0</v>
      </c>
      <c r="M734" s="89">
        <f>IFERROR(ROUND(G.11!M734,2),0)</f>
        <v>0</v>
      </c>
      <c r="N734" s="96" t="str">
        <f>IF(OR(ISTEXT(G.11!N734),ISNUMBER(G.11!N734))=TRUE,G.11!N734,"")</f>
        <v/>
      </c>
    </row>
    <row r="735" spans="1:14" ht="15.75" thickBot="1" x14ac:dyDescent="0.3">
      <c r="A735" s="96" t="str">
        <f>IF(OR(ISTEXT(G.11!A735),ISNUMBER(G.11!A735))=TRUE,G.11!A735,"")</f>
        <v/>
      </c>
      <c r="B735" s="96" t="str">
        <f>IF(OR(ISTEXT(G.11!B735),ISNUMBER(G.11!B735))=TRUE,G.11!B735,"")</f>
        <v/>
      </c>
      <c r="C735" s="96" t="str">
        <f>IF(OR(ISTEXT(G.11!C735),ISNUMBER(G.11!C735))=TRUE,G.11!C735,"")</f>
        <v/>
      </c>
      <c r="D735" s="89">
        <f>IFERROR(ROUND(G.11!D735,2),0)</f>
        <v>0</v>
      </c>
      <c r="E735" s="96" t="str">
        <f>IF(OR(ISTEXT(G.11!E735),ISNUMBER(G.11!E735))=TRUE,G.11!E735,"")</f>
        <v/>
      </c>
      <c r="F735" s="89">
        <f>IFERROR(ROUND(G.11!F735,2),0)</f>
        <v>0</v>
      </c>
      <c r="G735" s="89">
        <f>IFERROR(ROUND(G.11!G735,2),0)</f>
        <v>0</v>
      </c>
      <c r="H735" s="89">
        <f>IFERROR(ROUND(G.11!H735,2),0)</f>
        <v>0</v>
      </c>
      <c r="I735" s="89">
        <f>IFERROR(ROUND(G.11!I735,2),0)</f>
        <v>0</v>
      </c>
      <c r="J735" s="89">
        <f>IFERROR(ROUND(G.11!J735,2),0)</f>
        <v>0</v>
      </c>
      <c r="K735" s="91">
        <f t="shared" si="11"/>
        <v>0</v>
      </c>
      <c r="L735" s="89">
        <f>IFERROR(ROUND(G.11!L735,2),0)</f>
        <v>0</v>
      </c>
      <c r="M735" s="89">
        <f>IFERROR(ROUND(G.11!M735,2),0)</f>
        <v>0</v>
      </c>
      <c r="N735" s="96" t="str">
        <f>IF(OR(ISTEXT(G.11!N735),ISNUMBER(G.11!N735))=TRUE,G.11!N735,"")</f>
        <v/>
      </c>
    </row>
    <row r="736" spans="1:14" ht="15.75" thickBot="1" x14ac:dyDescent="0.3">
      <c r="A736" s="96" t="str">
        <f>IF(OR(ISTEXT(G.11!A736),ISNUMBER(G.11!A736))=TRUE,G.11!A736,"")</f>
        <v/>
      </c>
      <c r="B736" s="96" t="str">
        <f>IF(OR(ISTEXT(G.11!B736),ISNUMBER(G.11!B736))=TRUE,G.11!B736,"")</f>
        <v/>
      </c>
      <c r="C736" s="96" t="str">
        <f>IF(OR(ISTEXT(G.11!C736),ISNUMBER(G.11!C736))=TRUE,G.11!C736,"")</f>
        <v/>
      </c>
      <c r="D736" s="89">
        <f>IFERROR(ROUND(G.11!D736,2),0)</f>
        <v>0</v>
      </c>
      <c r="E736" s="96" t="str">
        <f>IF(OR(ISTEXT(G.11!E736),ISNUMBER(G.11!E736))=TRUE,G.11!E736,"")</f>
        <v/>
      </c>
      <c r="F736" s="89">
        <f>IFERROR(ROUND(G.11!F736,2),0)</f>
        <v>0</v>
      </c>
      <c r="G736" s="89">
        <f>IFERROR(ROUND(G.11!G736,2),0)</f>
        <v>0</v>
      </c>
      <c r="H736" s="89">
        <f>IFERROR(ROUND(G.11!H736,2),0)</f>
        <v>0</v>
      </c>
      <c r="I736" s="89">
        <f>IFERROR(ROUND(G.11!I736,2),0)</f>
        <v>0</v>
      </c>
      <c r="J736" s="89">
        <f>IFERROR(ROUND(G.11!J736,2),0)</f>
        <v>0</v>
      </c>
      <c r="K736" s="91">
        <f t="shared" si="11"/>
        <v>0</v>
      </c>
      <c r="L736" s="89">
        <f>IFERROR(ROUND(G.11!L736,2),0)</f>
        <v>0</v>
      </c>
      <c r="M736" s="89">
        <f>IFERROR(ROUND(G.11!M736,2),0)</f>
        <v>0</v>
      </c>
      <c r="N736" s="96" t="str">
        <f>IF(OR(ISTEXT(G.11!N736),ISNUMBER(G.11!N736))=TRUE,G.11!N736,"")</f>
        <v/>
      </c>
    </row>
    <row r="737" spans="1:14" ht="15.75" thickBot="1" x14ac:dyDescent="0.3">
      <c r="A737" s="96" t="str">
        <f>IF(OR(ISTEXT(G.11!A737),ISNUMBER(G.11!A737))=TRUE,G.11!A737,"")</f>
        <v/>
      </c>
      <c r="B737" s="96" t="str">
        <f>IF(OR(ISTEXT(G.11!B737),ISNUMBER(G.11!B737))=TRUE,G.11!B737,"")</f>
        <v/>
      </c>
      <c r="C737" s="96" t="str">
        <f>IF(OR(ISTEXT(G.11!C737),ISNUMBER(G.11!C737))=TRUE,G.11!C737,"")</f>
        <v/>
      </c>
      <c r="D737" s="89">
        <f>IFERROR(ROUND(G.11!D737,2),0)</f>
        <v>0</v>
      </c>
      <c r="E737" s="96" t="str">
        <f>IF(OR(ISTEXT(G.11!E737),ISNUMBER(G.11!E737))=TRUE,G.11!E737,"")</f>
        <v/>
      </c>
      <c r="F737" s="89">
        <f>IFERROR(ROUND(G.11!F737,2),0)</f>
        <v>0</v>
      </c>
      <c r="G737" s="89">
        <f>IFERROR(ROUND(G.11!G737,2),0)</f>
        <v>0</v>
      </c>
      <c r="H737" s="89">
        <f>IFERROR(ROUND(G.11!H737,2),0)</f>
        <v>0</v>
      </c>
      <c r="I737" s="89">
        <f>IFERROR(ROUND(G.11!I737,2),0)</f>
        <v>0</v>
      </c>
      <c r="J737" s="89">
        <f>IFERROR(ROUND(G.11!J737,2),0)</f>
        <v>0</v>
      </c>
      <c r="K737" s="91">
        <f t="shared" si="11"/>
        <v>0</v>
      </c>
      <c r="L737" s="89">
        <f>IFERROR(ROUND(G.11!L737,2),0)</f>
        <v>0</v>
      </c>
      <c r="M737" s="89">
        <f>IFERROR(ROUND(G.11!M737,2),0)</f>
        <v>0</v>
      </c>
      <c r="N737" s="96" t="str">
        <f>IF(OR(ISTEXT(G.11!N737),ISNUMBER(G.11!N737))=TRUE,G.11!N737,"")</f>
        <v/>
      </c>
    </row>
    <row r="738" spans="1:14" ht="15.75" thickBot="1" x14ac:dyDescent="0.3">
      <c r="A738" s="96" t="str">
        <f>IF(OR(ISTEXT(G.11!A738),ISNUMBER(G.11!A738))=TRUE,G.11!A738,"")</f>
        <v/>
      </c>
      <c r="B738" s="96" t="str">
        <f>IF(OR(ISTEXT(G.11!B738),ISNUMBER(G.11!B738))=TRUE,G.11!B738,"")</f>
        <v/>
      </c>
      <c r="C738" s="96" t="str">
        <f>IF(OR(ISTEXT(G.11!C738),ISNUMBER(G.11!C738))=TRUE,G.11!C738,"")</f>
        <v/>
      </c>
      <c r="D738" s="89">
        <f>IFERROR(ROUND(G.11!D738,2),0)</f>
        <v>0</v>
      </c>
      <c r="E738" s="96" t="str">
        <f>IF(OR(ISTEXT(G.11!E738),ISNUMBER(G.11!E738))=TRUE,G.11!E738,"")</f>
        <v/>
      </c>
      <c r="F738" s="89">
        <f>IFERROR(ROUND(G.11!F738,2),0)</f>
        <v>0</v>
      </c>
      <c r="G738" s="89">
        <f>IFERROR(ROUND(G.11!G738,2),0)</f>
        <v>0</v>
      </c>
      <c r="H738" s="89">
        <f>IFERROR(ROUND(G.11!H738,2),0)</f>
        <v>0</v>
      </c>
      <c r="I738" s="89">
        <f>IFERROR(ROUND(G.11!I738,2),0)</f>
        <v>0</v>
      </c>
      <c r="J738" s="89">
        <f>IFERROR(ROUND(G.11!J738,2),0)</f>
        <v>0</v>
      </c>
      <c r="K738" s="91">
        <f t="shared" si="11"/>
        <v>0</v>
      </c>
      <c r="L738" s="89">
        <f>IFERROR(ROUND(G.11!L738,2),0)</f>
        <v>0</v>
      </c>
      <c r="M738" s="89">
        <f>IFERROR(ROUND(G.11!M738,2),0)</f>
        <v>0</v>
      </c>
      <c r="N738" s="96" t="str">
        <f>IF(OR(ISTEXT(G.11!N738),ISNUMBER(G.11!N738))=TRUE,G.11!N738,"")</f>
        <v/>
      </c>
    </row>
    <row r="739" spans="1:14" ht="15.75" thickBot="1" x14ac:dyDescent="0.3">
      <c r="A739" s="96" t="str">
        <f>IF(OR(ISTEXT(G.11!A739),ISNUMBER(G.11!A739))=TRUE,G.11!A739,"")</f>
        <v/>
      </c>
      <c r="B739" s="96" t="str">
        <f>IF(OR(ISTEXT(G.11!B739),ISNUMBER(G.11!B739))=TRUE,G.11!B739,"")</f>
        <v/>
      </c>
      <c r="C739" s="96" t="str">
        <f>IF(OR(ISTEXT(G.11!C739),ISNUMBER(G.11!C739))=TRUE,G.11!C739,"")</f>
        <v/>
      </c>
      <c r="D739" s="89">
        <f>IFERROR(ROUND(G.11!D739,2),0)</f>
        <v>0</v>
      </c>
      <c r="E739" s="96" t="str">
        <f>IF(OR(ISTEXT(G.11!E739),ISNUMBER(G.11!E739))=TRUE,G.11!E739,"")</f>
        <v/>
      </c>
      <c r="F739" s="89">
        <f>IFERROR(ROUND(G.11!F739,2),0)</f>
        <v>0</v>
      </c>
      <c r="G739" s="89">
        <f>IFERROR(ROUND(G.11!G739,2),0)</f>
        <v>0</v>
      </c>
      <c r="H739" s="89">
        <f>IFERROR(ROUND(G.11!H739,2),0)</f>
        <v>0</v>
      </c>
      <c r="I739" s="89">
        <f>IFERROR(ROUND(G.11!I739,2),0)</f>
        <v>0</v>
      </c>
      <c r="J739" s="89">
        <f>IFERROR(ROUND(G.11!J739,2),0)</f>
        <v>0</v>
      </c>
      <c r="K739" s="91">
        <f t="shared" ref="K739:K802" si="12">ROUND(SUM(F739,G739,H739,(-I739),(-J739)),2)</f>
        <v>0</v>
      </c>
      <c r="L739" s="89">
        <f>IFERROR(ROUND(G.11!L739,2),0)</f>
        <v>0</v>
      </c>
      <c r="M739" s="89">
        <f>IFERROR(ROUND(G.11!M739,2),0)</f>
        <v>0</v>
      </c>
      <c r="N739" s="96" t="str">
        <f>IF(OR(ISTEXT(G.11!N739),ISNUMBER(G.11!N739))=TRUE,G.11!N739,"")</f>
        <v/>
      </c>
    </row>
    <row r="740" spans="1:14" ht="15.75" thickBot="1" x14ac:dyDescent="0.3">
      <c r="A740" s="96" t="str">
        <f>IF(OR(ISTEXT(G.11!A740),ISNUMBER(G.11!A740))=TRUE,G.11!A740,"")</f>
        <v/>
      </c>
      <c r="B740" s="96" t="str">
        <f>IF(OR(ISTEXT(G.11!B740),ISNUMBER(G.11!B740))=TRUE,G.11!B740,"")</f>
        <v/>
      </c>
      <c r="C740" s="96" t="str">
        <f>IF(OR(ISTEXT(G.11!C740),ISNUMBER(G.11!C740))=TRUE,G.11!C740,"")</f>
        <v/>
      </c>
      <c r="D740" s="89">
        <f>IFERROR(ROUND(G.11!D740,2),0)</f>
        <v>0</v>
      </c>
      <c r="E740" s="96" t="str">
        <f>IF(OR(ISTEXT(G.11!E740),ISNUMBER(G.11!E740))=TRUE,G.11!E740,"")</f>
        <v/>
      </c>
      <c r="F740" s="89">
        <f>IFERROR(ROUND(G.11!F740,2),0)</f>
        <v>0</v>
      </c>
      <c r="G740" s="89">
        <f>IFERROR(ROUND(G.11!G740,2),0)</f>
        <v>0</v>
      </c>
      <c r="H740" s="89">
        <f>IFERROR(ROUND(G.11!H740,2),0)</f>
        <v>0</v>
      </c>
      <c r="I740" s="89">
        <f>IFERROR(ROUND(G.11!I740,2),0)</f>
        <v>0</v>
      </c>
      <c r="J740" s="89">
        <f>IFERROR(ROUND(G.11!J740,2),0)</f>
        <v>0</v>
      </c>
      <c r="K740" s="91">
        <f t="shared" si="12"/>
        <v>0</v>
      </c>
      <c r="L740" s="89">
        <f>IFERROR(ROUND(G.11!L740,2),0)</f>
        <v>0</v>
      </c>
      <c r="M740" s="89">
        <f>IFERROR(ROUND(G.11!M740,2),0)</f>
        <v>0</v>
      </c>
      <c r="N740" s="96" t="str">
        <f>IF(OR(ISTEXT(G.11!N740),ISNUMBER(G.11!N740))=TRUE,G.11!N740,"")</f>
        <v/>
      </c>
    </row>
    <row r="741" spans="1:14" ht="15.75" thickBot="1" x14ac:dyDescent="0.3">
      <c r="A741" s="96" t="str">
        <f>IF(OR(ISTEXT(G.11!A741),ISNUMBER(G.11!A741))=TRUE,G.11!A741,"")</f>
        <v/>
      </c>
      <c r="B741" s="96" t="str">
        <f>IF(OR(ISTEXT(G.11!B741),ISNUMBER(G.11!B741))=TRUE,G.11!B741,"")</f>
        <v/>
      </c>
      <c r="C741" s="96" t="str">
        <f>IF(OR(ISTEXT(G.11!C741),ISNUMBER(G.11!C741))=TRUE,G.11!C741,"")</f>
        <v/>
      </c>
      <c r="D741" s="89">
        <f>IFERROR(ROUND(G.11!D741,2),0)</f>
        <v>0</v>
      </c>
      <c r="E741" s="96" t="str">
        <f>IF(OR(ISTEXT(G.11!E741),ISNUMBER(G.11!E741))=TRUE,G.11!E741,"")</f>
        <v/>
      </c>
      <c r="F741" s="89">
        <f>IFERROR(ROUND(G.11!F741,2),0)</f>
        <v>0</v>
      </c>
      <c r="G741" s="89">
        <f>IFERROR(ROUND(G.11!G741,2),0)</f>
        <v>0</v>
      </c>
      <c r="H741" s="89">
        <f>IFERROR(ROUND(G.11!H741,2),0)</f>
        <v>0</v>
      </c>
      <c r="I741" s="89">
        <f>IFERROR(ROUND(G.11!I741,2),0)</f>
        <v>0</v>
      </c>
      <c r="J741" s="89">
        <f>IFERROR(ROUND(G.11!J741,2),0)</f>
        <v>0</v>
      </c>
      <c r="K741" s="91">
        <f t="shared" si="12"/>
        <v>0</v>
      </c>
      <c r="L741" s="89">
        <f>IFERROR(ROUND(G.11!L741,2),0)</f>
        <v>0</v>
      </c>
      <c r="M741" s="89">
        <f>IFERROR(ROUND(G.11!M741,2),0)</f>
        <v>0</v>
      </c>
      <c r="N741" s="96" t="str">
        <f>IF(OR(ISTEXT(G.11!N741),ISNUMBER(G.11!N741))=TRUE,G.11!N741,"")</f>
        <v/>
      </c>
    </row>
    <row r="742" spans="1:14" ht="15.75" thickBot="1" x14ac:dyDescent="0.3">
      <c r="A742" s="96" t="str">
        <f>IF(OR(ISTEXT(G.11!A742),ISNUMBER(G.11!A742))=TRUE,G.11!A742,"")</f>
        <v/>
      </c>
      <c r="B742" s="96" t="str">
        <f>IF(OR(ISTEXT(G.11!B742),ISNUMBER(G.11!B742))=TRUE,G.11!B742,"")</f>
        <v/>
      </c>
      <c r="C742" s="96" t="str">
        <f>IF(OR(ISTEXT(G.11!C742),ISNUMBER(G.11!C742))=TRUE,G.11!C742,"")</f>
        <v/>
      </c>
      <c r="D742" s="89">
        <f>IFERROR(ROUND(G.11!D742,2),0)</f>
        <v>0</v>
      </c>
      <c r="E742" s="96" t="str">
        <f>IF(OR(ISTEXT(G.11!E742),ISNUMBER(G.11!E742))=TRUE,G.11!E742,"")</f>
        <v/>
      </c>
      <c r="F742" s="89">
        <f>IFERROR(ROUND(G.11!F742,2),0)</f>
        <v>0</v>
      </c>
      <c r="G742" s="89">
        <f>IFERROR(ROUND(G.11!G742,2),0)</f>
        <v>0</v>
      </c>
      <c r="H742" s="89">
        <f>IFERROR(ROUND(G.11!H742,2),0)</f>
        <v>0</v>
      </c>
      <c r="I742" s="89">
        <f>IFERROR(ROUND(G.11!I742,2),0)</f>
        <v>0</v>
      </c>
      <c r="J742" s="89">
        <f>IFERROR(ROUND(G.11!J742,2),0)</f>
        <v>0</v>
      </c>
      <c r="K742" s="91">
        <f t="shared" si="12"/>
        <v>0</v>
      </c>
      <c r="L742" s="89">
        <f>IFERROR(ROUND(G.11!L742,2),0)</f>
        <v>0</v>
      </c>
      <c r="M742" s="89">
        <f>IFERROR(ROUND(G.11!M742,2),0)</f>
        <v>0</v>
      </c>
      <c r="N742" s="96" t="str">
        <f>IF(OR(ISTEXT(G.11!N742),ISNUMBER(G.11!N742))=TRUE,G.11!N742,"")</f>
        <v/>
      </c>
    </row>
    <row r="743" spans="1:14" ht="15.75" thickBot="1" x14ac:dyDescent="0.3">
      <c r="A743" s="96" t="str">
        <f>IF(OR(ISTEXT(G.11!A743),ISNUMBER(G.11!A743))=TRUE,G.11!A743,"")</f>
        <v/>
      </c>
      <c r="B743" s="96" t="str">
        <f>IF(OR(ISTEXT(G.11!B743),ISNUMBER(G.11!B743))=TRUE,G.11!B743,"")</f>
        <v/>
      </c>
      <c r="C743" s="96" t="str">
        <f>IF(OR(ISTEXT(G.11!C743),ISNUMBER(G.11!C743))=TRUE,G.11!C743,"")</f>
        <v/>
      </c>
      <c r="D743" s="89">
        <f>IFERROR(ROUND(G.11!D743,2),0)</f>
        <v>0</v>
      </c>
      <c r="E743" s="96" t="str">
        <f>IF(OR(ISTEXT(G.11!E743),ISNUMBER(G.11!E743))=TRUE,G.11!E743,"")</f>
        <v/>
      </c>
      <c r="F743" s="89">
        <f>IFERROR(ROUND(G.11!F743,2),0)</f>
        <v>0</v>
      </c>
      <c r="G743" s="89">
        <f>IFERROR(ROUND(G.11!G743,2),0)</f>
        <v>0</v>
      </c>
      <c r="H743" s="89">
        <f>IFERROR(ROUND(G.11!H743,2),0)</f>
        <v>0</v>
      </c>
      <c r="I743" s="89">
        <f>IFERROR(ROUND(G.11!I743,2),0)</f>
        <v>0</v>
      </c>
      <c r="J743" s="89">
        <f>IFERROR(ROUND(G.11!J743,2),0)</f>
        <v>0</v>
      </c>
      <c r="K743" s="91">
        <f t="shared" si="12"/>
        <v>0</v>
      </c>
      <c r="L743" s="89">
        <f>IFERROR(ROUND(G.11!L743,2),0)</f>
        <v>0</v>
      </c>
      <c r="M743" s="89">
        <f>IFERROR(ROUND(G.11!M743,2),0)</f>
        <v>0</v>
      </c>
      <c r="N743" s="96" t="str">
        <f>IF(OR(ISTEXT(G.11!N743),ISNUMBER(G.11!N743))=TRUE,G.11!N743,"")</f>
        <v/>
      </c>
    </row>
    <row r="744" spans="1:14" ht="15.75" thickBot="1" x14ac:dyDescent="0.3">
      <c r="A744" s="96" t="str">
        <f>IF(OR(ISTEXT(G.11!A744),ISNUMBER(G.11!A744))=TRUE,G.11!A744,"")</f>
        <v/>
      </c>
      <c r="B744" s="96" t="str">
        <f>IF(OR(ISTEXT(G.11!B744),ISNUMBER(G.11!B744))=TRUE,G.11!B744,"")</f>
        <v/>
      </c>
      <c r="C744" s="96" t="str">
        <f>IF(OR(ISTEXT(G.11!C744),ISNUMBER(G.11!C744))=TRUE,G.11!C744,"")</f>
        <v/>
      </c>
      <c r="D744" s="89">
        <f>IFERROR(ROUND(G.11!D744,2),0)</f>
        <v>0</v>
      </c>
      <c r="E744" s="96" t="str">
        <f>IF(OR(ISTEXT(G.11!E744),ISNUMBER(G.11!E744))=TRUE,G.11!E744,"")</f>
        <v/>
      </c>
      <c r="F744" s="89">
        <f>IFERROR(ROUND(G.11!F744,2),0)</f>
        <v>0</v>
      </c>
      <c r="G744" s="89">
        <f>IFERROR(ROUND(G.11!G744,2),0)</f>
        <v>0</v>
      </c>
      <c r="H744" s="89">
        <f>IFERROR(ROUND(G.11!H744,2),0)</f>
        <v>0</v>
      </c>
      <c r="I744" s="89">
        <f>IFERROR(ROUND(G.11!I744,2),0)</f>
        <v>0</v>
      </c>
      <c r="J744" s="89">
        <f>IFERROR(ROUND(G.11!J744,2),0)</f>
        <v>0</v>
      </c>
      <c r="K744" s="91">
        <f t="shared" si="12"/>
        <v>0</v>
      </c>
      <c r="L744" s="89">
        <f>IFERROR(ROUND(G.11!L744,2),0)</f>
        <v>0</v>
      </c>
      <c r="M744" s="89">
        <f>IFERROR(ROUND(G.11!M744,2),0)</f>
        <v>0</v>
      </c>
      <c r="N744" s="96" t="str">
        <f>IF(OR(ISTEXT(G.11!N744),ISNUMBER(G.11!N744))=TRUE,G.11!N744,"")</f>
        <v/>
      </c>
    </row>
    <row r="745" spans="1:14" ht="15.75" thickBot="1" x14ac:dyDescent="0.3">
      <c r="A745" s="96" t="str">
        <f>IF(OR(ISTEXT(G.11!A745),ISNUMBER(G.11!A745))=TRUE,G.11!A745,"")</f>
        <v/>
      </c>
      <c r="B745" s="96" t="str">
        <f>IF(OR(ISTEXT(G.11!B745),ISNUMBER(G.11!B745))=TRUE,G.11!B745,"")</f>
        <v/>
      </c>
      <c r="C745" s="96" t="str">
        <f>IF(OR(ISTEXT(G.11!C745),ISNUMBER(G.11!C745))=TRUE,G.11!C745,"")</f>
        <v/>
      </c>
      <c r="D745" s="89">
        <f>IFERROR(ROUND(G.11!D745,2),0)</f>
        <v>0</v>
      </c>
      <c r="E745" s="96" t="str">
        <f>IF(OR(ISTEXT(G.11!E745),ISNUMBER(G.11!E745))=TRUE,G.11!E745,"")</f>
        <v/>
      </c>
      <c r="F745" s="89">
        <f>IFERROR(ROUND(G.11!F745,2),0)</f>
        <v>0</v>
      </c>
      <c r="G745" s="89">
        <f>IFERROR(ROUND(G.11!G745,2),0)</f>
        <v>0</v>
      </c>
      <c r="H745" s="89">
        <f>IFERROR(ROUND(G.11!H745,2),0)</f>
        <v>0</v>
      </c>
      <c r="I745" s="89">
        <f>IFERROR(ROUND(G.11!I745,2),0)</f>
        <v>0</v>
      </c>
      <c r="J745" s="89">
        <f>IFERROR(ROUND(G.11!J745,2),0)</f>
        <v>0</v>
      </c>
      <c r="K745" s="91">
        <f t="shared" si="12"/>
        <v>0</v>
      </c>
      <c r="L745" s="89">
        <f>IFERROR(ROUND(G.11!L745,2),0)</f>
        <v>0</v>
      </c>
      <c r="M745" s="89">
        <f>IFERROR(ROUND(G.11!M745,2),0)</f>
        <v>0</v>
      </c>
      <c r="N745" s="96" t="str">
        <f>IF(OR(ISTEXT(G.11!N745),ISNUMBER(G.11!N745))=TRUE,G.11!N745,"")</f>
        <v/>
      </c>
    </row>
    <row r="746" spans="1:14" ht="15.75" thickBot="1" x14ac:dyDescent="0.3">
      <c r="A746" s="96" t="str">
        <f>IF(OR(ISTEXT(G.11!A746),ISNUMBER(G.11!A746))=TRUE,G.11!A746,"")</f>
        <v/>
      </c>
      <c r="B746" s="96" t="str">
        <f>IF(OR(ISTEXT(G.11!B746),ISNUMBER(G.11!B746))=TRUE,G.11!B746,"")</f>
        <v/>
      </c>
      <c r="C746" s="96" t="str">
        <f>IF(OR(ISTEXT(G.11!C746),ISNUMBER(G.11!C746))=TRUE,G.11!C746,"")</f>
        <v/>
      </c>
      <c r="D746" s="89">
        <f>IFERROR(ROUND(G.11!D746,2),0)</f>
        <v>0</v>
      </c>
      <c r="E746" s="96" t="str">
        <f>IF(OR(ISTEXT(G.11!E746),ISNUMBER(G.11!E746))=TRUE,G.11!E746,"")</f>
        <v/>
      </c>
      <c r="F746" s="89">
        <f>IFERROR(ROUND(G.11!F746,2),0)</f>
        <v>0</v>
      </c>
      <c r="G746" s="89">
        <f>IFERROR(ROUND(G.11!G746,2),0)</f>
        <v>0</v>
      </c>
      <c r="H746" s="89">
        <f>IFERROR(ROUND(G.11!H746,2),0)</f>
        <v>0</v>
      </c>
      <c r="I746" s="89">
        <f>IFERROR(ROUND(G.11!I746,2),0)</f>
        <v>0</v>
      </c>
      <c r="J746" s="89">
        <f>IFERROR(ROUND(G.11!J746,2),0)</f>
        <v>0</v>
      </c>
      <c r="K746" s="91">
        <f t="shared" si="12"/>
        <v>0</v>
      </c>
      <c r="L746" s="89">
        <f>IFERROR(ROUND(G.11!L746,2),0)</f>
        <v>0</v>
      </c>
      <c r="M746" s="89">
        <f>IFERROR(ROUND(G.11!M746,2),0)</f>
        <v>0</v>
      </c>
      <c r="N746" s="96" t="str">
        <f>IF(OR(ISTEXT(G.11!N746),ISNUMBER(G.11!N746))=TRUE,G.11!N746,"")</f>
        <v/>
      </c>
    </row>
    <row r="747" spans="1:14" ht="15.75" thickBot="1" x14ac:dyDescent="0.3">
      <c r="A747" s="96" t="str">
        <f>IF(OR(ISTEXT(G.11!A747),ISNUMBER(G.11!A747))=TRUE,G.11!A747,"")</f>
        <v/>
      </c>
      <c r="B747" s="96" t="str">
        <f>IF(OR(ISTEXT(G.11!B747),ISNUMBER(G.11!B747))=TRUE,G.11!B747,"")</f>
        <v/>
      </c>
      <c r="C747" s="96" t="str">
        <f>IF(OR(ISTEXT(G.11!C747),ISNUMBER(G.11!C747))=TRUE,G.11!C747,"")</f>
        <v/>
      </c>
      <c r="D747" s="89">
        <f>IFERROR(ROUND(G.11!D747,2),0)</f>
        <v>0</v>
      </c>
      <c r="E747" s="96" t="str">
        <f>IF(OR(ISTEXT(G.11!E747),ISNUMBER(G.11!E747))=TRUE,G.11!E747,"")</f>
        <v/>
      </c>
      <c r="F747" s="89">
        <f>IFERROR(ROUND(G.11!F747,2),0)</f>
        <v>0</v>
      </c>
      <c r="G747" s="89">
        <f>IFERROR(ROUND(G.11!G747,2),0)</f>
        <v>0</v>
      </c>
      <c r="H747" s="89">
        <f>IFERROR(ROUND(G.11!H747,2),0)</f>
        <v>0</v>
      </c>
      <c r="I747" s="89">
        <f>IFERROR(ROUND(G.11!I747,2),0)</f>
        <v>0</v>
      </c>
      <c r="J747" s="89">
        <f>IFERROR(ROUND(G.11!J747,2),0)</f>
        <v>0</v>
      </c>
      <c r="K747" s="91">
        <f t="shared" si="12"/>
        <v>0</v>
      </c>
      <c r="L747" s="89">
        <f>IFERROR(ROUND(G.11!L747,2),0)</f>
        <v>0</v>
      </c>
      <c r="M747" s="89">
        <f>IFERROR(ROUND(G.11!M747,2),0)</f>
        <v>0</v>
      </c>
      <c r="N747" s="96" t="str">
        <f>IF(OR(ISTEXT(G.11!N747),ISNUMBER(G.11!N747))=TRUE,G.11!N747,"")</f>
        <v/>
      </c>
    </row>
    <row r="748" spans="1:14" ht="15.75" thickBot="1" x14ac:dyDescent="0.3">
      <c r="A748" s="96" t="str">
        <f>IF(OR(ISTEXT(G.11!A748),ISNUMBER(G.11!A748))=TRUE,G.11!A748,"")</f>
        <v/>
      </c>
      <c r="B748" s="96" t="str">
        <f>IF(OR(ISTEXT(G.11!B748),ISNUMBER(G.11!B748))=TRUE,G.11!B748,"")</f>
        <v/>
      </c>
      <c r="C748" s="96" t="str">
        <f>IF(OR(ISTEXT(G.11!C748),ISNUMBER(G.11!C748))=TRUE,G.11!C748,"")</f>
        <v/>
      </c>
      <c r="D748" s="89">
        <f>IFERROR(ROUND(G.11!D748,2),0)</f>
        <v>0</v>
      </c>
      <c r="E748" s="96" t="str">
        <f>IF(OR(ISTEXT(G.11!E748),ISNUMBER(G.11!E748))=TRUE,G.11!E748,"")</f>
        <v/>
      </c>
      <c r="F748" s="89">
        <f>IFERROR(ROUND(G.11!F748,2),0)</f>
        <v>0</v>
      </c>
      <c r="G748" s="89">
        <f>IFERROR(ROUND(G.11!G748,2),0)</f>
        <v>0</v>
      </c>
      <c r="H748" s="89">
        <f>IFERROR(ROUND(G.11!H748,2),0)</f>
        <v>0</v>
      </c>
      <c r="I748" s="89">
        <f>IFERROR(ROUND(G.11!I748,2),0)</f>
        <v>0</v>
      </c>
      <c r="J748" s="89">
        <f>IFERROR(ROUND(G.11!J748,2),0)</f>
        <v>0</v>
      </c>
      <c r="K748" s="91">
        <f t="shared" si="12"/>
        <v>0</v>
      </c>
      <c r="L748" s="89">
        <f>IFERROR(ROUND(G.11!L748,2),0)</f>
        <v>0</v>
      </c>
      <c r="M748" s="89">
        <f>IFERROR(ROUND(G.11!M748,2),0)</f>
        <v>0</v>
      </c>
      <c r="N748" s="96" t="str">
        <f>IF(OR(ISTEXT(G.11!N748),ISNUMBER(G.11!N748))=TRUE,G.11!N748,"")</f>
        <v/>
      </c>
    </row>
    <row r="749" spans="1:14" ht="15.75" thickBot="1" x14ac:dyDescent="0.3">
      <c r="A749" s="96" t="str">
        <f>IF(OR(ISTEXT(G.11!A749),ISNUMBER(G.11!A749))=TRUE,G.11!A749,"")</f>
        <v/>
      </c>
      <c r="B749" s="96" t="str">
        <f>IF(OR(ISTEXT(G.11!B749),ISNUMBER(G.11!B749))=TRUE,G.11!B749,"")</f>
        <v/>
      </c>
      <c r="C749" s="96" t="str">
        <f>IF(OR(ISTEXT(G.11!C749),ISNUMBER(G.11!C749))=TRUE,G.11!C749,"")</f>
        <v/>
      </c>
      <c r="D749" s="89">
        <f>IFERROR(ROUND(G.11!D749,2),0)</f>
        <v>0</v>
      </c>
      <c r="E749" s="96" t="str">
        <f>IF(OR(ISTEXT(G.11!E749),ISNUMBER(G.11!E749))=TRUE,G.11!E749,"")</f>
        <v/>
      </c>
      <c r="F749" s="89">
        <f>IFERROR(ROUND(G.11!F749,2),0)</f>
        <v>0</v>
      </c>
      <c r="G749" s="89">
        <f>IFERROR(ROUND(G.11!G749,2),0)</f>
        <v>0</v>
      </c>
      <c r="H749" s="89">
        <f>IFERROR(ROUND(G.11!H749,2),0)</f>
        <v>0</v>
      </c>
      <c r="I749" s="89">
        <f>IFERROR(ROUND(G.11!I749,2),0)</f>
        <v>0</v>
      </c>
      <c r="J749" s="89">
        <f>IFERROR(ROUND(G.11!J749,2),0)</f>
        <v>0</v>
      </c>
      <c r="K749" s="91">
        <f t="shared" si="12"/>
        <v>0</v>
      </c>
      <c r="L749" s="89">
        <f>IFERROR(ROUND(G.11!L749,2),0)</f>
        <v>0</v>
      </c>
      <c r="M749" s="89">
        <f>IFERROR(ROUND(G.11!M749,2),0)</f>
        <v>0</v>
      </c>
      <c r="N749" s="96" t="str">
        <f>IF(OR(ISTEXT(G.11!N749),ISNUMBER(G.11!N749))=TRUE,G.11!N749,"")</f>
        <v/>
      </c>
    </row>
    <row r="750" spans="1:14" ht="15.75" thickBot="1" x14ac:dyDescent="0.3">
      <c r="A750" s="96" t="str">
        <f>IF(OR(ISTEXT(G.11!A750),ISNUMBER(G.11!A750))=TRUE,G.11!A750,"")</f>
        <v/>
      </c>
      <c r="B750" s="96" t="str">
        <f>IF(OR(ISTEXT(G.11!B750),ISNUMBER(G.11!B750))=TRUE,G.11!B750,"")</f>
        <v/>
      </c>
      <c r="C750" s="96" t="str">
        <f>IF(OR(ISTEXT(G.11!C750),ISNUMBER(G.11!C750))=TRUE,G.11!C750,"")</f>
        <v/>
      </c>
      <c r="D750" s="89">
        <f>IFERROR(ROUND(G.11!D750,2),0)</f>
        <v>0</v>
      </c>
      <c r="E750" s="96" t="str">
        <f>IF(OR(ISTEXT(G.11!E750),ISNUMBER(G.11!E750))=TRUE,G.11!E750,"")</f>
        <v/>
      </c>
      <c r="F750" s="89">
        <f>IFERROR(ROUND(G.11!F750,2),0)</f>
        <v>0</v>
      </c>
      <c r="G750" s="89">
        <f>IFERROR(ROUND(G.11!G750,2),0)</f>
        <v>0</v>
      </c>
      <c r="H750" s="89">
        <f>IFERROR(ROUND(G.11!H750,2),0)</f>
        <v>0</v>
      </c>
      <c r="I750" s="89">
        <f>IFERROR(ROUND(G.11!I750,2),0)</f>
        <v>0</v>
      </c>
      <c r="J750" s="89">
        <f>IFERROR(ROUND(G.11!J750,2),0)</f>
        <v>0</v>
      </c>
      <c r="K750" s="91">
        <f t="shared" si="12"/>
        <v>0</v>
      </c>
      <c r="L750" s="89">
        <f>IFERROR(ROUND(G.11!L750,2),0)</f>
        <v>0</v>
      </c>
      <c r="M750" s="89">
        <f>IFERROR(ROUND(G.11!M750,2),0)</f>
        <v>0</v>
      </c>
      <c r="N750" s="96" t="str">
        <f>IF(OR(ISTEXT(G.11!N750),ISNUMBER(G.11!N750))=TRUE,G.11!N750,"")</f>
        <v/>
      </c>
    </row>
    <row r="751" spans="1:14" ht="15.75" thickBot="1" x14ac:dyDescent="0.3">
      <c r="A751" s="96" t="str">
        <f>IF(OR(ISTEXT(G.11!A751),ISNUMBER(G.11!A751))=TRUE,G.11!A751,"")</f>
        <v/>
      </c>
      <c r="B751" s="96" t="str">
        <f>IF(OR(ISTEXT(G.11!B751),ISNUMBER(G.11!B751))=TRUE,G.11!B751,"")</f>
        <v/>
      </c>
      <c r="C751" s="96" t="str">
        <f>IF(OR(ISTEXT(G.11!C751),ISNUMBER(G.11!C751))=TRUE,G.11!C751,"")</f>
        <v/>
      </c>
      <c r="D751" s="89">
        <f>IFERROR(ROUND(G.11!D751,2),0)</f>
        <v>0</v>
      </c>
      <c r="E751" s="96" t="str">
        <f>IF(OR(ISTEXT(G.11!E751),ISNUMBER(G.11!E751))=TRUE,G.11!E751,"")</f>
        <v/>
      </c>
      <c r="F751" s="89">
        <f>IFERROR(ROUND(G.11!F751,2),0)</f>
        <v>0</v>
      </c>
      <c r="G751" s="89">
        <f>IFERROR(ROUND(G.11!G751,2),0)</f>
        <v>0</v>
      </c>
      <c r="H751" s="89">
        <f>IFERROR(ROUND(G.11!H751,2),0)</f>
        <v>0</v>
      </c>
      <c r="I751" s="89">
        <f>IFERROR(ROUND(G.11!I751,2),0)</f>
        <v>0</v>
      </c>
      <c r="J751" s="89">
        <f>IFERROR(ROUND(G.11!J751,2),0)</f>
        <v>0</v>
      </c>
      <c r="K751" s="91">
        <f t="shared" si="12"/>
        <v>0</v>
      </c>
      <c r="L751" s="89">
        <f>IFERROR(ROUND(G.11!L751,2),0)</f>
        <v>0</v>
      </c>
      <c r="M751" s="89">
        <f>IFERROR(ROUND(G.11!M751,2),0)</f>
        <v>0</v>
      </c>
      <c r="N751" s="96" t="str">
        <f>IF(OR(ISTEXT(G.11!N751),ISNUMBER(G.11!N751))=TRUE,G.11!N751,"")</f>
        <v/>
      </c>
    </row>
    <row r="752" spans="1:14" ht="15.75" thickBot="1" x14ac:dyDescent="0.3">
      <c r="A752" s="96" t="str">
        <f>IF(OR(ISTEXT(G.11!A752),ISNUMBER(G.11!A752))=TRUE,G.11!A752,"")</f>
        <v/>
      </c>
      <c r="B752" s="96" t="str">
        <f>IF(OR(ISTEXT(G.11!B752),ISNUMBER(G.11!B752))=TRUE,G.11!B752,"")</f>
        <v/>
      </c>
      <c r="C752" s="96" t="str">
        <f>IF(OR(ISTEXT(G.11!C752),ISNUMBER(G.11!C752))=TRUE,G.11!C752,"")</f>
        <v/>
      </c>
      <c r="D752" s="89">
        <f>IFERROR(ROUND(G.11!D752,2),0)</f>
        <v>0</v>
      </c>
      <c r="E752" s="96" t="str">
        <f>IF(OR(ISTEXT(G.11!E752),ISNUMBER(G.11!E752))=TRUE,G.11!E752,"")</f>
        <v/>
      </c>
      <c r="F752" s="89">
        <f>IFERROR(ROUND(G.11!F752,2),0)</f>
        <v>0</v>
      </c>
      <c r="G752" s="89">
        <f>IFERROR(ROUND(G.11!G752,2),0)</f>
        <v>0</v>
      </c>
      <c r="H752" s="89">
        <f>IFERROR(ROUND(G.11!H752,2),0)</f>
        <v>0</v>
      </c>
      <c r="I752" s="89">
        <f>IFERROR(ROUND(G.11!I752,2),0)</f>
        <v>0</v>
      </c>
      <c r="J752" s="89">
        <f>IFERROR(ROUND(G.11!J752,2),0)</f>
        <v>0</v>
      </c>
      <c r="K752" s="91">
        <f t="shared" si="12"/>
        <v>0</v>
      </c>
      <c r="L752" s="89">
        <f>IFERROR(ROUND(G.11!L752,2),0)</f>
        <v>0</v>
      </c>
      <c r="M752" s="89">
        <f>IFERROR(ROUND(G.11!M752,2),0)</f>
        <v>0</v>
      </c>
      <c r="N752" s="96" t="str">
        <f>IF(OR(ISTEXT(G.11!N752),ISNUMBER(G.11!N752))=TRUE,G.11!N752,"")</f>
        <v/>
      </c>
    </row>
    <row r="753" spans="1:14" ht="15.75" thickBot="1" x14ac:dyDescent="0.3">
      <c r="A753" s="96" t="str">
        <f>IF(OR(ISTEXT(G.11!A753),ISNUMBER(G.11!A753))=TRUE,G.11!A753,"")</f>
        <v/>
      </c>
      <c r="B753" s="96" t="str">
        <f>IF(OR(ISTEXT(G.11!B753),ISNUMBER(G.11!B753))=TRUE,G.11!B753,"")</f>
        <v/>
      </c>
      <c r="C753" s="96" t="str">
        <f>IF(OR(ISTEXT(G.11!C753),ISNUMBER(G.11!C753))=TRUE,G.11!C753,"")</f>
        <v/>
      </c>
      <c r="D753" s="89">
        <f>IFERROR(ROUND(G.11!D753,2),0)</f>
        <v>0</v>
      </c>
      <c r="E753" s="96" t="str">
        <f>IF(OR(ISTEXT(G.11!E753),ISNUMBER(G.11!E753))=TRUE,G.11!E753,"")</f>
        <v/>
      </c>
      <c r="F753" s="89">
        <f>IFERROR(ROUND(G.11!F753,2),0)</f>
        <v>0</v>
      </c>
      <c r="G753" s="89">
        <f>IFERROR(ROUND(G.11!G753,2),0)</f>
        <v>0</v>
      </c>
      <c r="H753" s="89">
        <f>IFERROR(ROUND(G.11!H753,2),0)</f>
        <v>0</v>
      </c>
      <c r="I753" s="89">
        <f>IFERROR(ROUND(G.11!I753,2),0)</f>
        <v>0</v>
      </c>
      <c r="J753" s="89">
        <f>IFERROR(ROUND(G.11!J753,2),0)</f>
        <v>0</v>
      </c>
      <c r="K753" s="91">
        <f t="shared" si="12"/>
        <v>0</v>
      </c>
      <c r="L753" s="89">
        <f>IFERROR(ROUND(G.11!L753,2),0)</f>
        <v>0</v>
      </c>
      <c r="M753" s="89">
        <f>IFERROR(ROUND(G.11!M753,2),0)</f>
        <v>0</v>
      </c>
      <c r="N753" s="96" t="str">
        <f>IF(OR(ISTEXT(G.11!N753),ISNUMBER(G.11!N753))=TRUE,G.11!N753,"")</f>
        <v/>
      </c>
    </row>
    <row r="754" spans="1:14" ht="15.75" thickBot="1" x14ac:dyDescent="0.3">
      <c r="A754" s="96" t="str">
        <f>IF(OR(ISTEXT(G.11!A754),ISNUMBER(G.11!A754))=TRUE,G.11!A754,"")</f>
        <v/>
      </c>
      <c r="B754" s="96" t="str">
        <f>IF(OR(ISTEXT(G.11!B754),ISNUMBER(G.11!B754))=TRUE,G.11!B754,"")</f>
        <v/>
      </c>
      <c r="C754" s="96" t="str">
        <f>IF(OR(ISTEXT(G.11!C754),ISNUMBER(G.11!C754))=TRUE,G.11!C754,"")</f>
        <v/>
      </c>
      <c r="D754" s="89">
        <f>IFERROR(ROUND(G.11!D754,2),0)</f>
        <v>0</v>
      </c>
      <c r="E754" s="96" t="str">
        <f>IF(OR(ISTEXT(G.11!E754),ISNUMBER(G.11!E754))=TRUE,G.11!E754,"")</f>
        <v/>
      </c>
      <c r="F754" s="89">
        <f>IFERROR(ROUND(G.11!F754,2),0)</f>
        <v>0</v>
      </c>
      <c r="G754" s="89">
        <f>IFERROR(ROUND(G.11!G754,2),0)</f>
        <v>0</v>
      </c>
      <c r="H754" s="89">
        <f>IFERROR(ROUND(G.11!H754,2),0)</f>
        <v>0</v>
      </c>
      <c r="I754" s="89">
        <f>IFERROR(ROUND(G.11!I754,2),0)</f>
        <v>0</v>
      </c>
      <c r="J754" s="89">
        <f>IFERROR(ROUND(G.11!J754,2),0)</f>
        <v>0</v>
      </c>
      <c r="K754" s="91">
        <f t="shared" si="12"/>
        <v>0</v>
      </c>
      <c r="L754" s="89">
        <f>IFERROR(ROUND(G.11!L754,2),0)</f>
        <v>0</v>
      </c>
      <c r="M754" s="89">
        <f>IFERROR(ROUND(G.11!M754,2),0)</f>
        <v>0</v>
      </c>
      <c r="N754" s="96" t="str">
        <f>IF(OR(ISTEXT(G.11!N754),ISNUMBER(G.11!N754))=TRUE,G.11!N754,"")</f>
        <v/>
      </c>
    </row>
    <row r="755" spans="1:14" ht="15.75" thickBot="1" x14ac:dyDescent="0.3">
      <c r="A755" s="96" t="str">
        <f>IF(OR(ISTEXT(G.11!A755),ISNUMBER(G.11!A755))=TRUE,G.11!A755,"")</f>
        <v/>
      </c>
      <c r="B755" s="96" t="str">
        <f>IF(OR(ISTEXT(G.11!B755),ISNUMBER(G.11!B755))=TRUE,G.11!B755,"")</f>
        <v/>
      </c>
      <c r="C755" s="96" t="str">
        <f>IF(OR(ISTEXT(G.11!C755),ISNUMBER(G.11!C755))=TRUE,G.11!C755,"")</f>
        <v/>
      </c>
      <c r="D755" s="89">
        <f>IFERROR(ROUND(G.11!D755,2),0)</f>
        <v>0</v>
      </c>
      <c r="E755" s="96" t="str">
        <f>IF(OR(ISTEXT(G.11!E755),ISNUMBER(G.11!E755))=TRUE,G.11!E755,"")</f>
        <v/>
      </c>
      <c r="F755" s="89">
        <f>IFERROR(ROUND(G.11!F755,2),0)</f>
        <v>0</v>
      </c>
      <c r="G755" s="89">
        <f>IFERROR(ROUND(G.11!G755,2),0)</f>
        <v>0</v>
      </c>
      <c r="H755" s="89">
        <f>IFERROR(ROUND(G.11!H755,2),0)</f>
        <v>0</v>
      </c>
      <c r="I755" s="89">
        <f>IFERROR(ROUND(G.11!I755,2),0)</f>
        <v>0</v>
      </c>
      <c r="J755" s="89">
        <f>IFERROR(ROUND(G.11!J755,2),0)</f>
        <v>0</v>
      </c>
      <c r="K755" s="91">
        <f t="shared" si="12"/>
        <v>0</v>
      </c>
      <c r="L755" s="89">
        <f>IFERROR(ROUND(G.11!L755,2),0)</f>
        <v>0</v>
      </c>
      <c r="M755" s="89">
        <f>IFERROR(ROUND(G.11!M755,2),0)</f>
        <v>0</v>
      </c>
      <c r="N755" s="96" t="str">
        <f>IF(OR(ISTEXT(G.11!N755),ISNUMBER(G.11!N755))=TRUE,G.11!N755,"")</f>
        <v/>
      </c>
    </row>
    <row r="756" spans="1:14" ht="15.75" thickBot="1" x14ac:dyDescent="0.3">
      <c r="A756" s="96" t="str">
        <f>IF(OR(ISTEXT(G.11!A756),ISNUMBER(G.11!A756))=TRUE,G.11!A756,"")</f>
        <v/>
      </c>
      <c r="B756" s="96" t="str">
        <f>IF(OR(ISTEXT(G.11!B756),ISNUMBER(G.11!B756))=TRUE,G.11!B756,"")</f>
        <v/>
      </c>
      <c r="C756" s="96" t="str">
        <f>IF(OR(ISTEXT(G.11!C756),ISNUMBER(G.11!C756))=TRUE,G.11!C756,"")</f>
        <v/>
      </c>
      <c r="D756" s="89">
        <f>IFERROR(ROUND(G.11!D756,2),0)</f>
        <v>0</v>
      </c>
      <c r="E756" s="96" t="str">
        <f>IF(OR(ISTEXT(G.11!E756),ISNUMBER(G.11!E756))=TRUE,G.11!E756,"")</f>
        <v/>
      </c>
      <c r="F756" s="89">
        <f>IFERROR(ROUND(G.11!F756,2),0)</f>
        <v>0</v>
      </c>
      <c r="G756" s="89">
        <f>IFERROR(ROUND(G.11!G756,2),0)</f>
        <v>0</v>
      </c>
      <c r="H756" s="89">
        <f>IFERROR(ROUND(G.11!H756,2),0)</f>
        <v>0</v>
      </c>
      <c r="I756" s="89">
        <f>IFERROR(ROUND(G.11!I756,2),0)</f>
        <v>0</v>
      </c>
      <c r="J756" s="89">
        <f>IFERROR(ROUND(G.11!J756,2),0)</f>
        <v>0</v>
      </c>
      <c r="K756" s="91">
        <f t="shared" si="12"/>
        <v>0</v>
      </c>
      <c r="L756" s="89">
        <f>IFERROR(ROUND(G.11!L756,2),0)</f>
        <v>0</v>
      </c>
      <c r="M756" s="89">
        <f>IFERROR(ROUND(G.11!M756,2),0)</f>
        <v>0</v>
      </c>
      <c r="N756" s="96" t="str">
        <f>IF(OR(ISTEXT(G.11!N756),ISNUMBER(G.11!N756))=TRUE,G.11!N756,"")</f>
        <v/>
      </c>
    </row>
    <row r="757" spans="1:14" ht="15.75" thickBot="1" x14ac:dyDescent="0.3">
      <c r="A757" s="96" t="str">
        <f>IF(OR(ISTEXT(G.11!A757),ISNUMBER(G.11!A757))=TRUE,G.11!A757,"")</f>
        <v/>
      </c>
      <c r="B757" s="96" t="str">
        <f>IF(OR(ISTEXT(G.11!B757),ISNUMBER(G.11!B757))=TRUE,G.11!B757,"")</f>
        <v/>
      </c>
      <c r="C757" s="96" t="str">
        <f>IF(OR(ISTEXT(G.11!C757),ISNUMBER(G.11!C757))=TRUE,G.11!C757,"")</f>
        <v/>
      </c>
      <c r="D757" s="89">
        <f>IFERROR(ROUND(G.11!D757,2),0)</f>
        <v>0</v>
      </c>
      <c r="E757" s="96" t="str">
        <f>IF(OR(ISTEXT(G.11!E757),ISNUMBER(G.11!E757))=TRUE,G.11!E757,"")</f>
        <v/>
      </c>
      <c r="F757" s="89">
        <f>IFERROR(ROUND(G.11!F757,2),0)</f>
        <v>0</v>
      </c>
      <c r="G757" s="89">
        <f>IFERROR(ROUND(G.11!G757,2),0)</f>
        <v>0</v>
      </c>
      <c r="H757" s="89">
        <f>IFERROR(ROUND(G.11!H757,2),0)</f>
        <v>0</v>
      </c>
      <c r="I757" s="89">
        <f>IFERROR(ROUND(G.11!I757,2),0)</f>
        <v>0</v>
      </c>
      <c r="J757" s="89">
        <f>IFERROR(ROUND(G.11!J757,2),0)</f>
        <v>0</v>
      </c>
      <c r="K757" s="91">
        <f t="shared" si="12"/>
        <v>0</v>
      </c>
      <c r="L757" s="89">
        <f>IFERROR(ROUND(G.11!L757,2),0)</f>
        <v>0</v>
      </c>
      <c r="M757" s="89">
        <f>IFERROR(ROUND(G.11!M757,2),0)</f>
        <v>0</v>
      </c>
      <c r="N757" s="96" t="str">
        <f>IF(OR(ISTEXT(G.11!N757),ISNUMBER(G.11!N757))=TRUE,G.11!N757,"")</f>
        <v/>
      </c>
    </row>
    <row r="758" spans="1:14" ht="15.75" thickBot="1" x14ac:dyDescent="0.3">
      <c r="A758" s="96" t="str">
        <f>IF(OR(ISTEXT(G.11!A758),ISNUMBER(G.11!A758))=TRUE,G.11!A758,"")</f>
        <v/>
      </c>
      <c r="B758" s="96" t="str">
        <f>IF(OR(ISTEXT(G.11!B758),ISNUMBER(G.11!B758))=TRUE,G.11!B758,"")</f>
        <v/>
      </c>
      <c r="C758" s="96" t="str">
        <f>IF(OR(ISTEXT(G.11!C758),ISNUMBER(G.11!C758))=TRUE,G.11!C758,"")</f>
        <v/>
      </c>
      <c r="D758" s="89">
        <f>IFERROR(ROUND(G.11!D758,2),0)</f>
        <v>0</v>
      </c>
      <c r="E758" s="96" t="str">
        <f>IF(OR(ISTEXT(G.11!E758),ISNUMBER(G.11!E758))=TRUE,G.11!E758,"")</f>
        <v/>
      </c>
      <c r="F758" s="89">
        <f>IFERROR(ROUND(G.11!F758,2),0)</f>
        <v>0</v>
      </c>
      <c r="G758" s="89">
        <f>IFERROR(ROUND(G.11!G758,2),0)</f>
        <v>0</v>
      </c>
      <c r="H758" s="89">
        <f>IFERROR(ROUND(G.11!H758,2),0)</f>
        <v>0</v>
      </c>
      <c r="I758" s="89">
        <f>IFERROR(ROUND(G.11!I758,2),0)</f>
        <v>0</v>
      </c>
      <c r="J758" s="89">
        <f>IFERROR(ROUND(G.11!J758,2),0)</f>
        <v>0</v>
      </c>
      <c r="K758" s="91">
        <f t="shared" si="12"/>
        <v>0</v>
      </c>
      <c r="L758" s="89">
        <f>IFERROR(ROUND(G.11!L758,2),0)</f>
        <v>0</v>
      </c>
      <c r="M758" s="89">
        <f>IFERROR(ROUND(G.11!M758,2),0)</f>
        <v>0</v>
      </c>
      <c r="N758" s="96" t="str">
        <f>IF(OR(ISTEXT(G.11!N758),ISNUMBER(G.11!N758))=TRUE,G.11!N758,"")</f>
        <v/>
      </c>
    </row>
    <row r="759" spans="1:14" ht="15.75" thickBot="1" x14ac:dyDescent="0.3">
      <c r="A759" s="96" t="str">
        <f>IF(OR(ISTEXT(G.11!A759),ISNUMBER(G.11!A759))=TRUE,G.11!A759,"")</f>
        <v/>
      </c>
      <c r="B759" s="96" t="str">
        <f>IF(OR(ISTEXT(G.11!B759),ISNUMBER(G.11!B759))=TRUE,G.11!B759,"")</f>
        <v/>
      </c>
      <c r="C759" s="96" t="str">
        <f>IF(OR(ISTEXT(G.11!C759),ISNUMBER(G.11!C759))=TRUE,G.11!C759,"")</f>
        <v/>
      </c>
      <c r="D759" s="89">
        <f>IFERROR(ROUND(G.11!D759,2),0)</f>
        <v>0</v>
      </c>
      <c r="E759" s="96" t="str">
        <f>IF(OR(ISTEXT(G.11!E759),ISNUMBER(G.11!E759))=TRUE,G.11!E759,"")</f>
        <v/>
      </c>
      <c r="F759" s="89">
        <f>IFERROR(ROUND(G.11!F759,2),0)</f>
        <v>0</v>
      </c>
      <c r="G759" s="89">
        <f>IFERROR(ROUND(G.11!G759,2),0)</f>
        <v>0</v>
      </c>
      <c r="H759" s="89">
        <f>IFERROR(ROUND(G.11!H759,2),0)</f>
        <v>0</v>
      </c>
      <c r="I759" s="89">
        <f>IFERROR(ROUND(G.11!I759,2),0)</f>
        <v>0</v>
      </c>
      <c r="J759" s="89">
        <f>IFERROR(ROUND(G.11!J759,2),0)</f>
        <v>0</v>
      </c>
      <c r="K759" s="91">
        <f t="shared" si="12"/>
        <v>0</v>
      </c>
      <c r="L759" s="89">
        <f>IFERROR(ROUND(G.11!L759,2),0)</f>
        <v>0</v>
      </c>
      <c r="M759" s="89">
        <f>IFERROR(ROUND(G.11!M759,2),0)</f>
        <v>0</v>
      </c>
      <c r="N759" s="96" t="str">
        <f>IF(OR(ISTEXT(G.11!N759),ISNUMBER(G.11!N759))=TRUE,G.11!N759,"")</f>
        <v/>
      </c>
    </row>
    <row r="760" spans="1:14" ht="15.75" thickBot="1" x14ac:dyDescent="0.3">
      <c r="A760" s="96" t="str">
        <f>IF(OR(ISTEXT(G.11!A760),ISNUMBER(G.11!A760))=TRUE,G.11!A760,"")</f>
        <v/>
      </c>
      <c r="B760" s="96" t="str">
        <f>IF(OR(ISTEXT(G.11!B760),ISNUMBER(G.11!B760))=TRUE,G.11!B760,"")</f>
        <v/>
      </c>
      <c r="C760" s="96" t="str">
        <f>IF(OR(ISTEXT(G.11!C760),ISNUMBER(G.11!C760))=TRUE,G.11!C760,"")</f>
        <v/>
      </c>
      <c r="D760" s="89">
        <f>IFERROR(ROUND(G.11!D760,2),0)</f>
        <v>0</v>
      </c>
      <c r="E760" s="96" t="str">
        <f>IF(OR(ISTEXT(G.11!E760),ISNUMBER(G.11!E760))=TRUE,G.11!E760,"")</f>
        <v/>
      </c>
      <c r="F760" s="89">
        <f>IFERROR(ROUND(G.11!F760,2),0)</f>
        <v>0</v>
      </c>
      <c r="G760" s="89">
        <f>IFERROR(ROUND(G.11!G760,2),0)</f>
        <v>0</v>
      </c>
      <c r="H760" s="89">
        <f>IFERROR(ROUND(G.11!H760,2),0)</f>
        <v>0</v>
      </c>
      <c r="I760" s="89">
        <f>IFERROR(ROUND(G.11!I760,2),0)</f>
        <v>0</v>
      </c>
      <c r="J760" s="89">
        <f>IFERROR(ROUND(G.11!J760,2),0)</f>
        <v>0</v>
      </c>
      <c r="K760" s="91">
        <f t="shared" si="12"/>
        <v>0</v>
      </c>
      <c r="L760" s="89">
        <f>IFERROR(ROUND(G.11!L760,2),0)</f>
        <v>0</v>
      </c>
      <c r="M760" s="89">
        <f>IFERROR(ROUND(G.11!M760,2),0)</f>
        <v>0</v>
      </c>
      <c r="N760" s="96" t="str">
        <f>IF(OR(ISTEXT(G.11!N760),ISNUMBER(G.11!N760))=TRUE,G.11!N760,"")</f>
        <v/>
      </c>
    </row>
    <row r="761" spans="1:14" ht="15.75" thickBot="1" x14ac:dyDescent="0.3">
      <c r="A761" s="96" t="str">
        <f>IF(OR(ISTEXT(G.11!A761),ISNUMBER(G.11!A761))=TRUE,G.11!A761,"")</f>
        <v/>
      </c>
      <c r="B761" s="96" t="str">
        <f>IF(OR(ISTEXT(G.11!B761),ISNUMBER(G.11!B761))=TRUE,G.11!B761,"")</f>
        <v/>
      </c>
      <c r="C761" s="96" t="str">
        <f>IF(OR(ISTEXT(G.11!C761),ISNUMBER(G.11!C761))=TRUE,G.11!C761,"")</f>
        <v/>
      </c>
      <c r="D761" s="89">
        <f>IFERROR(ROUND(G.11!D761,2),0)</f>
        <v>0</v>
      </c>
      <c r="E761" s="96" t="str">
        <f>IF(OR(ISTEXT(G.11!E761),ISNUMBER(G.11!E761))=TRUE,G.11!E761,"")</f>
        <v/>
      </c>
      <c r="F761" s="89">
        <f>IFERROR(ROUND(G.11!F761,2),0)</f>
        <v>0</v>
      </c>
      <c r="G761" s="89">
        <f>IFERROR(ROUND(G.11!G761,2),0)</f>
        <v>0</v>
      </c>
      <c r="H761" s="89">
        <f>IFERROR(ROUND(G.11!H761,2),0)</f>
        <v>0</v>
      </c>
      <c r="I761" s="89">
        <f>IFERROR(ROUND(G.11!I761,2),0)</f>
        <v>0</v>
      </c>
      <c r="J761" s="89">
        <f>IFERROR(ROUND(G.11!J761,2),0)</f>
        <v>0</v>
      </c>
      <c r="K761" s="91">
        <f t="shared" si="12"/>
        <v>0</v>
      </c>
      <c r="L761" s="89">
        <f>IFERROR(ROUND(G.11!L761,2),0)</f>
        <v>0</v>
      </c>
      <c r="M761" s="89">
        <f>IFERROR(ROUND(G.11!M761,2),0)</f>
        <v>0</v>
      </c>
      <c r="N761" s="96" t="str">
        <f>IF(OR(ISTEXT(G.11!N761),ISNUMBER(G.11!N761))=TRUE,G.11!N761,"")</f>
        <v/>
      </c>
    </row>
    <row r="762" spans="1:14" ht="15.75" thickBot="1" x14ac:dyDescent="0.3">
      <c r="A762" s="96" t="str">
        <f>IF(OR(ISTEXT(G.11!A762),ISNUMBER(G.11!A762))=TRUE,G.11!A762,"")</f>
        <v/>
      </c>
      <c r="B762" s="96" t="str">
        <f>IF(OR(ISTEXT(G.11!B762),ISNUMBER(G.11!B762))=TRUE,G.11!B762,"")</f>
        <v/>
      </c>
      <c r="C762" s="96" t="str">
        <f>IF(OR(ISTEXT(G.11!C762),ISNUMBER(G.11!C762))=TRUE,G.11!C762,"")</f>
        <v/>
      </c>
      <c r="D762" s="89">
        <f>IFERROR(ROUND(G.11!D762,2),0)</f>
        <v>0</v>
      </c>
      <c r="E762" s="96" t="str">
        <f>IF(OR(ISTEXT(G.11!E762),ISNUMBER(G.11!E762))=TRUE,G.11!E762,"")</f>
        <v/>
      </c>
      <c r="F762" s="89">
        <f>IFERROR(ROUND(G.11!F762,2),0)</f>
        <v>0</v>
      </c>
      <c r="G762" s="89">
        <f>IFERROR(ROUND(G.11!G762,2),0)</f>
        <v>0</v>
      </c>
      <c r="H762" s="89">
        <f>IFERROR(ROUND(G.11!H762,2),0)</f>
        <v>0</v>
      </c>
      <c r="I762" s="89">
        <f>IFERROR(ROUND(G.11!I762,2),0)</f>
        <v>0</v>
      </c>
      <c r="J762" s="89">
        <f>IFERROR(ROUND(G.11!J762,2),0)</f>
        <v>0</v>
      </c>
      <c r="K762" s="91">
        <f t="shared" si="12"/>
        <v>0</v>
      </c>
      <c r="L762" s="89">
        <f>IFERROR(ROUND(G.11!L762,2),0)</f>
        <v>0</v>
      </c>
      <c r="M762" s="89">
        <f>IFERROR(ROUND(G.11!M762,2),0)</f>
        <v>0</v>
      </c>
      <c r="N762" s="96" t="str">
        <f>IF(OR(ISTEXT(G.11!N762),ISNUMBER(G.11!N762))=TRUE,G.11!N762,"")</f>
        <v/>
      </c>
    </row>
    <row r="763" spans="1:14" ht="15.75" thickBot="1" x14ac:dyDescent="0.3">
      <c r="A763" s="96" t="str">
        <f>IF(OR(ISTEXT(G.11!A763),ISNUMBER(G.11!A763))=TRUE,G.11!A763,"")</f>
        <v/>
      </c>
      <c r="B763" s="96" t="str">
        <f>IF(OR(ISTEXT(G.11!B763),ISNUMBER(G.11!B763))=TRUE,G.11!B763,"")</f>
        <v/>
      </c>
      <c r="C763" s="96" t="str">
        <f>IF(OR(ISTEXT(G.11!C763),ISNUMBER(G.11!C763))=TRUE,G.11!C763,"")</f>
        <v/>
      </c>
      <c r="D763" s="89">
        <f>IFERROR(ROUND(G.11!D763,2),0)</f>
        <v>0</v>
      </c>
      <c r="E763" s="96" t="str">
        <f>IF(OR(ISTEXT(G.11!E763),ISNUMBER(G.11!E763))=TRUE,G.11!E763,"")</f>
        <v/>
      </c>
      <c r="F763" s="89">
        <f>IFERROR(ROUND(G.11!F763,2),0)</f>
        <v>0</v>
      </c>
      <c r="G763" s="89">
        <f>IFERROR(ROUND(G.11!G763,2),0)</f>
        <v>0</v>
      </c>
      <c r="H763" s="89">
        <f>IFERROR(ROUND(G.11!H763,2),0)</f>
        <v>0</v>
      </c>
      <c r="I763" s="89">
        <f>IFERROR(ROUND(G.11!I763,2),0)</f>
        <v>0</v>
      </c>
      <c r="J763" s="89">
        <f>IFERROR(ROUND(G.11!J763,2),0)</f>
        <v>0</v>
      </c>
      <c r="K763" s="91">
        <f t="shared" si="12"/>
        <v>0</v>
      </c>
      <c r="L763" s="89">
        <f>IFERROR(ROUND(G.11!L763,2),0)</f>
        <v>0</v>
      </c>
      <c r="M763" s="89">
        <f>IFERROR(ROUND(G.11!M763,2),0)</f>
        <v>0</v>
      </c>
      <c r="N763" s="96" t="str">
        <f>IF(OR(ISTEXT(G.11!N763),ISNUMBER(G.11!N763))=TRUE,G.11!N763,"")</f>
        <v/>
      </c>
    </row>
    <row r="764" spans="1:14" ht="15.75" thickBot="1" x14ac:dyDescent="0.3">
      <c r="A764" s="96" t="str">
        <f>IF(OR(ISTEXT(G.11!A764),ISNUMBER(G.11!A764))=TRUE,G.11!A764,"")</f>
        <v/>
      </c>
      <c r="B764" s="96" t="str">
        <f>IF(OR(ISTEXT(G.11!B764),ISNUMBER(G.11!B764))=TRUE,G.11!B764,"")</f>
        <v/>
      </c>
      <c r="C764" s="96" t="str">
        <f>IF(OR(ISTEXT(G.11!C764),ISNUMBER(G.11!C764))=TRUE,G.11!C764,"")</f>
        <v/>
      </c>
      <c r="D764" s="89">
        <f>IFERROR(ROUND(G.11!D764,2),0)</f>
        <v>0</v>
      </c>
      <c r="E764" s="96" t="str">
        <f>IF(OR(ISTEXT(G.11!E764),ISNUMBER(G.11!E764))=TRUE,G.11!E764,"")</f>
        <v/>
      </c>
      <c r="F764" s="89">
        <f>IFERROR(ROUND(G.11!F764,2),0)</f>
        <v>0</v>
      </c>
      <c r="G764" s="89">
        <f>IFERROR(ROUND(G.11!G764,2),0)</f>
        <v>0</v>
      </c>
      <c r="H764" s="89">
        <f>IFERROR(ROUND(G.11!H764,2),0)</f>
        <v>0</v>
      </c>
      <c r="I764" s="89">
        <f>IFERROR(ROUND(G.11!I764,2),0)</f>
        <v>0</v>
      </c>
      <c r="J764" s="89">
        <f>IFERROR(ROUND(G.11!J764,2),0)</f>
        <v>0</v>
      </c>
      <c r="K764" s="91">
        <f t="shared" si="12"/>
        <v>0</v>
      </c>
      <c r="L764" s="89">
        <f>IFERROR(ROUND(G.11!L764,2),0)</f>
        <v>0</v>
      </c>
      <c r="M764" s="89">
        <f>IFERROR(ROUND(G.11!M764,2),0)</f>
        <v>0</v>
      </c>
      <c r="N764" s="96" t="str">
        <f>IF(OR(ISTEXT(G.11!N764),ISNUMBER(G.11!N764))=TRUE,G.11!N764,"")</f>
        <v/>
      </c>
    </row>
    <row r="765" spans="1:14" ht="15.75" thickBot="1" x14ac:dyDescent="0.3">
      <c r="A765" s="96" t="str">
        <f>IF(OR(ISTEXT(G.11!A765),ISNUMBER(G.11!A765))=TRUE,G.11!A765,"")</f>
        <v/>
      </c>
      <c r="B765" s="96" t="str">
        <f>IF(OR(ISTEXT(G.11!B765),ISNUMBER(G.11!B765))=TRUE,G.11!B765,"")</f>
        <v/>
      </c>
      <c r="C765" s="96" t="str">
        <f>IF(OR(ISTEXT(G.11!C765),ISNUMBER(G.11!C765))=TRUE,G.11!C765,"")</f>
        <v/>
      </c>
      <c r="D765" s="89">
        <f>IFERROR(ROUND(G.11!D765,2),0)</f>
        <v>0</v>
      </c>
      <c r="E765" s="96" t="str">
        <f>IF(OR(ISTEXT(G.11!E765),ISNUMBER(G.11!E765))=TRUE,G.11!E765,"")</f>
        <v/>
      </c>
      <c r="F765" s="89">
        <f>IFERROR(ROUND(G.11!F765,2),0)</f>
        <v>0</v>
      </c>
      <c r="G765" s="89">
        <f>IFERROR(ROUND(G.11!G765,2),0)</f>
        <v>0</v>
      </c>
      <c r="H765" s="89">
        <f>IFERROR(ROUND(G.11!H765,2),0)</f>
        <v>0</v>
      </c>
      <c r="I765" s="89">
        <f>IFERROR(ROUND(G.11!I765,2),0)</f>
        <v>0</v>
      </c>
      <c r="J765" s="89">
        <f>IFERROR(ROUND(G.11!J765,2),0)</f>
        <v>0</v>
      </c>
      <c r="K765" s="91">
        <f t="shared" si="12"/>
        <v>0</v>
      </c>
      <c r="L765" s="89">
        <f>IFERROR(ROUND(G.11!L765,2),0)</f>
        <v>0</v>
      </c>
      <c r="M765" s="89">
        <f>IFERROR(ROUND(G.11!M765,2),0)</f>
        <v>0</v>
      </c>
      <c r="N765" s="96" t="str">
        <f>IF(OR(ISTEXT(G.11!N765),ISNUMBER(G.11!N765))=TRUE,G.11!N765,"")</f>
        <v/>
      </c>
    </row>
    <row r="766" spans="1:14" ht="15.75" thickBot="1" x14ac:dyDescent="0.3">
      <c r="A766" s="96" t="str">
        <f>IF(OR(ISTEXT(G.11!A766),ISNUMBER(G.11!A766))=TRUE,G.11!A766,"")</f>
        <v/>
      </c>
      <c r="B766" s="96" t="str">
        <f>IF(OR(ISTEXT(G.11!B766),ISNUMBER(G.11!B766))=TRUE,G.11!B766,"")</f>
        <v/>
      </c>
      <c r="C766" s="96" t="str">
        <f>IF(OR(ISTEXT(G.11!C766),ISNUMBER(G.11!C766))=TRUE,G.11!C766,"")</f>
        <v/>
      </c>
      <c r="D766" s="89">
        <f>IFERROR(ROUND(G.11!D766,2),0)</f>
        <v>0</v>
      </c>
      <c r="E766" s="96" t="str">
        <f>IF(OR(ISTEXT(G.11!E766),ISNUMBER(G.11!E766))=TRUE,G.11!E766,"")</f>
        <v/>
      </c>
      <c r="F766" s="89">
        <f>IFERROR(ROUND(G.11!F766,2),0)</f>
        <v>0</v>
      </c>
      <c r="G766" s="89">
        <f>IFERROR(ROUND(G.11!G766,2),0)</f>
        <v>0</v>
      </c>
      <c r="H766" s="89">
        <f>IFERROR(ROUND(G.11!H766,2),0)</f>
        <v>0</v>
      </c>
      <c r="I766" s="89">
        <f>IFERROR(ROUND(G.11!I766,2),0)</f>
        <v>0</v>
      </c>
      <c r="J766" s="89">
        <f>IFERROR(ROUND(G.11!J766,2),0)</f>
        <v>0</v>
      </c>
      <c r="K766" s="91">
        <f t="shared" si="12"/>
        <v>0</v>
      </c>
      <c r="L766" s="89">
        <f>IFERROR(ROUND(G.11!L766,2),0)</f>
        <v>0</v>
      </c>
      <c r="M766" s="89">
        <f>IFERROR(ROUND(G.11!M766,2),0)</f>
        <v>0</v>
      </c>
      <c r="N766" s="96" t="str">
        <f>IF(OR(ISTEXT(G.11!N766),ISNUMBER(G.11!N766))=TRUE,G.11!N766,"")</f>
        <v/>
      </c>
    </row>
    <row r="767" spans="1:14" ht="15.75" thickBot="1" x14ac:dyDescent="0.3">
      <c r="A767" s="96" t="str">
        <f>IF(OR(ISTEXT(G.11!A767),ISNUMBER(G.11!A767))=TRUE,G.11!A767,"")</f>
        <v/>
      </c>
      <c r="B767" s="96" t="str">
        <f>IF(OR(ISTEXT(G.11!B767),ISNUMBER(G.11!B767))=TRUE,G.11!B767,"")</f>
        <v/>
      </c>
      <c r="C767" s="96" t="str">
        <f>IF(OR(ISTEXT(G.11!C767),ISNUMBER(G.11!C767))=TRUE,G.11!C767,"")</f>
        <v/>
      </c>
      <c r="D767" s="89">
        <f>IFERROR(ROUND(G.11!D767,2),0)</f>
        <v>0</v>
      </c>
      <c r="E767" s="96" t="str">
        <f>IF(OR(ISTEXT(G.11!E767),ISNUMBER(G.11!E767))=TRUE,G.11!E767,"")</f>
        <v/>
      </c>
      <c r="F767" s="89">
        <f>IFERROR(ROUND(G.11!F767,2),0)</f>
        <v>0</v>
      </c>
      <c r="G767" s="89">
        <f>IFERROR(ROUND(G.11!G767,2),0)</f>
        <v>0</v>
      </c>
      <c r="H767" s="89">
        <f>IFERROR(ROUND(G.11!H767,2),0)</f>
        <v>0</v>
      </c>
      <c r="I767" s="89">
        <f>IFERROR(ROUND(G.11!I767,2),0)</f>
        <v>0</v>
      </c>
      <c r="J767" s="89">
        <f>IFERROR(ROUND(G.11!J767,2),0)</f>
        <v>0</v>
      </c>
      <c r="K767" s="91">
        <f t="shared" si="12"/>
        <v>0</v>
      </c>
      <c r="L767" s="89">
        <f>IFERROR(ROUND(G.11!L767,2),0)</f>
        <v>0</v>
      </c>
      <c r="M767" s="89">
        <f>IFERROR(ROUND(G.11!M767,2),0)</f>
        <v>0</v>
      </c>
      <c r="N767" s="96" t="str">
        <f>IF(OR(ISTEXT(G.11!N767),ISNUMBER(G.11!N767))=TRUE,G.11!N767,"")</f>
        <v/>
      </c>
    </row>
    <row r="768" spans="1:14" ht="15.75" thickBot="1" x14ac:dyDescent="0.3">
      <c r="A768" s="96" t="str">
        <f>IF(OR(ISTEXT(G.11!A768),ISNUMBER(G.11!A768))=TRUE,G.11!A768,"")</f>
        <v/>
      </c>
      <c r="B768" s="96" t="str">
        <f>IF(OR(ISTEXT(G.11!B768),ISNUMBER(G.11!B768))=TRUE,G.11!B768,"")</f>
        <v/>
      </c>
      <c r="C768" s="96" t="str">
        <f>IF(OR(ISTEXT(G.11!C768),ISNUMBER(G.11!C768))=TRUE,G.11!C768,"")</f>
        <v/>
      </c>
      <c r="D768" s="89">
        <f>IFERROR(ROUND(G.11!D768,2),0)</f>
        <v>0</v>
      </c>
      <c r="E768" s="96" t="str">
        <f>IF(OR(ISTEXT(G.11!E768),ISNUMBER(G.11!E768))=TRUE,G.11!E768,"")</f>
        <v/>
      </c>
      <c r="F768" s="89">
        <f>IFERROR(ROUND(G.11!F768,2),0)</f>
        <v>0</v>
      </c>
      <c r="G768" s="89">
        <f>IFERROR(ROUND(G.11!G768,2),0)</f>
        <v>0</v>
      </c>
      <c r="H768" s="89">
        <f>IFERROR(ROUND(G.11!H768,2),0)</f>
        <v>0</v>
      </c>
      <c r="I768" s="89">
        <f>IFERROR(ROUND(G.11!I768,2),0)</f>
        <v>0</v>
      </c>
      <c r="J768" s="89">
        <f>IFERROR(ROUND(G.11!J768,2),0)</f>
        <v>0</v>
      </c>
      <c r="K768" s="91">
        <f t="shared" si="12"/>
        <v>0</v>
      </c>
      <c r="L768" s="89">
        <f>IFERROR(ROUND(G.11!L768,2),0)</f>
        <v>0</v>
      </c>
      <c r="M768" s="89">
        <f>IFERROR(ROUND(G.11!M768,2),0)</f>
        <v>0</v>
      </c>
      <c r="N768" s="96" t="str">
        <f>IF(OR(ISTEXT(G.11!N768),ISNUMBER(G.11!N768))=TRUE,G.11!N768,"")</f>
        <v/>
      </c>
    </row>
    <row r="769" spans="1:14" ht="15.75" thickBot="1" x14ac:dyDescent="0.3">
      <c r="A769" s="96" t="str">
        <f>IF(OR(ISTEXT(G.11!A769),ISNUMBER(G.11!A769))=TRUE,G.11!A769,"")</f>
        <v/>
      </c>
      <c r="B769" s="96" t="str">
        <f>IF(OR(ISTEXT(G.11!B769),ISNUMBER(G.11!B769))=TRUE,G.11!B769,"")</f>
        <v/>
      </c>
      <c r="C769" s="96" t="str">
        <f>IF(OR(ISTEXT(G.11!C769),ISNUMBER(G.11!C769))=TRUE,G.11!C769,"")</f>
        <v/>
      </c>
      <c r="D769" s="89">
        <f>IFERROR(ROUND(G.11!D769,2),0)</f>
        <v>0</v>
      </c>
      <c r="E769" s="96" t="str">
        <f>IF(OR(ISTEXT(G.11!E769),ISNUMBER(G.11!E769))=TRUE,G.11!E769,"")</f>
        <v/>
      </c>
      <c r="F769" s="89">
        <f>IFERROR(ROUND(G.11!F769,2),0)</f>
        <v>0</v>
      </c>
      <c r="G769" s="89">
        <f>IFERROR(ROUND(G.11!G769,2),0)</f>
        <v>0</v>
      </c>
      <c r="H769" s="89">
        <f>IFERROR(ROUND(G.11!H769,2),0)</f>
        <v>0</v>
      </c>
      <c r="I769" s="89">
        <f>IFERROR(ROUND(G.11!I769,2),0)</f>
        <v>0</v>
      </c>
      <c r="J769" s="89">
        <f>IFERROR(ROUND(G.11!J769,2),0)</f>
        <v>0</v>
      </c>
      <c r="K769" s="91">
        <f t="shared" si="12"/>
        <v>0</v>
      </c>
      <c r="L769" s="89">
        <f>IFERROR(ROUND(G.11!L769,2),0)</f>
        <v>0</v>
      </c>
      <c r="M769" s="89">
        <f>IFERROR(ROUND(G.11!M769,2),0)</f>
        <v>0</v>
      </c>
      <c r="N769" s="96" t="str">
        <f>IF(OR(ISTEXT(G.11!N769),ISNUMBER(G.11!N769))=TRUE,G.11!N769,"")</f>
        <v/>
      </c>
    </row>
    <row r="770" spans="1:14" ht="15.75" thickBot="1" x14ac:dyDescent="0.3">
      <c r="A770" s="96" t="str">
        <f>IF(OR(ISTEXT(G.11!A770),ISNUMBER(G.11!A770))=TRUE,G.11!A770,"")</f>
        <v/>
      </c>
      <c r="B770" s="96" t="str">
        <f>IF(OR(ISTEXT(G.11!B770),ISNUMBER(G.11!B770))=TRUE,G.11!B770,"")</f>
        <v/>
      </c>
      <c r="C770" s="96" t="str">
        <f>IF(OR(ISTEXT(G.11!C770),ISNUMBER(G.11!C770))=TRUE,G.11!C770,"")</f>
        <v/>
      </c>
      <c r="D770" s="89">
        <f>IFERROR(ROUND(G.11!D770,2),0)</f>
        <v>0</v>
      </c>
      <c r="E770" s="96" t="str">
        <f>IF(OR(ISTEXT(G.11!E770),ISNUMBER(G.11!E770))=TRUE,G.11!E770,"")</f>
        <v/>
      </c>
      <c r="F770" s="89">
        <f>IFERROR(ROUND(G.11!F770,2),0)</f>
        <v>0</v>
      </c>
      <c r="G770" s="89">
        <f>IFERROR(ROUND(G.11!G770,2),0)</f>
        <v>0</v>
      </c>
      <c r="H770" s="89">
        <f>IFERROR(ROUND(G.11!H770,2),0)</f>
        <v>0</v>
      </c>
      <c r="I770" s="89">
        <f>IFERROR(ROUND(G.11!I770,2),0)</f>
        <v>0</v>
      </c>
      <c r="J770" s="89">
        <f>IFERROR(ROUND(G.11!J770,2),0)</f>
        <v>0</v>
      </c>
      <c r="K770" s="91">
        <f t="shared" si="12"/>
        <v>0</v>
      </c>
      <c r="L770" s="89">
        <f>IFERROR(ROUND(G.11!L770,2),0)</f>
        <v>0</v>
      </c>
      <c r="M770" s="89">
        <f>IFERROR(ROUND(G.11!M770,2),0)</f>
        <v>0</v>
      </c>
      <c r="N770" s="96" t="str">
        <f>IF(OR(ISTEXT(G.11!N770),ISNUMBER(G.11!N770))=TRUE,G.11!N770,"")</f>
        <v/>
      </c>
    </row>
    <row r="771" spans="1:14" ht="15.75" thickBot="1" x14ac:dyDescent="0.3">
      <c r="A771" s="96" t="str">
        <f>IF(OR(ISTEXT(G.11!A771),ISNUMBER(G.11!A771))=TRUE,G.11!A771,"")</f>
        <v/>
      </c>
      <c r="B771" s="96" t="str">
        <f>IF(OR(ISTEXT(G.11!B771),ISNUMBER(G.11!B771))=TRUE,G.11!B771,"")</f>
        <v/>
      </c>
      <c r="C771" s="96" t="str">
        <f>IF(OR(ISTEXT(G.11!C771),ISNUMBER(G.11!C771))=TRUE,G.11!C771,"")</f>
        <v/>
      </c>
      <c r="D771" s="89">
        <f>IFERROR(ROUND(G.11!D771,2),0)</f>
        <v>0</v>
      </c>
      <c r="E771" s="96" t="str">
        <f>IF(OR(ISTEXT(G.11!E771),ISNUMBER(G.11!E771))=TRUE,G.11!E771,"")</f>
        <v/>
      </c>
      <c r="F771" s="89">
        <f>IFERROR(ROUND(G.11!F771,2),0)</f>
        <v>0</v>
      </c>
      <c r="G771" s="89">
        <f>IFERROR(ROUND(G.11!G771,2),0)</f>
        <v>0</v>
      </c>
      <c r="H771" s="89">
        <f>IFERROR(ROUND(G.11!H771,2),0)</f>
        <v>0</v>
      </c>
      <c r="I771" s="89">
        <f>IFERROR(ROUND(G.11!I771,2),0)</f>
        <v>0</v>
      </c>
      <c r="J771" s="89">
        <f>IFERROR(ROUND(G.11!J771,2),0)</f>
        <v>0</v>
      </c>
      <c r="K771" s="91">
        <f t="shared" si="12"/>
        <v>0</v>
      </c>
      <c r="L771" s="89">
        <f>IFERROR(ROUND(G.11!L771,2),0)</f>
        <v>0</v>
      </c>
      <c r="M771" s="89">
        <f>IFERROR(ROUND(G.11!M771,2),0)</f>
        <v>0</v>
      </c>
      <c r="N771" s="96" t="str">
        <f>IF(OR(ISTEXT(G.11!N771),ISNUMBER(G.11!N771))=TRUE,G.11!N771,"")</f>
        <v/>
      </c>
    </row>
    <row r="772" spans="1:14" ht="15.75" thickBot="1" x14ac:dyDescent="0.3">
      <c r="A772" s="96" t="str">
        <f>IF(OR(ISTEXT(G.11!A772),ISNUMBER(G.11!A772))=TRUE,G.11!A772,"")</f>
        <v/>
      </c>
      <c r="B772" s="96" t="str">
        <f>IF(OR(ISTEXT(G.11!B772),ISNUMBER(G.11!B772))=TRUE,G.11!B772,"")</f>
        <v/>
      </c>
      <c r="C772" s="96" t="str">
        <f>IF(OR(ISTEXT(G.11!C772),ISNUMBER(G.11!C772))=TRUE,G.11!C772,"")</f>
        <v/>
      </c>
      <c r="D772" s="89">
        <f>IFERROR(ROUND(G.11!D772,2),0)</f>
        <v>0</v>
      </c>
      <c r="E772" s="96" t="str">
        <f>IF(OR(ISTEXT(G.11!E772),ISNUMBER(G.11!E772))=TRUE,G.11!E772,"")</f>
        <v/>
      </c>
      <c r="F772" s="89">
        <f>IFERROR(ROUND(G.11!F772,2),0)</f>
        <v>0</v>
      </c>
      <c r="G772" s="89">
        <f>IFERROR(ROUND(G.11!G772,2),0)</f>
        <v>0</v>
      </c>
      <c r="H772" s="89">
        <f>IFERROR(ROUND(G.11!H772,2),0)</f>
        <v>0</v>
      </c>
      <c r="I772" s="89">
        <f>IFERROR(ROUND(G.11!I772,2),0)</f>
        <v>0</v>
      </c>
      <c r="J772" s="89">
        <f>IFERROR(ROUND(G.11!J772,2),0)</f>
        <v>0</v>
      </c>
      <c r="K772" s="91">
        <f t="shared" si="12"/>
        <v>0</v>
      </c>
      <c r="L772" s="89">
        <f>IFERROR(ROUND(G.11!L772,2),0)</f>
        <v>0</v>
      </c>
      <c r="M772" s="89">
        <f>IFERROR(ROUND(G.11!M772,2),0)</f>
        <v>0</v>
      </c>
      <c r="N772" s="96" t="str">
        <f>IF(OR(ISTEXT(G.11!N772),ISNUMBER(G.11!N772))=TRUE,G.11!N772,"")</f>
        <v/>
      </c>
    </row>
    <row r="773" spans="1:14" ht="15.75" thickBot="1" x14ac:dyDescent="0.3">
      <c r="A773" s="96" t="str">
        <f>IF(OR(ISTEXT(G.11!A773),ISNUMBER(G.11!A773))=TRUE,G.11!A773,"")</f>
        <v/>
      </c>
      <c r="B773" s="96" t="str">
        <f>IF(OR(ISTEXT(G.11!B773),ISNUMBER(G.11!B773))=TRUE,G.11!B773,"")</f>
        <v/>
      </c>
      <c r="C773" s="96" t="str">
        <f>IF(OR(ISTEXT(G.11!C773),ISNUMBER(G.11!C773))=TRUE,G.11!C773,"")</f>
        <v/>
      </c>
      <c r="D773" s="89">
        <f>IFERROR(ROUND(G.11!D773,2),0)</f>
        <v>0</v>
      </c>
      <c r="E773" s="96" t="str">
        <f>IF(OR(ISTEXT(G.11!E773),ISNUMBER(G.11!E773))=TRUE,G.11!E773,"")</f>
        <v/>
      </c>
      <c r="F773" s="89">
        <f>IFERROR(ROUND(G.11!F773,2),0)</f>
        <v>0</v>
      </c>
      <c r="G773" s="89">
        <f>IFERROR(ROUND(G.11!G773,2),0)</f>
        <v>0</v>
      </c>
      <c r="H773" s="89">
        <f>IFERROR(ROUND(G.11!H773,2),0)</f>
        <v>0</v>
      </c>
      <c r="I773" s="89">
        <f>IFERROR(ROUND(G.11!I773,2),0)</f>
        <v>0</v>
      </c>
      <c r="J773" s="89">
        <f>IFERROR(ROUND(G.11!J773,2),0)</f>
        <v>0</v>
      </c>
      <c r="K773" s="91">
        <f t="shared" si="12"/>
        <v>0</v>
      </c>
      <c r="L773" s="89">
        <f>IFERROR(ROUND(G.11!L773,2),0)</f>
        <v>0</v>
      </c>
      <c r="M773" s="89">
        <f>IFERROR(ROUND(G.11!M773,2),0)</f>
        <v>0</v>
      </c>
      <c r="N773" s="96" t="str">
        <f>IF(OR(ISTEXT(G.11!N773),ISNUMBER(G.11!N773))=TRUE,G.11!N773,"")</f>
        <v/>
      </c>
    </row>
    <row r="774" spans="1:14" ht="15.75" thickBot="1" x14ac:dyDescent="0.3">
      <c r="A774" s="96" t="str">
        <f>IF(OR(ISTEXT(G.11!A774),ISNUMBER(G.11!A774))=TRUE,G.11!A774,"")</f>
        <v/>
      </c>
      <c r="B774" s="96" t="str">
        <f>IF(OR(ISTEXT(G.11!B774),ISNUMBER(G.11!B774))=TRUE,G.11!B774,"")</f>
        <v/>
      </c>
      <c r="C774" s="96" t="str">
        <f>IF(OR(ISTEXT(G.11!C774),ISNUMBER(G.11!C774))=TRUE,G.11!C774,"")</f>
        <v/>
      </c>
      <c r="D774" s="89">
        <f>IFERROR(ROUND(G.11!D774,2),0)</f>
        <v>0</v>
      </c>
      <c r="E774" s="96" t="str">
        <f>IF(OR(ISTEXT(G.11!E774),ISNUMBER(G.11!E774))=TRUE,G.11!E774,"")</f>
        <v/>
      </c>
      <c r="F774" s="89">
        <f>IFERROR(ROUND(G.11!F774,2),0)</f>
        <v>0</v>
      </c>
      <c r="G774" s="89">
        <f>IFERROR(ROUND(G.11!G774,2),0)</f>
        <v>0</v>
      </c>
      <c r="H774" s="89">
        <f>IFERROR(ROUND(G.11!H774,2),0)</f>
        <v>0</v>
      </c>
      <c r="I774" s="89">
        <f>IFERROR(ROUND(G.11!I774,2),0)</f>
        <v>0</v>
      </c>
      <c r="J774" s="89">
        <f>IFERROR(ROUND(G.11!J774,2),0)</f>
        <v>0</v>
      </c>
      <c r="K774" s="91">
        <f t="shared" si="12"/>
        <v>0</v>
      </c>
      <c r="L774" s="89">
        <f>IFERROR(ROUND(G.11!L774,2),0)</f>
        <v>0</v>
      </c>
      <c r="M774" s="89">
        <f>IFERROR(ROUND(G.11!M774,2),0)</f>
        <v>0</v>
      </c>
      <c r="N774" s="96" t="str">
        <f>IF(OR(ISTEXT(G.11!N774),ISNUMBER(G.11!N774))=TRUE,G.11!N774,"")</f>
        <v/>
      </c>
    </row>
    <row r="775" spans="1:14" ht="15.75" thickBot="1" x14ac:dyDescent="0.3">
      <c r="A775" s="96" t="str">
        <f>IF(OR(ISTEXT(G.11!A775),ISNUMBER(G.11!A775))=TRUE,G.11!A775,"")</f>
        <v/>
      </c>
      <c r="B775" s="96" t="str">
        <f>IF(OR(ISTEXT(G.11!B775),ISNUMBER(G.11!B775))=TRUE,G.11!B775,"")</f>
        <v/>
      </c>
      <c r="C775" s="96" t="str">
        <f>IF(OR(ISTEXT(G.11!C775),ISNUMBER(G.11!C775))=TRUE,G.11!C775,"")</f>
        <v/>
      </c>
      <c r="D775" s="89">
        <f>IFERROR(ROUND(G.11!D775,2),0)</f>
        <v>0</v>
      </c>
      <c r="E775" s="96" t="str">
        <f>IF(OR(ISTEXT(G.11!E775),ISNUMBER(G.11!E775))=TRUE,G.11!E775,"")</f>
        <v/>
      </c>
      <c r="F775" s="89">
        <f>IFERROR(ROUND(G.11!F775,2),0)</f>
        <v>0</v>
      </c>
      <c r="G775" s="89">
        <f>IFERROR(ROUND(G.11!G775,2),0)</f>
        <v>0</v>
      </c>
      <c r="H775" s="89">
        <f>IFERROR(ROUND(G.11!H775,2),0)</f>
        <v>0</v>
      </c>
      <c r="I775" s="89">
        <f>IFERROR(ROUND(G.11!I775,2),0)</f>
        <v>0</v>
      </c>
      <c r="J775" s="89">
        <f>IFERROR(ROUND(G.11!J775,2),0)</f>
        <v>0</v>
      </c>
      <c r="K775" s="91">
        <f t="shared" si="12"/>
        <v>0</v>
      </c>
      <c r="L775" s="89">
        <f>IFERROR(ROUND(G.11!L775,2),0)</f>
        <v>0</v>
      </c>
      <c r="M775" s="89">
        <f>IFERROR(ROUND(G.11!M775,2),0)</f>
        <v>0</v>
      </c>
      <c r="N775" s="96" t="str">
        <f>IF(OR(ISTEXT(G.11!N775),ISNUMBER(G.11!N775))=TRUE,G.11!N775,"")</f>
        <v/>
      </c>
    </row>
    <row r="776" spans="1:14" ht="15.75" thickBot="1" x14ac:dyDescent="0.3">
      <c r="A776" s="96" t="str">
        <f>IF(OR(ISTEXT(G.11!A776),ISNUMBER(G.11!A776))=TRUE,G.11!A776,"")</f>
        <v/>
      </c>
      <c r="B776" s="96" t="str">
        <f>IF(OR(ISTEXT(G.11!B776),ISNUMBER(G.11!B776))=TRUE,G.11!B776,"")</f>
        <v/>
      </c>
      <c r="C776" s="96" t="str">
        <f>IF(OR(ISTEXT(G.11!C776),ISNUMBER(G.11!C776))=TRUE,G.11!C776,"")</f>
        <v/>
      </c>
      <c r="D776" s="89">
        <f>IFERROR(ROUND(G.11!D776,2),0)</f>
        <v>0</v>
      </c>
      <c r="E776" s="96" t="str">
        <f>IF(OR(ISTEXT(G.11!E776),ISNUMBER(G.11!E776))=TRUE,G.11!E776,"")</f>
        <v/>
      </c>
      <c r="F776" s="89">
        <f>IFERROR(ROUND(G.11!F776,2),0)</f>
        <v>0</v>
      </c>
      <c r="G776" s="89">
        <f>IFERROR(ROUND(G.11!G776,2),0)</f>
        <v>0</v>
      </c>
      <c r="H776" s="89">
        <f>IFERROR(ROUND(G.11!H776,2),0)</f>
        <v>0</v>
      </c>
      <c r="I776" s="89">
        <f>IFERROR(ROUND(G.11!I776,2),0)</f>
        <v>0</v>
      </c>
      <c r="J776" s="89">
        <f>IFERROR(ROUND(G.11!J776,2),0)</f>
        <v>0</v>
      </c>
      <c r="K776" s="91">
        <f t="shared" si="12"/>
        <v>0</v>
      </c>
      <c r="L776" s="89">
        <f>IFERROR(ROUND(G.11!L776,2),0)</f>
        <v>0</v>
      </c>
      <c r="M776" s="89">
        <f>IFERROR(ROUND(G.11!M776,2),0)</f>
        <v>0</v>
      </c>
      <c r="N776" s="96" t="str">
        <f>IF(OR(ISTEXT(G.11!N776),ISNUMBER(G.11!N776))=TRUE,G.11!N776,"")</f>
        <v/>
      </c>
    </row>
    <row r="777" spans="1:14" ht="15.75" thickBot="1" x14ac:dyDescent="0.3">
      <c r="A777" s="96" t="str">
        <f>IF(OR(ISTEXT(G.11!A777),ISNUMBER(G.11!A777))=TRUE,G.11!A777,"")</f>
        <v/>
      </c>
      <c r="B777" s="96" t="str">
        <f>IF(OR(ISTEXT(G.11!B777),ISNUMBER(G.11!B777))=TRUE,G.11!B777,"")</f>
        <v/>
      </c>
      <c r="C777" s="96" t="str">
        <f>IF(OR(ISTEXT(G.11!C777),ISNUMBER(G.11!C777))=TRUE,G.11!C777,"")</f>
        <v/>
      </c>
      <c r="D777" s="89">
        <f>IFERROR(ROUND(G.11!D777,2),0)</f>
        <v>0</v>
      </c>
      <c r="E777" s="96" t="str">
        <f>IF(OR(ISTEXT(G.11!E777),ISNUMBER(G.11!E777))=TRUE,G.11!E777,"")</f>
        <v/>
      </c>
      <c r="F777" s="89">
        <f>IFERROR(ROUND(G.11!F777,2),0)</f>
        <v>0</v>
      </c>
      <c r="G777" s="89">
        <f>IFERROR(ROUND(G.11!G777,2),0)</f>
        <v>0</v>
      </c>
      <c r="H777" s="89">
        <f>IFERROR(ROUND(G.11!H777,2),0)</f>
        <v>0</v>
      </c>
      <c r="I777" s="89">
        <f>IFERROR(ROUND(G.11!I777,2),0)</f>
        <v>0</v>
      </c>
      <c r="J777" s="89">
        <f>IFERROR(ROUND(G.11!J777,2),0)</f>
        <v>0</v>
      </c>
      <c r="K777" s="91">
        <f t="shared" si="12"/>
        <v>0</v>
      </c>
      <c r="L777" s="89">
        <f>IFERROR(ROUND(G.11!L777,2),0)</f>
        <v>0</v>
      </c>
      <c r="M777" s="89">
        <f>IFERROR(ROUND(G.11!M777,2),0)</f>
        <v>0</v>
      </c>
      <c r="N777" s="96" t="str">
        <f>IF(OR(ISTEXT(G.11!N777),ISNUMBER(G.11!N777))=TRUE,G.11!N777,"")</f>
        <v/>
      </c>
    </row>
    <row r="778" spans="1:14" ht="15.75" thickBot="1" x14ac:dyDescent="0.3">
      <c r="A778" s="96" t="str">
        <f>IF(OR(ISTEXT(G.11!A778),ISNUMBER(G.11!A778))=TRUE,G.11!A778,"")</f>
        <v/>
      </c>
      <c r="B778" s="96" t="str">
        <f>IF(OR(ISTEXT(G.11!B778),ISNUMBER(G.11!B778))=TRUE,G.11!B778,"")</f>
        <v/>
      </c>
      <c r="C778" s="96" t="str">
        <f>IF(OR(ISTEXT(G.11!C778),ISNUMBER(G.11!C778))=TRUE,G.11!C778,"")</f>
        <v/>
      </c>
      <c r="D778" s="89">
        <f>IFERROR(ROUND(G.11!D778,2),0)</f>
        <v>0</v>
      </c>
      <c r="E778" s="96" t="str">
        <f>IF(OR(ISTEXT(G.11!E778),ISNUMBER(G.11!E778))=TRUE,G.11!E778,"")</f>
        <v/>
      </c>
      <c r="F778" s="89">
        <f>IFERROR(ROUND(G.11!F778,2),0)</f>
        <v>0</v>
      </c>
      <c r="G778" s="89">
        <f>IFERROR(ROUND(G.11!G778,2),0)</f>
        <v>0</v>
      </c>
      <c r="H778" s="89">
        <f>IFERROR(ROUND(G.11!H778,2),0)</f>
        <v>0</v>
      </c>
      <c r="I778" s="89">
        <f>IFERROR(ROUND(G.11!I778,2),0)</f>
        <v>0</v>
      </c>
      <c r="J778" s="89">
        <f>IFERROR(ROUND(G.11!J778,2),0)</f>
        <v>0</v>
      </c>
      <c r="K778" s="91">
        <f t="shared" si="12"/>
        <v>0</v>
      </c>
      <c r="L778" s="89">
        <f>IFERROR(ROUND(G.11!L778,2),0)</f>
        <v>0</v>
      </c>
      <c r="M778" s="89">
        <f>IFERROR(ROUND(G.11!M778,2),0)</f>
        <v>0</v>
      </c>
      <c r="N778" s="96" t="str">
        <f>IF(OR(ISTEXT(G.11!N778),ISNUMBER(G.11!N778))=TRUE,G.11!N778,"")</f>
        <v/>
      </c>
    </row>
    <row r="779" spans="1:14" ht="15.75" thickBot="1" x14ac:dyDescent="0.3">
      <c r="A779" s="96" t="str">
        <f>IF(OR(ISTEXT(G.11!A779),ISNUMBER(G.11!A779))=TRUE,G.11!A779,"")</f>
        <v/>
      </c>
      <c r="B779" s="96" t="str">
        <f>IF(OR(ISTEXT(G.11!B779),ISNUMBER(G.11!B779))=TRUE,G.11!B779,"")</f>
        <v/>
      </c>
      <c r="C779" s="96" t="str">
        <f>IF(OR(ISTEXT(G.11!C779),ISNUMBER(G.11!C779))=TRUE,G.11!C779,"")</f>
        <v/>
      </c>
      <c r="D779" s="89">
        <f>IFERROR(ROUND(G.11!D779,2),0)</f>
        <v>0</v>
      </c>
      <c r="E779" s="96" t="str">
        <f>IF(OR(ISTEXT(G.11!E779),ISNUMBER(G.11!E779))=TRUE,G.11!E779,"")</f>
        <v/>
      </c>
      <c r="F779" s="89">
        <f>IFERROR(ROUND(G.11!F779,2),0)</f>
        <v>0</v>
      </c>
      <c r="G779" s="89">
        <f>IFERROR(ROUND(G.11!G779,2),0)</f>
        <v>0</v>
      </c>
      <c r="H779" s="89">
        <f>IFERROR(ROUND(G.11!H779,2),0)</f>
        <v>0</v>
      </c>
      <c r="I779" s="89">
        <f>IFERROR(ROUND(G.11!I779,2),0)</f>
        <v>0</v>
      </c>
      <c r="J779" s="89">
        <f>IFERROR(ROUND(G.11!J779,2),0)</f>
        <v>0</v>
      </c>
      <c r="K779" s="91">
        <f t="shared" si="12"/>
        <v>0</v>
      </c>
      <c r="L779" s="89">
        <f>IFERROR(ROUND(G.11!L779,2),0)</f>
        <v>0</v>
      </c>
      <c r="M779" s="89">
        <f>IFERROR(ROUND(G.11!M779,2),0)</f>
        <v>0</v>
      </c>
      <c r="N779" s="96" t="str">
        <f>IF(OR(ISTEXT(G.11!N779),ISNUMBER(G.11!N779))=TRUE,G.11!N779,"")</f>
        <v/>
      </c>
    </row>
    <row r="780" spans="1:14" ht="15.75" thickBot="1" x14ac:dyDescent="0.3">
      <c r="A780" s="96" t="str">
        <f>IF(OR(ISTEXT(G.11!A780),ISNUMBER(G.11!A780))=TRUE,G.11!A780,"")</f>
        <v/>
      </c>
      <c r="B780" s="96" t="str">
        <f>IF(OR(ISTEXT(G.11!B780),ISNUMBER(G.11!B780))=TRUE,G.11!B780,"")</f>
        <v/>
      </c>
      <c r="C780" s="96" t="str">
        <f>IF(OR(ISTEXT(G.11!C780),ISNUMBER(G.11!C780))=TRUE,G.11!C780,"")</f>
        <v/>
      </c>
      <c r="D780" s="89">
        <f>IFERROR(ROUND(G.11!D780,2),0)</f>
        <v>0</v>
      </c>
      <c r="E780" s="96" t="str">
        <f>IF(OR(ISTEXT(G.11!E780),ISNUMBER(G.11!E780))=TRUE,G.11!E780,"")</f>
        <v/>
      </c>
      <c r="F780" s="89">
        <f>IFERROR(ROUND(G.11!F780,2),0)</f>
        <v>0</v>
      </c>
      <c r="G780" s="89">
        <f>IFERROR(ROUND(G.11!G780,2),0)</f>
        <v>0</v>
      </c>
      <c r="H780" s="89">
        <f>IFERROR(ROUND(G.11!H780,2),0)</f>
        <v>0</v>
      </c>
      <c r="I780" s="89">
        <f>IFERROR(ROUND(G.11!I780,2),0)</f>
        <v>0</v>
      </c>
      <c r="J780" s="89">
        <f>IFERROR(ROUND(G.11!J780,2),0)</f>
        <v>0</v>
      </c>
      <c r="K780" s="91">
        <f t="shared" si="12"/>
        <v>0</v>
      </c>
      <c r="L780" s="89">
        <f>IFERROR(ROUND(G.11!L780,2),0)</f>
        <v>0</v>
      </c>
      <c r="M780" s="89">
        <f>IFERROR(ROUND(G.11!M780,2),0)</f>
        <v>0</v>
      </c>
      <c r="N780" s="96" t="str">
        <f>IF(OR(ISTEXT(G.11!N780),ISNUMBER(G.11!N780))=TRUE,G.11!N780,"")</f>
        <v/>
      </c>
    </row>
    <row r="781" spans="1:14" ht="15.75" thickBot="1" x14ac:dyDescent="0.3">
      <c r="A781" s="96" t="str">
        <f>IF(OR(ISTEXT(G.11!A781),ISNUMBER(G.11!A781))=TRUE,G.11!A781,"")</f>
        <v/>
      </c>
      <c r="B781" s="96" t="str">
        <f>IF(OR(ISTEXT(G.11!B781),ISNUMBER(G.11!B781))=TRUE,G.11!B781,"")</f>
        <v/>
      </c>
      <c r="C781" s="96" t="str">
        <f>IF(OR(ISTEXT(G.11!C781),ISNUMBER(G.11!C781))=TRUE,G.11!C781,"")</f>
        <v/>
      </c>
      <c r="D781" s="89">
        <f>IFERROR(ROUND(G.11!D781,2),0)</f>
        <v>0</v>
      </c>
      <c r="E781" s="96" t="str">
        <f>IF(OR(ISTEXT(G.11!E781),ISNUMBER(G.11!E781))=TRUE,G.11!E781,"")</f>
        <v/>
      </c>
      <c r="F781" s="89">
        <f>IFERROR(ROUND(G.11!F781,2),0)</f>
        <v>0</v>
      </c>
      <c r="G781" s="89">
        <f>IFERROR(ROUND(G.11!G781,2),0)</f>
        <v>0</v>
      </c>
      <c r="H781" s="89">
        <f>IFERROR(ROUND(G.11!H781,2),0)</f>
        <v>0</v>
      </c>
      <c r="I781" s="89">
        <f>IFERROR(ROUND(G.11!I781,2),0)</f>
        <v>0</v>
      </c>
      <c r="J781" s="89">
        <f>IFERROR(ROUND(G.11!J781,2),0)</f>
        <v>0</v>
      </c>
      <c r="K781" s="91">
        <f t="shared" si="12"/>
        <v>0</v>
      </c>
      <c r="L781" s="89">
        <f>IFERROR(ROUND(G.11!L781,2),0)</f>
        <v>0</v>
      </c>
      <c r="M781" s="89">
        <f>IFERROR(ROUND(G.11!M781,2),0)</f>
        <v>0</v>
      </c>
      <c r="N781" s="96" t="str">
        <f>IF(OR(ISTEXT(G.11!N781),ISNUMBER(G.11!N781))=TRUE,G.11!N781,"")</f>
        <v/>
      </c>
    </row>
    <row r="782" spans="1:14" ht="15.75" thickBot="1" x14ac:dyDescent="0.3">
      <c r="A782" s="96" t="str">
        <f>IF(OR(ISTEXT(G.11!A782),ISNUMBER(G.11!A782))=TRUE,G.11!A782,"")</f>
        <v/>
      </c>
      <c r="B782" s="96" t="str">
        <f>IF(OR(ISTEXT(G.11!B782),ISNUMBER(G.11!B782))=TRUE,G.11!B782,"")</f>
        <v/>
      </c>
      <c r="C782" s="96" t="str">
        <f>IF(OR(ISTEXT(G.11!C782),ISNUMBER(G.11!C782))=TRUE,G.11!C782,"")</f>
        <v/>
      </c>
      <c r="D782" s="89">
        <f>IFERROR(ROUND(G.11!D782,2),0)</f>
        <v>0</v>
      </c>
      <c r="E782" s="96" t="str">
        <f>IF(OR(ISTEXT(G.11!E782),ISNUMBER(G.11!E782))=TRUE,G.11!E782,"")</f>
        <v/>
      </c>
      <c r="F782" s="89">
        <f>IFERROR(ROUND(G.11!F782,2),0)</f>
        <v>0</v>
      </c>
      <c r="G782" s="89">
        <f>IFERROR(ROUND(G.11!G782,2),0)</f>
        <v>0</v>
      </c>
      <c r="H782" s="89">
        <f>IFERROR(ROUND(G.11!H782,2),0)</f>
        <v>0</v>
      </c>
      <c r="I782" s="89">
        <f>IFERROR(ROUND(G.11!I782,2),0)</f>
        <v>0</v>
      </c>
      <c r="J782" s="89">
        <f>IFERROR(ROUND(G.11!J782,2),0)</f>
        <v>0</v>
      </c>
      <c r="K782" s="91">
        <f t="shared" si="12"/>
        <v>0</v>
      </c>
      <c r="L782" s="89">
        <f>IFERROR(ROUND(G.11!L782,2),0)</f>
        <v>0</v>
      </c>
      <c r="M782" s="89">
        <f>IFERROR(ROUND(G.11!M782,2),0)</f>
        <v>0</v>
      </c>
      <c r="N782" s="96" t="str">
        <f>IF(OR(ISTEXT(G.11!N782),ISNUMBER(G.11!N782))=TRUE,G.11!N782,"")</f>
        <v/>
      </c>
    </row>
    <row r="783" spans="1:14" ht="15.75" thickBot="1" x14ac:dyDescent="0.3">
      <c r="A783" s="96" t="str">
        <f>IF(OR(ISTEXT(G.11!A783),ISNUMBER(G.11!A783))=TRUE,G.11!A783,"")</f>
        <v/>
      </c>
      <c r="B783" s="96" t="str">
        <f>IF(OR(ISTEXT(G.11!B783),ISNUMBER(G.11!B783))=TRUE,G.11!B783,"")</f>
        <v/>
      </c>
      <c r="C783" s="96" t="str">
        <f>IF(OR(ISTEXT(G.11!C783),ISNUMBER(G.11!C783))=TRUE,G.11!C783,"")</f>
        <v/>
      </c>
      <c r="D783" s="89">
        <f>IFERROR(ROUND(G.11!D783,2),0)</f>
        <v>0</v>
      </c>
      <c r="E783" s="96" t="str">
        <f>IF(OR(ISTEXT(G.11!E783),ISNUMBER(G.11!E783))=TRUE,G.11!E783,"")</f>
        <v/>
      </c>
      <c r="F783" s="89">
        <f>IFERROR(ROUND(G.11!F783,2),0)</f>
        <v>0</v>
      </c>
      <c r="G783" s="89">
        <f>IFERROR(ROUND(G.11!G783,2),0)</f>
        <v>0</v>
      </c>
      <c r="H783" s="89">
        <f>IFERROR(ROUND(G.11!H783,2),0)</f>
        <v>0</v>
      </c>
      <c r="I783" s="89">
        <f>IFERROR(ROUND(G.11!I783,2),0)</f>
        <v>0</v>
      </c>
      <c r="J783" s="89">
        <f>IFERROR(ROUND(G.11!J783,2),0)</f>
        <v>0</v>
      </c>
      <c r="K783" s="91">
        <f t="shared" si="12"/>
        <v>0</v>
      </c>
      <c r="L783" s="89">
        <f>IFERROR(ROUND(G.11!L783,2),0)</f>
        <v>0</v>
      </c>
      <c r="M783" s="89">
        <f>IFERROR(ROUND(G.11!M783,2),0)</f>
        <v>0</v>
      </c>
      <c r="N783" s="96" t="str">
        <f>IF(OR(ISTEXT(G.11!N783),ISNUMBER(G.11!N783))=TRUE,G.11!N783,"")</f>
        <v/>
      </c>
    </row>
    <row r="784" spans="1:14" ht="15.75" thickBot="1" x14ac:dyDescent="0.3">
      <c r="A784" s="96" t="str">
        <f>IF(OR(ISTEXT(G.11!A784),ISNUMBER(G.11!A784))=TRUE,G.11!A784,"")</f>
        <v/>
      </c>
      <c r="B784" s="96" t="str">
        <f>IF(OR(ISTEXT(G.11!B784),ISNUMBER(G.11!B784))=TRUE,G.11!B784,"")</f>
        <v/>
      </c>
      <c r="C784" s="96" t="str">
        <f>IF(OR(ISTEXT(G.11!C784),ISNUMBER(G.11!C784))=TRUE,G.11!C784,"")</f>
        <v/>
      </c>
      <c r="D784" s="89">
        <f>IFERROR(ROUND(G.11!D784,2),0)</f>
        <v>0</v>
      </c>
      <c r="E784" s="96" t="str">
        <f>IF(OR(ISTEXT(G.11!E784),ISNUMBER(G.11!E784))=TRUE,G.11!E784,"")</f>
        <v/>
      </c>
      <c r="F784" s="89">
        <f>IFERROR(ROUND(G.11!F784,2),0)</f>
        <v>0</v>
      </c>
      <c r="G784" s="89">
        <f>IFERROR(ROUND(G.11!G784,2),0)</f>
        <v>0</v>
      </c>
      <c r="H784" s="89">
        <f>IFERROR(ROUND(G.11!H784,2),0)</f>
        <v>0</v>
      </c>
      <c r="I784" s="89">
        <f>IFERROR(ROUND(G.11!I784,2),0)</f>
        <v>0</v>
      </c>
      <c r="J784" s="89">
        <f>IFERROR(ROUND(G.11!J784,2),0)</f>
        <v>0</v>
      </c>
      <c r="K784" s="91">
        <f t="shared" si="12"/>
        <v>0</v>
      </c>
      <c r="L784" s="89">
        <f>IFERROR(ROUND(G.11!L784,2),0)</f>
        <v>0</v>
      </c>
      <c r="M784" s="89">
        <f>IFERROR(ROUND(G.11!M784,2),0)</f>
        <v>0</v>
      </c>
      <c r="N784" s="96" t="str">
        <f>IF(OR(ISTEXT(G.11!N784),ISNUMBER(G.11!N784))=TRUE,G.11!N784,"")</f>
        <v/>
      </c>
    </row>
    <row r="785" spans="1:14" ht="15.75" thickBot="1" x14ac:dyDescent="0.3">
      <c r="A785" s="96" t="str">
        <f>IF(OR(ISTEXT(G.11!A785),ISNUMBER(G.11!A785))=TRUE,G.11!A785,"")</f>
        <v/>
      </c>
      <c r="B785" s="96" t="str">
        <f>IF(OR(ISTEXT(G.11!B785),ISNUMBER(G.11!B785))=TRUE,G.11!B785,"")</f>
        <v/>
      </c>
      <c r="C785" s="96" t="str">
        <f>IF(OR(ISTEXT(G.11!C785),ISNUMBER(G.11!C785))=TRUE,G.11!C785,"")</f>
        <v/>
      </c>
      <c r="D785" s="89">
        <f>IFERROR(ROUND(G.11!D785,2),0)</f>
        <v>0</v>
      </c>
      <c r="E785" s="96" t="str">
        <f>IF(OR(ISTEXT(G.11!E785),ISNUMBER(G.11!E785))=TRUE,G.11!E785,"")</f>
        <v/>
      </c>
      <c r="F785" s="89">
        <f>IFERROR(ROUND(G.11!F785,2),0)</f>
        <v>0</v>
      </c>
      <c r="G785" s="89">
        <f>IFERROR(ROUND(G.11!G785,2),0)</f>
        <v>0</v>
      </c>
      <c r="H785" s="89">
        <f>IFERROR(ROUND(G.11!H785,2),0)</f>
        <v>0</v>
      </c>
      <c r="I785" s="89">
        <f>IFERROR(ROUND(G.11!I785,2),0)</f>
        <v>0</v>
      </c>
      <c r="J785" s="89">
        <f>IFERROR(ROUND(G.11!J785,2),0)</f>
        <v>0</v>
      </c>
      <c r="K785" s="91">
        <f t="shared" si="12"/>
        <v>0</v>
      </c>
      <c r="L785" s="89">
        <f>IFERROR(ROUND(G.11!L785,2),0)</f>
        <v>0</v>
      </c>
      <c r="M785" s="89">
        <f>IFERROR(ROUND(G.11!M785,2),0)</f>
        <v>0</v>
      </c>
      <c r="N785" s="96" t="str">
        <f>IF(OR(ISTEXT(G.11!N785),ISNUMBER(G.11!N785))=TRUE,G.11!N785,"")</f>
        <v/>
      </c>
    </row>
    <row r="786" spans="1:14" ht="15.75" thickBot="1" x14ac:dyDescent="0.3">
      <c r="A786" s="96" t="str">
        <f>IF(OR(ISTEXT(G.11!A786),ISNUMBER(G.11!A786))=TRUE,G.11!A786,"")</f>
        <v/>
      </c>
      <c r="B786" s="96" t="str">
        <f>IF(OR(ISTEXT(G.11!B786),ISNUMBER(G.11!B786))=TRUE,G.11!B786,"")</f>
        <v/>
      </c>
      <c r="C786" s="96" t="str">
        <f>IF(OR(ISTEXT(G.11!C786),ISNUMBER(G.11!C786))=TRUE,G.11!C786,"")</f>
        <v/>
      </c>
      <c r="D786" s="89">
        <f>IFERROR(ROUND(G.11!D786,2),0)</f>
        <v>0</v>
      </c>
      <c r="E786" s="96" t="str">
        <f>IF(OR(ISTEXT(G.11!E786),ISNUMBER(G.11!E786))=TRUE,G.11!E786,"")</f>
        <v/>
      </c>
      <c r="F786" s="89">
        <f>IFERROR(ROUND(G.11!F786,2),0)</f>
        <v>0</v>
      </c>
      <c r="G786" s="89">
        <f>IFERROR(ROUND(G.11!G786,2),0)</f>
        <v>0</v>
      </c>
      <c r="H786" s="89">
        <f>IFERROR(ROUND(G.11!H786,2),0)</f>
        <v>0</v>
      </c>
      <c r="I786" s="89">
        <f>IFERROR(ROUND(G.11!I786,2),0)</f>
        <v>0</v>
      </c>
      <c r="J786" s="89">
        <f>IFERROR(ROUND(G.11!J786,2),0)</f>
        <v>0</v>
      </c>
      <c r="K786" s="91">
        <f t="shared" si="12"/>
        <v>0</v>
      </c>
      <c r="L786" s="89">
        <f>IFERROR(ROUND(G.11!L786,2),0)</f>
        <v>0</v>
      </c>
      <c r="M786" s="89">
        <f>IFERROR(ROUND(G.11!M786,2),0)</f>
        <v>0</v>
      </c>
      <c r="N786" s="96" t="str">
        <f>IF(OR(ISTEXT(G.11!N786),ISNUMBER(G.11!N786))=TRUE,G.11!N786,"")</f>
        <v/>
      </c>
    </row>
    <row r="787" spans="1:14" ht="15.75" thickBot="1" x14ac:dyDescent="0.3">
      <c r="A787" s="96" t="str">
        <f>IF(OR(ISTEXT(G.11!A787),ISNUMBER(G.11!A787))=TRUE,G.11!A787,"")</f>
        <v/>
      </c>
      <c r="B787" s="96" t="str">
        <f>IF(OR(ISTEXT(G.11!B787),ISNUMBER(G.11!B787))=TRUE,G.11!B787,"")</f>
        <v/>
      </c>
      <c r="C787" s="96" t="str">
        <f>IF(OR(ISTEXT(G.11!C787),ISNUMBER(G.11!C787))=TRUE,G.11!C787,"")</f>
        <v/>
      </c>
      <c r="D787" s="89">
        <f>IFERROR(ROUND(G.11!D787,2),0)</f>
        <v>0</v>
      </c>
      <c r="E787" s="96" t="str">
        <f>IF(OR(ISTEXT(G.11!E787),ISNUMBER(G.11!E787))=TRUE,G.11!E787,"")</f>
        <v/>
      </c>
      <c r="F787" s="89">
        <f>IFERROR(ROUND(G.11!F787,2),0)</f>
        <v>0</v>
      </c>
      <c r="G787" s="89">
        <f>IFERROR(ROUND(G.11!G787,2),0)</f>
        <v>0</v>
      </c>
      <c r="H787" s="89">
        <f>IFERROR(ROUND(G.11!H787,2),0)</f>
        <v>0</v>
      </c>
      <c r="I787" s="89">
        <f>IFERROR(ROUND(G.11!I787,2),0)</f>
        <v>0</v>
      </c>
      <c r="J787" s="89">
        <f>IFERROR(ROUND(G.11!J787,2),0)</f>
        <v>0</v>
      </c>
      <c r="K787" s="91">
        <f t="shared" si="12"/>
        <v>0</v>
      </c>
      <c r="L787" s="89">
        <f>IFERROR(ROUND(G.11!L787,2),0)</f>
        <v>0</v>
      </c>
      <c r="M787" s="89">
        <f>IFERROR(ROUND(G.11!M787,2),0)</f>
        <v>0</v>
      </c>
      <c r="N787" s="96" t="str">
        <f>IF(OR(ISTEXT(G.11!N787),ISNUMBER(G.11!N787))=TRUE,G.11!N787,"")</f>
        <v/>
      </c>
    </row>
    <row r="788" spans="1:14" ht="15.75" thickBot="1" x14ac:dyDescent="0.3">
      <c r="A788" s="96" t="str">
        <f>IF(OR(ISTEXT(G.11!A788),ISNUMBER(G.11!A788))=TRUE,G.11!A788,"")</f>
        <v/>
      </c>
      <c r="B788" s="96" t="str">
        <f>IF(OR(ISTEXT(G.11!B788),ISNUMBER(G.11!B788))=TRUE,G.11!B788,"")</f>
        <v/>
      </c>
      <c r="C788" s="96" t="str">
        <f>IF(OR(ISTEXT(G.11!C788),ISNUMBER(G.11!C788))=TRUE,G.11!C788,"")</f>
        <v/>
      </c>
      <c r="D788" s="89">
        <f>IFERROR(ROUND(G.11!D788,2),0)</f>
        <v>0</v>
      </c>
      <c r="E788" s="96" t="str">
        <f>IF(OR(ISTEXT(G.11!E788),ISNUMBER(G.11!E788))=TRUE,G.11!E788,"")</f>
        <v/>
      </c>
      <c r="F788" s="89">
        <f>IFERROR(ROUND(G.11!F788,2),0)</f>
        <v>0</v>
      </c>
      <c r="G788" s="89">
        <f>IFERROR(ROUND(G.11!G788,2),0)</f>
        <v>0</v>
      </c>
      <c r="H788" s="89">
        <f>IFERROR(ROUND(G.11!H788,2),0)</f>
        <v>0</v>
      </c>
      <c r="I788" s="89">
        <f>IFERROR(ROUND(G.11!I788,2),0)</f>
        <v>0</v>
      </c>
      <c r="J788" s="89">
        <f>IFERROR(ROUND(G.11!J788,2),0)</f>
        <v>0</v>
      </c>
      <c r="K788" s="91">
        <f t="shared" si="12"/>
        <v>0</v>
      </c>
      <c r="L788" s="89">
        <f>IFERROR(ROUND(G.11!L788,2),0)</f>
        <v>0</v>
      </c>
      <c r="M788" s="89">
        <f>IFERROR(ROUND(G.11!M788,2),0)</f>
        <v>0</v>
      </c>
      <c r="N788" s="96" t="str">
        <f>IF(OR(ISTEXT(G.11!N788),ISNUMBER(G.11!N788))=TRUE,G.11!N788,"")</f>
        <v/>
      </c>
    </row>
    <row r="789" spans="1:14" ht="15.75" thickBot="1" x14ac:dyDescent="0.3">
      <c r="A789" s="96" t="str">
        <f>IF(OR(ISTEXT(G.11!A789),ISNUMBER(G.11!A789))=TRUE,G.11!A789,"")</f>
        <v/>
      </c>
      <c r="B789" s="96" t="str">
        <f>IF(OR(ISTEXT(G.11!B789),ISNUMBER(G.11!B789))=TRUE,G.11!B789,"")</f>
        <v/>
      </c>
      <c r="C789" s="96" t="str">
        <f>IF(OR(ISTEXT(G.11!C789),ISNUMBER(G.11!C789))=TRUE,G.11!C789,"")</f>
        <v/>
      </c>
      <c r="D789" s="89">
        <f>IFERROR(ROUND(G.11!D789,2),0)</f>
        <v>0</v>
      </c>
      <c r="E789" s="96" t="str">
        <f>IF(OR(ISTEXT(G.11!E789),ISNUMBER(G.11!E789))=TRUE,G.11!E789,"")</f>
        <v/>
      </c>
      <c r="F789" s="89">
        <f>IFERROR(ROUND(G.11!F789,2),0)</f>
        <v>0</v>
      </c>
      <c r="G789" s="89">
        <f>IFERROR(ROUND(G.11!G789,2),0)</f>
        <v>0</v>
      </c>
      <c r="H789" s="89">
        <f>IFERROR(ROUND(G.11!H789,2),0)</f>
        <v>0</v>
      </c>
      <c r="I789" s="89">
        <f>IFERROR(ROUND(G.11!I789,2),0)</f>
        <v>0</v>
      </c>
      <c r="J789" s="89">
        <f>IFERROR(ROUND(G.11!J789,2),0)</f>
        <v>0</v>
      </c>
      <c r="K789" s="91">
        <f t="shared" si="12"/>
        <v>0</v>
      </c>
      <c r="L789" s="89">
        <f>IFERROR(ROUND(G.11!L789,2),0)</f>
        <v>0</v>
      </c>
      <c r="M789" s="89">
        <f>IFERROR(ROUND(G.11!M789,2),0)</f>
        <v>0</v>
      </c>
      <c r="N789" s="96" t="str">
        <f>IF(OR(ISTEXT(G.11!N789),ISNUMBER(G.11!N789))=TRUE,G.11!N789,"")</f>
        <v/>
      </c>
    </row>
    <row r="790" spans="1:14" ht="15.75" thickBot="1" x14ac:dyDescent="0.3">
      <c r="A790" s="96" t="str">
        <f>IF(OR(ISTEXT(G.11!A790),ISNUMBER(G.11!A790))=TRUE,G.11!A790,"")</f>
        <v/>
      </c>
      <c r="B790" s="96" t="str">
        <f>IF(OR(ISTEXT(G.11!B790),ISNUMBER(G.11!B790))=TRUE,G.11!B790,"")</f>
        <v/>
      </c>
      <c r="C790" s="96" t="str">
        <f>IF(OR(ISTEXT(G.11!C790),ISNUMBER(G.11!C790))=TRUE,G.11!C790,"")</f>
        <v/>
      </c>
      <c r="D790" s="89">
        <f>IFERROR(ROUND(G.11!D790,2),0)</f>
        <v>0</v>
      </c>
      <c r="E790" s="96" t="str">
        <f>IF(OR(ISTEXT(G.11!E790),ISNUMBER(G.11!E790))=TRUE,G.11!E790,"")</f>
        <v/>
      </c>
      <c r="F790" s="89">
        <f>IFERROR(ROUND(G.11!F790,2),0)</f>
        <v>0</v>
      </c>
      <c r="G790" s="89">
        <f>IFERROR(ROUND(G.11!G790,2),0)</f>
        <v>0</v>
      </c>
      <c r="H790" s="89">
        <f>IFERROR(ROUND(G.11!H790,2),0)</f>
        <v>0</v>
      </c>
      <c r="I790" s="89">
        <f>IFERROR(ROUND(G.11!I790,2),0)</f>
        <v>0</v>
      </c>
      <c r="J790" s="89">
        <f>IFERROR(ROUND(G.11!J790,2),0)</f>
        <v>0</v>
      </c>
      <c r="K790" s="91">
        <f t="shared" si="12"/>
        <v>0</v>
      </c>
      <c r="L790" s="89">
        <f>IFERROR(ROUND(G.11!L790,2),0)</f>
        <v>0</v>
      </c>
      <c r="M790" s="89">
        <f>IFERROR(ROUND(G.11!M790,2),0)</f>
        <v>0</v>
      </c>
      <c r="N790" s="96" t="str">
        <f>IF(OR(ISTEXT(G.11!N790),ISNUMBER(G.11!N790))=TRUE,G.11!N790,"")</f>
        <v/>
      </c>
    </row>
    <row r="791" spans="1:14" ht="15.75" thickBot="1" x14ac:dyDescent="0.3">
      <c r="A791" s="96" t="str">
        <f>IF(OR(ISTEXT(G.11!A791),ISNUMBER(G.11!A791))=TRUE,G.11!A791,"")</f>
        <v/>
      </c>
      <c r="B791" s="96" t="str">
        <f>IF(OR(ISTEXT(G.11!B791),ISNUMBER(G.11!B791))=TRUE,G.11!B791,"")</f>
        <v/>
      </c>
      <c r="C791" s="96" t="str">
        <f>IF(OR(ISTEXT(G.11!C791),ISNUMBER(G.11!C791))=TRUE,G.11!C791,"")</f>
        <v/>
      </c>
      <c r="D791" s="89">
        <f>IFERROR(ROUND(G.11!D791,2),0)</f>
        <v>0</v>
      </c>
      <c r="E791" s="96" t="str">
        <f>IF(OR(ISTEXT(G.11!E791),ISNUMBER(G.11!E791))=TRUE,G.11!E791,"")</f>
        <v/>
      </c>
      <c r="F791" s="89">
        <f>IFERROR(ROUND(G.11!F791,2),0)</f>
        <v>0</v>
      </c>
      <c r="G791" s="89">
        <f>IFERROR(ROUND(G.11!G791,2),0)</f>
        <v>0</v>
      </c>
      <c r="H791" s="89">
        <f>IFERROR(ROUND(G.11!H791,2),0)</f>
        <v>0</v>
      </c>
      <c r="I791" s="89">
        <f>IFERROR(ROUND(G.11!I791,2),0)</f>
        <v>0</v>
      </c>
      <c r="J791" s="89">
        <f>IFERROR(ROUND(G.11!J791,2),0)</f>
        <v>0</v>
      </c>
      <c r="K791" s="91">
        <f t="shared" si="12"/>
        <v>0</v>
      </c>
      <c r="L791" s="89">
        <f>IFERROR(ROUND(G.11!L791,2),0)</f>
        <v>0</v>
      </c>
      <c r="M791" s="89">
        <f>IFERROR(ROUND(G.11!M791,2),0)</f>
        <v>0</v>
      </c>
      <c r="N791" s="96" t="str">
        <f>IF(OR(ISTEXT(G.11!N791),ISNUMBER(G.11!N791))=TRUE,G.11!N791,"")</f>
        <v/>
      </c>
    </row>
    <row r="792" spans="1:14" ht="15.75" thickBot="1" x14ac:dyDescent="0.3">
      <c r="A792" s="96" t="str">
        <f>IF(OR(ISTEXT(G.11!A792),ISNUMBER(G.11!A792))=TRUE,G.11!A792,"")</f>
        <v/>
      </c>
      <c r="B792" s="96" t="str">
        <f>IF(OR(ISTEXT(G.11!B792),ISNUMBER(G.11!B792))=TRUE,G.11!B792,"")</f>
        <v/>
      </c>
      <c r="C792" s="96" t="str">
        <f>IF(OR(ISTEXT(G.11!C792),ISNUMBER(G.11!C792))=TRUE,G.11!C792,"")</f>
        <v/>
      </c>
      <c r="D792" s="89">
        <f>IFERROR(ROUND(G.11!D792,2),0)</f>
        <v>0</v>
      </c>
      <c r="E792" s="96" t="str">
        <f>IF(OR(ISTEXT(G.11!E792),ISNUMBER(G.11!E792))=TRUE,G.11!E792,"")</f>
        <v/>
      </c>
      <c r="F792" s="89">
        <f>IFERROR(ROUND(G.11!F792,2),0)</f>
        <v>0</v>
      </c>
      <c r="G792" s="89">
        <f>IFERROR(ROUND(G.11!G792,2),0)</f>
        <v>0</v>
      </c>
      <c r="H792" s="89">
        <f>IFERROR(ROUND(G.11!H792,2),0)</f>
        <v>0</v>
      </c>
      <c r="I792" s="89">
        <f>IFERROR(ROUND(G.11!I792,2),0)</f>
        <v>0</v>
      </c>
      <c r="J792" s="89">
        <f>IFERROR(ROUND(G.11!J792,2),0)</f>
        <v>0</v>
      </c>
      <c r="K792" s="91">
        <f t="shared" si="12"/>
        <v>0</v>
      </c>
      <c r="L792" s="89">
        <f>IFERROR(ROUND(G.11!L792,2),0)</f>
        <v>0</v>
      </c>
      <c r="M792" s="89">
        <f>IFERROR(ROUND(G.11!M792,2),0)</f>
        <v>0</v>
      </c>
      <c r="N792" s="96" t="str">
        <f>IF(OR(ISTEXT(G.11!N792),ISNUMBER(G.11!N792))=TRUE,G.11!N792,"")</f>
        <v/>
      </c>
    </row>
    <row r="793" spans="1:14" ht="15.75" thickBot="1" x14ac:dyDescent="0.3">
      <c r="A793" s="96" t="str">
        <f>IF(OR(ISTEXT(G.11!A793),ISNUMBER(G.11!A793))=TRUE,G.11!A793,"")</f>
        <v/>
      </c>
      <c r="B793" s="96" t="str">
        <f>IF(OR(ISTEXT(G.11!B793),ISNUMBER(G.11!B793))=TRUE,G.11!B793,"")</f>
        <v/>
      </c>
      <c r="C793" s="96" t="str">
        <f>IF(OR(ISTEXT(G.11!C793),ISNUMBER(G.11!C793))=TRUE,G.11!C793,"")</f>
        <v/>
      </c>
      <c r="D793" s="89">
        <f>IFERROR(ROUND(G.11!D793,2),0)</f>
        <v>0</v>
      </c>
      <c r="E793" s="96" t="str">
        <f>IF(OR(ISTEXT(G.11!E793),ISNUMBER(G.11!E793))=TRUE,G.11!E793,"")</f>
        <v/>
      </c>
      <c r="F793" s="89">
        <f>IFERROR(ROUND(G.11!F793,2),0)</f>
        <v>0</v>
      </c>
      <c r="G793" s="89">
        <f>IFERROR(ROUND(G.11!G793,2),0)</f>
        <v>0</v>
      </c>
      <c r="H793" s="89">
        <f>IFERROR(ROUND(G.11!H793,2),0)</f>
        <v>0</v>
      </c>
      <c r="I793" s="89">
        <f>IFERROR(ROUND(G.11!I793,2),0)</f>
        <v>0</v>
      </c>
      <c r="J793" s="89">
        <f>IFERROR(ROUND(G.11!J793,2),0)</f>
        <v>0</v>
      </c>
      <c r="K793" s="91">
        <f t="shared" si="12"/>
        <v>0</v>
      </c>
      <c r="L793" s="89">
        <f>IFERROR(ROUND(G.11!L793,2),0)</f>
        <v>0</v>
      </c>
      <c r="M793" s="89">
        <f>IFERROR(ROUND(G.11!M793,2),0)</f>
        <v>0</v>
      </c>
      <c r="N793" s="96" t="str">
        <f>IF(OR(ISTEXT(G.11!N793),ISNUMBER(G.11!N793))=TRUE,G.11!N793,"")</f>
        <v/>
      </c>
    </row>
    <row r="794" spans="1:14" ht="15.75" thickBot="1" x14ac:dyDescent="0.3">
      <c r="A794" s="96" t="str">
        <f>IF(OR(ISTEXT(G.11!A794),ISNUMBER(G.11!A794))=TRUE,G.11!A794,"")</f>
        <v/>
      </c>
      <c r="B794" s="96" t="str">
        <f>IF(OR(ISTEXT(G.11!B794),ISNUMBER(G.11!B794))=TRUE,G.11!B794,"")</f>
        <v/>
      </c>
      <c r="C794" s="96" t="str">
        <f>IF(OR(ISTEXT(G.11!C794),ISNUMBER(G.11!C794))=TRUE,G.11!C794,"")</f>
        <v/>
      </c>
      <c r="D794" s="89">
        <f>IFERROR(ROUND(G.11!D794,2),0)</f>
        <v>0</v>
      </c>
      <c r="E794" s="96" t="str">
        <f>IF(OR(ISTEXT(G.11!E794),ISNUMBER(G.11!E794))=TRUE,G.11!E794,"")</f>
        <v/>
      </c>
      <c r="F794" s="89">
        <f>IFERROR(ROUND(G.11!F794,2),0)</f>
        <v>0</v>
      </c>
      <c r="G794" s="89">
        <f>IFERROR(ROUND(G.11!G794,2),0)</f>
        <v>0</v>
      </c>
      <c r="H794" s="89">
        <f>IFERROR(ROUND(G.11!H794,2),0)</f>
        <v>0</v>
      </c>
      <c r="I794" s="89">
        <f>IFERROR(ROUND(G.11!I794,2),0)</f>
        <v>0</v>
      </c>
      <c r="J794" s="89">
        <f>IFERROR(ROUND(G.11!J794,2),0)</f>
        <v>0</v>
      </c>
      <c r="K794" s="91">
        <f t="shared" si="12"/>
        <v>0</v>
      </c>
      <c r="L794" s="89">
        <f>IFERROR(ROUND(G.11!L794,2),0)</f>
        <v>0</v>
      </c>
      <c r="M794" s="89">
        <f>IFERROR(ROUND(G.11!M794,2),0)</f>
        <v>0</v>
      </c>
      <c r="N794" s="96" t="str">
        <f>IF(OR(ISTEXT(G.11!N794),ISNUMBER(G.11!N794))=TRUE,G.11!N794,"")</f>
        <v/>
      </c>
    </row>
    <row r="795" spans="1:14" ht="15.75" thickBot="1" x14ac:dyDescent="0.3">
      <c r="A795" s="96" t="str">
        <f>IF(OR(ISTEXT(G.11!A795),ISNUMBER(G.11!A795))=TRUE,G.11!A795,"")</f>
        <v/>
      </c>
      <c r="B795" s="96" t="str">
        <f>IF(OR(ISTEXT(G.11!B795),ISNUMBER(G.11!B795))=TRUE,G.11!B795,"")</f>
        <v/>
      </c>
      <c r="C795" s="96" t="str">
        <f>IF(OR(ISTEXT(G.11!C795),ISNUMBER(G.11!C795))=TRUE,G.11!C795,"")</f>
        <v/>
      </c>
      <c r="D795" s="89">
        <f>IFERROR(ROUND(G.11!D795,2),0)</f>
        <v>0</v>
      </c>
      <c r="E795" s="96" t="str">
        <f>IF(OR(ISTEXT(G.11!E795),ISNUMBER(G.11!E795))=TRUE,G.11!E795,"")</f>
        <v/>
      </c>
      <c r="F795" s="89">
        <f>IFERROR(ROUND(G.11!F795,2),0)</f>
        <v>0</v>
      </c>
      <c r="G795" s="89">
        <f>IFERROR(ROUND(G.11!G795,2),0)</f>
        <v>0</v>
      </c>
      <c r="H795" s="89">
        <f>IFERROR(ROUND(G.11!H795,2),0)</f>
        <v>0</v>
      </c>
      <c r="I795" s="89">
        <f>IFERROR(ROUND(G.11!I795,2),0)</f>
        <v>0</v>
      </c>
      <c r="J795" s="89">
        <f>IFERROR(ROUND(G.11!J795,2),0)</f>
        <v>0</v>
      </c>
      <c r="K795" s="91">
        <f t="shared" si="12"/>
        <v>0</v>
      </c>
      <c r="L795" s="89">
        <f>IFERROR(ROUND(G.11!L795,2),0)</f>
        <v>0</v>
      </c>
      <c r="M795" s="89">
        <f>IFERROR(ROUND(G.11!M795,2),0)</f>
        <v>0</v>
      </c>
      <c r="N795" s="96" t="str">
        <f>IF(OR(ISTEXT(G.11!N795),ISNUMBER(G.11!N795))=TRUE,G.11!N795,"")</f>
        <v/>
      </c>
    </row>
    <row r="796" spans="1:14" ht="15.75" thickBot="1" x14ac:dyDescent="0.3">
      <c r="A796" s="96" t="str">
        <f>IF(OR(ISTEXT(G.11!A796),ISNUMBER(G.11!A796))=TRUE,G.11!A796,"")</f>
        <v/>
      </c>
      <c r="B796" s="96" t="str">
        <f>IF(OR(ISTEXT(G.11!B796),ISNUMBER(G.11!B796))=TRUE,G.11!B796,"")</f>
        <v/>
      </c>
      <c r="C796" s="96" t="str">
        <f>IF(OR(ISTEXT(G.11!C796),ISNUMBER(G.11!C796))=TRUE,G.11!C796,"")</f>
        <v/>
      </c>
      <c r="D796" s="89">
        <f>IFERROR(ROUND(G.11!D796,2),0)</f>
        <v>0</v>
      </c>
      <c r="E796" s="96" t="str">
        <f>IF(OR(ISTEXT(G.11!E796),ISNUMBER(G.11!E796))=TRUE,G.11!E796,"")</f>
        <v/>
      </c>
      <c r="F796" s="89">
        <f>IFERROR(ROUND(G.11!F796,2),0)</f>
        <v>0</v>
      </c>
      <c r="G796" s="89">
        <f>IFERROR(ROUND(G.11!G796,2),0)</f>
        <v>0</v>
      </c>
      <c r="H796" s="89">
        <f>IFERROR(ROUND(G.11!H796,2),0)</f>
        <v>0</v>
      </c>
      <c r="I796" s="89">
        <f>IFERROR(ROUND(G.11!I796,2),0)</f>
        <v>0</v>
      </c>
      <c r="J796" s="89">
        <f>IFERROR(ROUND(G.11!J796,2),0)</f>
        <v>0</v>
      </c>
      <c r="K796" s="91">
        <f t="shared" si="12"/>
        <v>0</v>
      </c>
      <c r="L796" s="89">
        <f>IFERROR(ROUND(G.11!L796,2),0)</f>
        <v>0</v>
      </c>
      <c r="M796" s="89">
        <f>IFERROR(ROUND(G.11!M796,2),0)</f>
        <v>0</v>
      </c>
      <c r="N796" s="96" t="str">
        <f>IF(OR(ISTEXT(G.11!N796),ISNUMBER(G.11!N796))=TRUE,G.11!N796,"")</f>
        <v/>
      </c>
    </row>
    <row r="797" spans="1:14" ht="15.75" thickBot="1" x14ac:dyDescent="0.3">
      <c r="A797" s="96" t="str">
        <f>IF(OR(ISTEXT(G.11!A797),ISNUMBER(G.11!A797))=TRUE,G.11!A797,"")</f>
        <v/>
      </c>
      <c r="B797" s="96" t="str">
        <f>IF(OR(ISTEXT(G.11!B797),ISNUMBER(G.11!B797))=TRUE,G.11!B797,"")</f>
        <v/>
      </c>
      <c r="C797" s="96" t="str">
        <f>IF(OR(ISTEXT(G.11!C797),ISNUMBER(G.11!C797))=TRUE,G.11!C797,"")</f>
        <v/>
      </c>
      <c r="D797" s="89">
        <f>IFERROR(ROUND(G.11!D797,2),0)</f>
        <v>0</v>
      </c>
      <c r="E797" s="96" t="str">
        <f>IF(OR(ISTEXT(G.11!E797),ISNUMBER(G.11!E797))=TRUE,G.11!E797,"")</f>
        <v/>
      </c>
      <c r="F797" s="89">
        <f>IFERROR(ROUND(G.11!F797,2),0)</f>
        <v>0</v>
      </c>
      <c r="G797" s="89">
        <f>IFERROR(ROUND(G.11!G797,2),0)</f>
        <v>0</v>
      </c>
      <c r="H797" s="89">
        <f>IFERROR(ROUND(G.11!H797,2),0)</f>
        <v>0</v>
      </c>
      <c r="I797" s="89">
        <f>IFERROR(ROUND(G.11!I797,2),0)</f>
        <v>0</v>
      </c>
      <c r="J797" s="89">
        <f>IFERROR(ROUND(G.11!J797,2),0)</f>
        <v>0</v>
      </c>
      <c r="K797" s="91">
        <f t="shared" si="12"/>
        <v>0</v>
      </c>
      <c r="L797" s="89">
        <f>IFERROR(ROUND(G.11!L797,2),0)</f>
        <v>0</v>
      </c>
      <c r="M797" s="89">
        <f>IFERROR(ROUND(G.11!M797,2),0)</f>
        <v>0</v>
      </c>
      <c r="N797" s="96" t="str">
        <f>IF(OR(ISTEXT(G.11!N797),ISNUMBER(G.11!N797))=TRUE,G.11!N797,"")</f>
        <v/>
      </c>
    </row>
    <row r="798" spans="1:14" ht="15.75" thickBot="1" x14ac:dyDescent="0.3">
      <c r="A798" s="96" t="str">
        <f>IF(OR(ISTEXT(G.11!A798),ISNUMBER(G.11!A798))=TRUE,G.11!A798,"")</f>
        <v/>
      </c>
      <c r="B798" s="96" t="str">
        <f>IF(OR(ISTEXT(G.11!B798),ISNUMBER(G.11!B798))=TRUE,G.11!B798,"")</f>
        <v/>
      </c>
      <c r="C798" s="96" t="str">
        <f>IF(OR(ISTEXT(G.11!C798),ISNUMBER(G.11!C798))=TRUE,G.11!C798,"")</f>
        <v/>
      </c>
      <c r="D798" s="89">
        <f>IFERROR(ROUND(G.11!D798,2),0)</f>
        <v>0</v>
      </c>
      <c r="E798" s="96" t="str">
        <f>IF(OR(ISTEXT(G.11!E798),ISNUMBER(G.11!E798))=TRUE,G.11!E798,"")</f>
        <v/>
      </c>
      <c r="F798" s="89">
        <f>IFERROR(ROUND(G.11!F798,2),0)</f>
        <v>0</v>
      </c>
      <c r="G798" s="89">
        <f>IFERROR(ROUND(G.11!G798,2),0)</f>
        <v>0</v>
      </c>
      <c r="H798" s="89">
        <f>IFERROR(ROUND(G.11!H798,2),0)</f>
        <v>0</v>
      </c>
      <c r="I798" s="89">
        <f>IFERROR(ROUND(G.11!I798,2),0)</f>
        <v>0</v>
      </c>
      <c r="J798" s="89">
        <f>IFERROR(ROUND(G.11!J798,2),0)</f>
        <v>0</v>
      </c>
      <c r="K798" s="91">
        <f t="shared" si="12"/>
        <v>0</v>
      </c>
      <c r="L798" s="89">
        <f>IFERROR(ROUND(G.11!L798,2),0)</f>
        <v>0</v>
      </c>
      <c r="M798" s="89">
        <f>IFERROR(ROUND(G.11!M798,2),0)</f>
        <v>0</v>
      </c>
      <c r="N798" s="96" t="str">
        <f>IF(OR(ISTEXT(G.11!N798),ISNUMBER(G.11!N798))=TRUE,G.11!N798,"")</f>
        <v/>
      </c>
    </row>
    <row r="799" spans="1:14" ht="15.75" thickBot="1" x14ac:dyDescent="0.3">
      <c r="A799" s="96" t="str">
        <f>IF(OR(ISTEXT(G.11!A799),ISNUMBER(G.11!A799))=TRUE,G.11!A799,"")</f>
        <v/>
      </c>
      <c r="B799" s="96" t="str">
        <f>IF(OR(ISTEXT(G.11!B799),ISNUMBER(G.11!B799))=TRUE,G.11!B799,"")</f>
        <v/>
      </c>
      <c r="C799" s="96" t="str">
        <f>IF(OR(ISTEXT(G.11!C799),ISNUMBER(G.11!C799))=TRUE,G.11!C799,"")</f>
        <v/>
      </c>
      <c r="D799" s="89">
        <f>IFERROR(ROUND(G.11!D799,2),0)</f>
        <v>0</v>
      </c>
      <c r="E799" s="96" t="str">
        <f>IF(OR(ISTEXT(G.11!E799),ISNUMBER(G.11!E799))=TRUE,G.11!E799,"")</f>
        <v/>
      </c>
      <c r="F799" s="89">
        <f>IFERROR(ROUND(G.11!F799,2),0)</f>
        <v>0</v>
      </c>
      <c r="G799" s="89">
        <f>IFERROR(ROUND(G.11!G799,2),0)</f>
        <v>0</v>
      </c>
      <c r="H799" s="89">
        <f>IFERROR(ROUND(G.11!H799,2),0)</f>
        <v>0</v>
      </c>
      <c r="I799" s="89">
        <f>IFERROR(ROUND(G.11!I799,2),0)</f>
        <v>0</v>
      </c>
      <c r="J799" s="89">
        <f>IFERROR(ROUND(G.11!J799,2),0)</f>
        <v>0</v>
      </c>
      <c r="K799" s="91">
        <f t="shared" si="12"/>
        <v>0</v>
      </c>
      <c r="L799" s="89">
        <f>IFERROR(ROUND(G.11!L799,2),0)</f>
        <v>0</v>
      </c>
      <c r="M799" s="89">
        <f>IFERROR(ROUND(G.11!M799,2),0)</f>
        <v>0</v>
      </c>
      <c r="N799" s="96" t="str">
        <f>IF(OR(ISTEXT(G.11!N799),ISNUMBER(G.11!N799))=TRUE,G.11!N799,"")</f>
        <v/>
      </c>
    </row>
    <row r="800" spans="1:14" ht="15.75" thickBot="1" x14ac:dyDescent="0.3">
      <c r="A800" s="96" t="str">
        <f>IF(OR(ISTEXT(G.11!A800),ISNUMBER(G.11!A800))=TRUE,G.11!A800,"")</f>
        <v/>
      </c>
      <c r="B800" s="96" t="str">
        <f>IF(OR(ISTEXT(G.11!B800),ISNUMBER(G.11!B800))=TRUE,G.11!B800,"")</f>
        <v/>
      </c>
      <c r="C800" s="96" t="str">
        <f>IF(OR(ISTEXT(G.11!C800),ISNUMBER(G.11!C800))=TRUE,G.11!C800,"")</f>
        <v/>
      </c>
      <c r="D800" s="89">
        <f>IFERROR(ROUND(G.11!D800,2),0)</f>
        <v>0</v>
      </c>
      <c r="E800" s="96" t="str">
        <f>IF(OR(ISTEXT(G.11!E800),ISNUMBER(G.11!E800))=TRUE,G.11!E800,"")</f>
        <v/>
      </c>
      <c r="F800" s="89">
        <f>IFERROR(ROUND(G.11!F800,2),0)</f>
        <v>0</v>
      </c>
      <c r="G800" s="89">
        <f>IFERROR(ROUND(G.11!G800,2),0)</f>
        <v>0</v>
      </c>
      <c r="H800" s="89">
        <f>IFERROR(ROUND(G.11!H800,2),0)</f>
        <v>0</v>
      </c>
      <c r="I800" s="89">
        <f>IFERROR(ROUND(G.11!I800,2),0)</f>
        <v>0</v>
      </c>
      <c r="J800" s="89">
        <f>IFERROR(ROUND(G.11!J800,2),0)</f>
        <v>0</v>
      </c>
      <c r="K800" s="91">
        <f t="shared" si="12"/>
        <v>0</v>
      </c>
      <c r="L800" s="89">
        <f>IFERROR(ROUND(G.11!L800,2),0)</f>
        <v>0</v>
      </c>
      <c r="M800" s="89">
        <f>IFERROR(ROUND(G.11!M800,2),0)</f>
        <v>0</v>
      </c>
      <c r="N800" s="96" t="str">
        <f>IF(OR(ISTEXT(G.11!N800),ISNUMBER(G.11!N800))=TRUE,G.11!N800,"")</f>
        <v/>
      </c>
    </row>
    <row r="801" spans="1:14" ht="15.75" thickBot="1" x14ac:dyDescent="0.3">
      <c r="A801" s="96" t="str">
        <f>IF(OR(ISTEXT(G.11!A801),ISNUMBER(G.11!A801))=TRUE,G.11!A801,"")</f>
        <v/>
      </c>
      <c r="B801" s="96" t="str">
        <f>IF(OR(ISTEXT(G.11!B801),ISNUMBER(G.11!B801))=TRUE,G.11!B801,"")</f>
        <v/>
      </c>
      <c r="C801" s="96" t="str">
        <f>IF(OR(ISTEXT(G.11!C801),ISNUMBER(G.11!C801))=TRUE,G.11!C801,"")</f>
        <v/>
      </c>
      <c r="D801" s="89">
        <f>IFERROR(ROUND(G.11!D801,2),0)</f>
        <v>0</v>
      </c>
      <c r="E801" s="96" t="str">
        <f>IF(OR(ISTEXT(G.11!E801),ISNUMBER(G.11!E801))=TRUE,G.11!E801,"")</f>
        <v/>
      </c>
      <c r="F801" s="89">
        <f>IFERROR(ROUND(G.11!F801,2),0)</f>
        <v>0</v>
      </c>
      <c r="G801" s="89">
        <f>IFERROR(ROUND(G.11!G801,2),0)</f>
        <v>0</v>
      </c>
      <c r="H801" s="89">
        <f>IFERROR(ROUND(G.11!H801,2),0)</f>
        <v>0</v>
      </c>
      <c r="I801" s="89">
        <f>IFERROR(ROUND(G.11!I801,2),0)</f>
        <v>0</v>
      </c>
      <c r="J801" s="89">
        <f>IFERROR(ROUND(G.11!J801,2),0)</f>
        <v>0</v>
      </c>
      <c r="K801" s="91">
        <f t="shared" si="12"/>
        <v>0</v>
      </c>
      <c r="L801" s="89">
        <f>IFERROR(ROUND(G.11!L801,2),0)</f>
        <v>0</v>
      </c>
      <c r="M801" s="89">
        <f>IFERROR(ROUND(G.11!M801,2),0)</f>
        <v>0</v>
      </c>
      <c r="N801" s="96" t="str">
        <f>IF(OR(ISTEXT(G.11!N801),ISNUMBER(G.11!N801))=TRUE,G.11!N801,"")</f>
        <v/>
      </c>
    </row>
    <row r="802" spans="1:14" ht="15.75" thickBot="1" x14ac:dyDescent="0.3">
      <c r="A802" s="96" t="str">
        <f>IF(OR(ISTEXT(G.11!A802),ISNUMBER(G.11!A802))=TRUE,G.11!A802,"")</f>
        <v/>
      </c>
      <c r="B802" s="96" t="str">
        <f>IF(OR(ISTEXT(G.11!B802),ISNUMBER(G.11!B802))=TRUE,G.11!B802,"")</f>
        <v/>
      </c>
      <c r="C802" s="96" t="str">
        <f>IF(OR(ISTEXT(G.11!C802),ISNUMBER(G.11!C802))=TRUE,G.11!C802,"")</f>
        <v/>
      </c>
      <c r="D802" s="89">
        <f>IFERROR(ROUND(G.11!D802,2),0)</f>
        <v>0</v>
      </c>
      <c r="E802" s="96" t="str">
        <f>IF(OR(ISTEXT(G.11!E802),ISNUMBER(G.11!E802))=TRUE,G.11!E802,"")</f>
        <v/>
      </c>
      <c r="F802" s="89">
        <f>IFERROR(ROUND(G.11!F802,2),0)</f>
        <v>0</v>
      </c>
      <c r="G802" s="89">
        <f>IFERROR(ROUND(G.11!G802,2),0)</f>
        <v>0</v>
      </c>
      <c r="H802" s="89">
        <f>IFERROR(ROUND(G.11!H802,2),0)</f>
        <v>0</v>
      </c>
      <c r="I802" s="89">
        <f>IFERROR(ROUND(G.11!I802,2),0)</f>
        <v>0</v>
      </c>
      <c r="J802" s="89">
        <f>IFERROR(ROUND(G.11!J802,2),0)</f>
        <v>0</v>
      </c>
      <c r="K802" s="91">
        <f t="shared" si="12"/>
        <v>0</v>
      </c>
      <c r="L802" s="89">
        <f>IFERROR(ROUND(G.11!L802,2),0)</f>
        <v>0</v>
      </c>
      <c r="M802" s="89">
        <f>IFERROR(ROUND(G.11!M802,2),0)</f>
        <v>0</v>
      </c>
      <c r="N802" s="96" t="str">
        <f>IF(OR(ISTEXT(G.11!N802),ISNUMBER(G.11!N802))=TRUE,G.11!N802,"")</f>
        <v/>
      </c>
    </row>
    <row r="803" spans="1:14" ht="15.75" thickBot="1" x14ac:dyDescent="0.3">
      <c r="A803" s="96" t="str">
        <f>IF(OR(ISTEXT(G.11!A803),ISNUMBER(G.11!A803))=TRUE,G.11!A803,"")</f>
        <v/>
      </c>
      <c r="B803" s="96" t="str">
        <f>IF(OR(ISTEXT(G.11!B803),ISNUMBER(G.11!B803))=TRUE,G.11!B803,"")</f>
        <v/>
      </c>
      <c r="C803" s="96" t="str">
        <f>IF(OR(ISTEXT(G.11!C803),ISNUMBER(G.11!C803))=TRUE,G.11!C803,"")</f>
        <v/>
      </c>
      <c r="D803" s="89">
        <f>IFERROR(ROUND(G.11!D803,2),0)</f>
        <v>0</v>
      </c>
      <c r="E803" s="96" t="str">
        <f>IF(OR(ISTEXT(G.11!E803),ISNUMBER(G.11!E803))=TRUE,G.11!E803,"")</f>
        <v/>
      </c>
      <c r="F803" s="89">
        <f>IFERROR(ROUND(G.11!F803,2),0)</f>
        <v>0</v>
      </c>
      <c r="G803" s="89">
        <f>IFERROR(ROUND(G.11!G803,2),0)</f>
        <v>0</v>
      </c>
      <c r="H803" s="89">
        <f>IFERROR(ROUND(G.11!H803,2),0)</f>
        <v>0</v>
      </c>
      <c r="I803" s="89">
        <f>IFERROR(ROUND(G.11!I803,2),0)</f>
        <v>0</v>
      </c>
      <c r="J803" s="89">
        <f>IFERROR(ROUND(G.11!J803,2),0)</f>
        <v>0</v>
      </c>
      <c r="K803" s="91">
        <f t="shared" ref="K803:K827" si="13">ROUND(SUM(F803,G803,H803,(-I803),(-J803)),2)</f>
        <v>0</v>
      </c>
      <c r="L803" s="89">
        <f>IFERROR(ROUND(G.11!L803,2),0)</f>
        <v>0</v>
      </c>
      <c r="M803" s="89">
        <f>IFERROR(ROUND(G.11!M803,2),0)</f>
        <v>0</v>
      </c>
      <c r="N803" s="96" t="str">
        <f>IF(OR(ISTEXT(G.11!N803),ISNUMBER(G.11!N803))=TRUE,G.11!N803,"")</f>
        <v/>
      </c>
    </row>
    <row r="804" spans="1:14" ht="15.75" thickBot="1" x14ac:dyDescent="0.3">
      <c r="A804" s="96" t="str">
        <f>IF(OR(ISTEXT(G.11!A804),ISNUMBER(G.11!A804))=TRUE,G.11!A804,"")</f>
        <v/>
      </c>
      <c r="B804" s="96" t="str">
        <f>IF(OR(ISTEXT(G.11!B804),ISNUMBER(G.11!B804))=TRUE,G.11!B804,"")</f>
        <v/>
      </c>
      <c r="C804" s="96" t="str">
        <f>IF(OR(ISTEXT(G.11!C804),ISNUMBER(G.11!C804))=TRUE,G.11!C804,"")</f>
        <v/>
      </c>
      <c r="D804" s="89">
        <f>IFERROR(ROUND(G.11!D804,2),0)</f>
        <v>0</v>
      </c>
      <c r="E804" s="96" t="str">
        <f>IF(OR(ISTEXT(G.11!E804),ISNUMBER(G.11!E804))=TRUE,G.11!E804,"")</f>
        <v/>
      </c>
      <c r="F804" s="89">
        <f>IFERROR(ROUND(G.11!F804,2),0)</f>
        <v>0</v>
      </c>
      <c r="G804" s="89">
        <f>IFERROR(ROUND(G.11!G804,2),0)</f>
        <v>0</v>
      </c>
      <c r="H804" s="89">
        <f>IFERROR(ROUND(G.11!H804,2),0)</f>
        <v>0</v>
      </c>
      <c r="I804" s="89">
        <f>IFERROR(ROUND(G.11!I804,2),0)</f>
        <v>0</v>
      </c>
      <c r="J804" s="89">
        <f>IFERROR(ROUND(G.11!J804,2),0)</f>
        <v>0</v>
      </c>
      <c r="K804" s="91">
        <f t="shared" si="13"/>
        <v>0</v>
      </c>
      <c r="L804" s="89">
        <f>IFERROR(ROUND(G.11!L804,2),0)</f>
        <v>0</v>
      </c>
      <c r="M804" s="89">
        <f>IFERROR(ROUND(G.11!M804,2),0)</f>
        <v>0</v>
      </c>
      <c r="N804" s="96" t="str">
        <f>IF(OR(ISTEXT(G.11!N804),ISNUMBER(G.11!N804))=TRUE,G.11!N804,"")</f>
        <v/>
      </c>
    </row>
    <row r="805" spans="1:14" ht="15.75" thickBot="1" x14ac:dyDescent="0.3">
      <c r="A805" s="96" t="str">
        <f>IF(OR(ISTEXT(G.11!A805),ISNUMBER(G.11!A805))=TRUE,G.11!A805,"")</f>
        <v/>
      </c>
      <c r="B805" s="96" t="str">
        <f>IF(OR(ISTEXT(G.11!B805),ISNUMBER(G.11!B805))=TRUE,G.11!B805,"")</f>
        <v/>
      </c>
      <c r="C805" s="96" t="str">
        <f>IF(OR(ISTEXT(G.11!C805),ISNUMBER(G.11!C805))=TRUE,G.11!C805,"")</f>
        <v/>
      </c>
      <c r="D805" s="89">
        <f>IFERROR(ROUND(G.11!D805,2),0)</f>
        <v>0</v>
      </c>
      <c r="E805" s="96" t="str">
        <f>IF(OR(ISTEXT(G.11!E805),ISNUMBER(G.11!E805))=TRUE,G.11!E805,"")</f>
        <v/>
      </c>
      <c r="F805" s="89">
        <f>IFERROR(ROUND(G.11!F805,2),0)</f>
        <v>0</v>
      </c>
      <c r="G805" s="89">
        <f>IFERROR(ROUND(G.11!G805,2),0)</f>
        <v>0</v>
      </c>
      <c r="H805" s="89">
        <f>IFERROR(ROUND(G.11!H805,2),0)</f>
        <v>0</v>
      </c>
      <c r="I805" s="89">
        <f>IFERROR(ROUND(G.11!I805,2),0)</f>
        <v>0</v>
      </c>
      <c r="J805" s="89">
        <f>IFERROR(ROUND(G.11!J805,2),0)</f>
        <v>0</v>
      </c>
      <c r="K805" s="91">
        <f t="shared" si="13"/>
        <v>0</v>
      </c>
      <c r="L805" s="89">
        <f>IFERROR(ROUND(G.11!L805,2),0)</f>
        <v>0</v>
      </c>
      <c r="M805" s="89">
        <f>IFERROR(ROUND(G.11!M805,2),0)</f>
        <v>0</v>
      </c>
      <c r="N805" s="96" t="str">
        <f>IF(OR(ISTEXT(G.11!N805),ISNUMBER(G.11!N805))=TRUE,G.11!N805,"")</f>
        <v/>
      </c>
    </row>
    <row r="806" spans="1:14" ht="15.75" thickBot="1" x14ac:dyDescent="0.3">
      <c r="A806" s="96" t="str">
        <f>IF(OR(ISTEXT(G.11!A806),ISNUMBER(G.11!A806))=TRUE,G.11!A806,"")</f>
        <v/>
      </c>
      <c r="B806" s="96" t="str">
        <f>IF(OR(ISTEXT(G.11!B806),ISNUMBER(G.11!B806))=TRUE,G.11!B806,"")</f>
        <v/>
      </c>
      <c r="C806" s="96" t="str">
        <f>IF(OR(ISTEXT(G.11!C806),ISNUMBER(G.11!C806))=TRUE,G.11!C806,"")</f>
        <v/>
      </c>
      <c r="D806" s="89">
        <f>IFERROR(ROUND(G.11!D806,2),0)</f>
        <v>0</v>
      </c>
      <c r="E806" s="96" t="str">
        <f>IF(OR(ISTEXT(G.11!E806),ISNUMBER(G.11!E806))=TRUE,G.11!E806,"")</f>
        <v/>
      </c>
      <c r="F806" s="89">
        <f>IFERROR(ROUND(G.11!F806,2),0)</f>
        <v>0</v>
      </c>
      <c r="G806" s="89">
        <f>IFERROR(ROUND(G.11!G806,2),0)</f>
        <v>0</v>
      </c>
      <c r="H806" s="89">
        <f>IFERROR(ROUND(G.11!H806,2),0)</f>
        <v>0</v>
      </c>
      <c r="I806" s="89">
        <f>IFERROR(ROUND(G.11!I806,2),0)</f>
        <v>0</v>
      </c>
      <c r="J806" s="89">
        <f>IFERROR(ROUND(G.11!J806,2),0)</f>
        <v>0</v>
      </c>
      <c r="K806" s="91">
        <f t="shared" si="13"/>
        <v>0</v>
      </c>
      <c r="L806" s="89">
        <f>IFERROR(ROUND(G.11!L806,2),0)</f>
        <v>0</v>
      </c>
      <c r="M806" s="89">
        <f>IFERROR(ROUND(G.11!M806,2),0)</f>
        <v>0</v>
      </c>
      <c r="N806" s="96" t="str">
        <f>IF(OR(ISTEXT(G.11!N806),ISNUMBER(G.11!N806))=TRUE,G.11!N806,"")</f>
        <v/>
      </c>
    </row>
    <row r="807" spans="1:14" ht="15.75" thickBot="1" x14ac:dyDescent="0.3">
      <c r="A807" s="96" t="str">
        <f>IF(OR(ISTEXT(G.11!A807),ISNUMBER(G.11!A807))=TRUE,G.11!A807,"")</f>
        <v/>
      </c>
      <c r="B807" s="96" t="str">
        <f>IF(OR(ISTEXT(G.11!B807),ISNUMBER(G.11!B807))=TRUE,G.11!B807,"")</f>
        <v/>
      </c>
      <c r="C807" s="96" t="str">
        <f>IF(OR(ISTEXT(G.11!C807),ISNUMBER(G.11!C807))=TRUE,G.11!C807,"")</f>
        <v/>
      </c>
      <c r="D807" s="89">
        <f>IFERROR(ROUND(G.11!D807,2),0)</f>
        <v>0</v>
      </c>
      <c r="E807" s="96" t="str">
        <f>IF(OR(ISTEXT(G.11!E807),ISNUMBER(G.11!E807))=TRUE,G.11!E807,"")</f>
        <v/>
      </c>
      <c r="F807" s="89">
        <f>IFERROR(ROUND(G.11!F807,2),0)</f>
        <v>0</v>
      </c>
      <c r="G807" s="89">
        <f>IFERROR(ROUND(G.11!G807,2),0)</f>
        <v>0</v>
      </c>
      <c r="H807" s="89">
        <f>IFERROR(ROUND(G.11!H807,2),0)</f>
        <v>0</v>
      </c>
      <c r="I807" s="89">
        <f>IFERROR(ROUND(G.11!I807,2),0)</f>
        <v>0</v>
      </c>
      <c r="J807" s="89">
        <f>IFERROR(ROUND(G.11!J807,2),0)</f>
        <v>0</v>
      </c>
      <c r="K807" s="91">
        <f t="shared" si="13"/>
        <v>0</v>
      </c>
      <c r="L807" s="89">
        <f>IFERROR(ROUND(G.11!L807,2),0)</f>
        <v>0</v>
      </c>
      <c r="M807" s="89">
        <f>IFERROR(ROUND(G.11!M807,2),0)</f>
        <v>0</v>
      </c>
      <c r="N807" s="96" t="str">
        <f>IF(OR(ISTEXT(G.11!N807),ISNUMBER(G.11!N807))=TRUE,G.11!N807,"")</f>
        <v/>
      </c>
    </row>
    <row r="808" spans="1:14" ht="15.75" thickBot="1" x14ac:dyDescent="0.3">
      <c r="A808" s="96" t="str">
        <f>IF(OR(ISTEXT(G.11!A808),ISNUMBER(G.11!A808))=TRUE,G.11!A808,"")</f>
        <v/>
      </c>
      <c r="B808" s="96" t="str">
        <f>IF(OR(ISTEXT(G.11!B808),ISNUMBER(G.11!B808))=TRUE,G.11!B808,"")</f>
        <v/>
      </c>
      <c r="C808" s="96" t="str">
        <f>IF(OR(ISTEXT(G.11!C808),ISNUMBER(G.11!C808))=TRUE,G.11!C808,"")</f>
        <v/>
      </c>
      <c r="D808" s="89">
        <f>IFERROR(ROUND(G.11!D808,2),0)</f>
        <v>0</v>
      </c>
      <c r="E808" s="96" t="str">
        <f>IF(OR(ISTEXT(G.11!E808),ISNUMBER(G.11!E808))=TRUE,G.11!E808,"")</f>
        <v/>
      </c>
      <c r="F808" s="89">
        <f>IFERROR(ROUND(G.11!F808,2),0)</f>
        <v>0</v>
      </c>
      <c r="G808" s="89">
        <f>IFERROR(ROUND(G.11!G808,2),0)</f>
        <v>0</v>
      </c>
      <c r="H808" s="89">
        <f>IFERROR(ROUND(G.11!H808,2),0)</f>
        <v>0</v>
      </c>
      <c r="I808" s="89">
        <f>IFERROR(ROUND(G.11!I808,2),0)</f>
        <v>0</v>
      </c>
      <c r="J808" s="89">
        <f>IFERROR(ROUND(G.11!J808,2),0)</f>
        <v>0</v>
      </c>
      <c r="K808" s="91">
        <f t="shared" si="13"/>
        <v>0</v>
      </c>
      <c r="L808" s="89">
        <f>IFERROR(ROUND(G.11!L808,2),0)</f>
        <v>0</v>
      </c>
      <c r="M808" s="89">
        <f>IFERROR(ROUND(G.11!M808,2),0)</f>
        <v>0</v>
      </c>
      <c r="N808" s="96" t="str">
        <f>IF(OR(ISTEXT(G.11!N808),ISNUMBER(G.11!N808))=TRUE,G.11!N808,"")</f>
        <v/>
      </c>
    </row>
    <row r="809" spans="1:14" ht="15.75" thickBot="1" x14ac:dyDescent="0.3">
      <c r="A809" s="96" t="str">
        <f>IF(OR(ISTEXT(G.11!A809),ISNUMBER(G.11!A809))=TRUE,G.11!A809,"")</f>
        <v/>
      </c>
      <c r="B809" s="96" t="str">
        <f>IF(OR(ISTEXT(G.11!B809),ISNUMBER(G.11!B809))=TRUE,G.11!B809,"")</f>
        <v/>
      </c>
      <c r="C809" s="96" t="str">
        <f>IF(OR(ISTEXT(G.11!C809),ISNUMBER(G.11!C809))=TRUE,G.11!C809,"")</f>
        <v/>
      </c>
      <c r="D809" s="89">
        <f>IFERROR(ROUND(G.11!D809,2),0)</f>
        <v>0</v>
      </c>
      <c r="E809" s="96" t="str">
        <f>IF(OR(ISTEXT(G.11!E809),ISNUMBER(G.11!E809))=TRUE,G.11!E809,"")</f>
        <v/>
      </c>
      <c r="F809" s="89">
        <f>IFERROR(ROUND(G.11!F809,2),0)</f>
        <v>0</v>
      </c>
      <c r="G809" s="89">
        <f>IFERROR(ROUND(G.11!G809,2),0)</f>
        <v>0</v>
      </c>
      <c r="H809" s="89">
        <f>IFERROR(ROUND(G.11!H809,2),0)</f>
        <v>0</v>
      </c>
      <c r="I809" s="89">
        <f>IFERROR(ROUND(G.11!I809,2),0)</f>
        <v>0</v>
      </c>
      <c r="J809" s="89">
        <f>IFERROR(ROUND(G.11!J809,2),0)</f>
        <v>0</v>
      </c>
      <c r="K809" s="91">
        <f t="shared" si="13"/>
        <v>0</v>
      </c>
      <c r="L809" s="89">
        <f>IFERROR(ROUND(G.11!L809,2),0)</f>
        <v>0</v>
      </c>
      <c r="M809" s="89">
        <f>IFERROR(ROUND(G.11!M809,2),0)</f>
        <v>0</v>
      </c>
      <c r="N809" s="96" t="str">
        <f>IF(OR(ISTEXT(G.11!N809),ISNUMBER(G.11!N809))=TRUE,G.11!N809,"")</f>
        <v/>
      </c>
    </row>
    <row r="810" spans="1:14" ht="15.75" thickBot="1" x14ac:dyDescent="0.3">
      <c r="A810" s="96" t="str">
        <f>IF(OR(ISTEXT(G.11!A810),ISNUMBER(G.11!A810))=TRUE,G.11!A810,"")</f>
        <v/>
      </c>
      <c r="B810" s="96" t="str">
        <f>IF(OR(ISTEXT(G.11!B810),ISNUMBER(G.11!B810))=TRUE,G.11!B810,"")</f>
        <v/>
      </c>
      <c r="C810" s="96" t="str">
        <f>IF(OR(ISTEXT(G.11!C810),ISNUMBER(G.11!C810))=TRUE,G.11!C810,"")</f>
        <v/>
      </c>
      <c r="D810" s="89">
        <f>IFERROR(ROUND(G.11!D810,2),0)</f>
        <v>0</v>
      </c>
      <c r="E810" s="96" t="str">
        <f>IF(OR(ISTEXT(G.11!E810),ISNUMBER(G.11!E810))=TRUE,G.11!E810,"")</f>
        <v/>
      </c>
      <c r="F810" s="89">
        <f>IFERROR(ROUND(G.11!F810,2),0)</f>
        <v>0</v>
      </c>
      <c r="G810" s="89">
        <f>IFERROR(ROUND(G.11!G810,2),0)</f>
        <v>0</v>
      </c>
      <c r="H810" s="89">
        <f>IFERROR(ROUND(G.11!H810,2),0)</f>
        <v>0</v>
      </c>
      <c r="I810" s="89">
        <f>IFERROR(ROUND(G.11!I810,2),0)</f>
        <v>0</v>
      </c>
      <c r="J810" s="89">
        <f>IFERROR(ROUND(G.11!J810,2),0)</f>
        <v>0</v>
      </c>
      <c r="K810" s="91">
        <f t="shared" si="13"/>
        <v>0</v>
      </c>
      <c r="L810" s="89">
        <f>IFERROR(ROUND(G.11!L810,2),0)</f>
        <v>0</v>
      </c>
      <c r="M810" s="89">
        <f>IFERROR(ROUND(G.11!M810,2),0)</f>
        <v>0</v>
      </c>
      <c r="N810" s="96" t="str">
        <f>IF(OR(ISTEXT(G.11!N810),ISNUMBER(G.11!N810))=TRUE,G.11!N810,"")</f>
        <v/>
      </c>
    </row>
    <row r="811" spans="1:14" ht="15.75" thickBot="1" x14ac:dyDescent="0.3">
      <c r="A811" s="96" t="str">
        <f>IF(OR(ISTEXT(G.11!A811),ISNUMBER(G.11!A811))=TRUE,G.11!A811,"")</f>
        <v/>
      </c>
      <c r="B811" s="96" t="str">
        <f>IF(OR(ISTEXT(G.11!B811),ISNUMBER(G.11!B811))=TRUE,G.11!B811,"")</f>
        <v/>
      </c>
      <c r="C811" s="96" t="str">
        <f>IF(OR(ISTEXT(G.11!C811),ISNUMBER(G.11!C811))=TRUE,G.11!C811,"")</f>
        <v/>
      </c>
      <c r="D811" s="89">
        <f>IFERROR(ROUND(G.11!D811,2),0)</f>
        <v>0</v>
      </c>
      <c r="E811" s="96" t="str">
        <f>IF(OR(ISTEXT(G.11!E811),ISNUMBER(G.11!E811))=TRUE,G.11!E811,"")</f>
        <v/>
      </c>
      <c r="F811" s="89">
        <f>IFERROR(ROUND(G.11!F811,2),0)</f>
        <v>0</v>
      </c>
      <c r="G811" s="89">
        <f>IFERROR(ROUND(G.11!G811,2),0)</f>
        <v>0</v>
      </c>
      <c r="H811" s="89">
        <f>IFERROR(ROUND(G.11!H811,2),0)</f>
        <v>0</v>
      </c>
      <c r="I811" s="89">
        <f>IFERROR(ROUND(G.11!I811,2),0)</f>
        <v>0</v>
      </c>
      <c r="J811" s="89">
        <f>IFERROR(ROUND(G.11!J811,2),0)</f>
        <v>0</v>
      </c>
      <c r="K811" s="91">
        <f t="shared" si="13"/>
        <v>0</v>
      </c>
      <c r="L811" s="89">
        <f>IFERROR(ROUND(G.11!L811,2),0)</f>
        <v>0</v>
      </c>
      <c r="M811" s="89">
        <f>IFERROR(ROUND(G.11!M811,2),0)</f>
        <v>0</v>
      </c>
      <c r="N811" s="96" t="str">
        <f>IF(OR(ISTEXT(G.11!N811),ISNUMBER(G.11!N811))=TRUE,G.11!N811,"")</f>
        <v/>
      </c>
    </row>
    <row r="812" spans="1:14" ht="15.75" thickBot="1" x14ac:dyDescent="0.3">
      <c r="A812" s="96" t="str">
        <f>IF(OR(ISTEXT(G.11!A812),ISNUMBER(G.11!A812))=TRUE,G.11!A812,"")</f>
        <v/>
      </c>
      <c r="B812" s="96" t="str">
        <f>IF(OR(ISTEXT(G.11!B812),ISNUMBER(G.11!B812))=TRUE,G.11!B812,"")</f>
        <v/>
      </c>
      <c r="C812" s="96" t="str">
        <f>IF(OR(ISTEXT(G.11!C812),ISNUMBER(G.11!C812))=TRUE,G.11!C812,"")</f>
        <v/>
      </c>
      <c r="D812" s="89">
        <f>IFERROR(ROUND(G.11!D812,2),0)</f>
        <v>0</v>
      </c>
      <c r="E812" s="96" t="str">
        <f>IF(OR(ISTEXT(G.11!E812),ISNUMBER(G.11!E812))=TRUE,G.11!E812,"")</f>
        <v/>
      </c>
      <c r="F812" s="89">
        <f>IFERROR(ROUND(G.11!F812,2),0)</f>
        <v>0</v>
      </c>
      <c r="G812" s="89">
        <f>IFERROR(ROUND(G.11!G812,2),0)</f>
        <v>0</v>
      </c>
      <c r="H812" s="89">
        <f>IFERROR(ROUND(G.11!H812,2),0)</f>
        <v>0</v>
      </c>
      <c r="I812" s="89">
        <f>IFERROR(ROUND(G.11!I812,2),0)</f>
        <v>0</v>
      </c>
      <c r="J812" s="89">
        <f>IFERROR(ROUND(G.11!J812,2),0)</f>
        <v>0</v>
      </c>
      <c r="K812" s="91">
        <f t="shared" si="13"/>
        <v>0</v>
      </c>
      <c r="L812" s="89">
        <f>IFERROR(ROUND(G.11!L812,2),0)</f>
        <v>0</v>
      </c>
      <c r="M812" s="89">
        <f>IFERROR(ROUND(G.11!M812,2),0)</f>
        <v>0</v>
      </c>
      <c r="N812" s="96" t="str">
        <f>IF(OR(ISTEXT(G.11!N812),ISNUMBER(G.11!N812))=TRUE,G.11!N812,"")</f>
        <v/>
      </c>
    </row>
    <row r="813" spans="1:14" ht="15.75" thickBot="1" x14ac:dyDescent="0.3">
      <c r="A813" s="96" t="str">
        <f>IF(OR(ISTEXT(G.11!A813),ISNUMBER(G.11!A813))=TRUE,G.11!A813,"")</f>
        <v/>
      </c>
      <c r="B813" s="96" t="str">
        <f>IF(OR(ISTEXT(G.11!B813),ISNUMBER(G.11!B813))=TRUE,G.11!B813,"")</f>
        <v/>
      </c>
      <c r="C813" s="96" t="str">
        <f>IF(OR(ISTEXT(G.11!C813),ISNUMBER(G.11!C813))=TRUE,G.11!C813,"")</f>
        <v/>
      </c>
      <c r="D813" s="89">
        <f>IFERROR(ROUND(G.11!D813,2),0)</f>
        <v>0</v>
      </c>
      <c r="E813" s="96" t="str">
        <f>IF(OR(ISTEXT(G.11!E813),ISNUMBER(G.11!E813))=TRUE,G.11!E813,"")</f>
        <v/>
      </c>
      <c r="F813" s="89">
        <f>IFERROR(ROUND(G.11!F813,2),0)</f>
        <v>0</v>
      </c>
      <c r="G813" s="89">
        <f>IFERROR(ROUND(G.11!G813,2),0)</f>
        <v>0</v>
      </c>
      <c r="H813" s="89">
        <f>IFERROR(ROUND(G.11!H813,2),0)</f>
        <v>0</v>
      </c>
      <c r="I813" s="89">
        <f>IFERROR(ROUND(G.11!I813,2),0)</f>
        <v>0</v>
      </c>
      <c r="J813" s="89">
        <f>IFERROR(ROUND(G.11!J813,2),0)</f>
        <v>0</v>
      </c>
      <c r="K813" s="91">
        <f t="shared" si="13"/>
        <v>0</v>
      </c>
      <c r="L813" s="89">
        <f>IFERROR(ROUND(G.11!L813,2),0)</f>
        <v>0</v>
      </c>
      <c r="M813" s="89">
        <f>IFERROR(ROUND(G.11!M813,2),0)</f>
        <v>0</v>
      </c>
      <c r="N813" s="96" t="str">
        <f>IF(OR(ISTEXT(G.11!N813),ISNUMBER(G.11!N813))=TRUE,G.11!N813,"")</f>
        <v/>
      </c>
    </row>
    <row r="814" spans="1:14" ht="15.75" thickBot="1" x14ac:dyDescent="0.3">
      <c r="A814" s="96" t="str">
        <f>IF(OR(ISTEXT(G.11!A814),ISNUMBER(G.11!A814))=TRUE,G.11!A814,"")</f>
        <v/>
      </c>
      <c r="B814" s="96" t="str">
        <f>IF(OR(ISTEXT(G.11!B814),ISNUMBER(G.11!B814))=TRUE,G.11!B814,"")</f>
        <v/>
      </c>
      <c r="C814" s="96" t="str">
        <f>IF(OR(ISTEXT(G.11!C814),ISNUMBER(G.11!C814))=TRUE,G.11!C814,"")</f>
        <v/>
      </c>
      <c r="D814" s="89">
        <f>IFERROR(ROUND(G.11!D814,2),0)</f>
        <v>0</v>
      </c>
      <c r="E814" s="96" t="str">
        <f>IF(OR(ISTEXT(G.11!E814),ISNUMBER(G.11!E814))=TRUE,G.11!E814,"")</f>
        <v/>
      </c>
      <c r="F814" s="89">
        <f>IFERROR(ROUND(G.11!F814,2),0)</f>
        <v>0</v>
      </c>
      <c r="G814" s="89">
        <f>IFERROR(ROUND(G.11!G814,2),0)</f>
        <v>0</v>
      </c>
      <c r="H814" s="89">
        <f>IFERROR(ROUND(G.11!H814,2),0)</f>
        <v>0</v>
      </c>
      <c r="I814" s="89">
        <f>IFERROR(ROUND(G.11!I814,2),0)</f>
        <v>0</v>
      </c>
      <c r="J814" s="89">
        <f>IFERROR(ROUND(G.11!J814,2),0)</f>
        <v>0</v>
      </c>
      <c r="K814" s="91">
        <f t="shared" si="13"/>
        <v>0</v>
      </c>
      <c r="L814" s="89">
        <f>IFERROR(ROUND(G.11!L814,2),0)</f>
        <v>0</v>
      </c>
      <c r="M814" s="89">
        <f>IFERROR(ROUND(G.11!M814,2),0)</f>
        <v>0</v>
      </c>
      <c r="N814" s="96" t="str">
        <f>IF(OR(ISTEXT(G.11!N814),ISNUMBER(G.11!N814))=TRUE,G.11!N814,"")</f>
        <v/>
      </c>
    </row>
    <row r="815" spans="1:14" ht="15.75" thickBot="1" x14ac:dyDescent="0.3">
      <c r="A815" s="96" t="str">
        <f>IF(OR(ISTEXT(G.11!A815),ISNUMBER(G.11!A815))=TRUE,G.11!A815,"")</f>
        <v/>
      </c>
      <c r="B815" s="96" t="str">
        <f>IF(OR(ISTEXT(G.11!B815),ISNUMBER(G.11!B815))=TRUE,G.11!B815,"")</f>
        <v/>
      </c>
      <c r="C815" s="96" t="str">
        <f>IF(OR(ISTEXT(G.11!C815),ISNUMBER(G.11!C815))=TRUE,G.11!C815,"")</f>
        <v/>
      </c>
      <c r="D815" s="89">
        <f>IFERROR(ROUND(G.11!D815,2),0)</f>
        <v>0</v>
      </c>
      <c r="E815" s="96" t="str">
        <f>IF(OR(ISTEXT(G.11!E815),ISNUMBER(G.11!E815))=TRUE,G.11!E815,"")</f>
        <v/>
      </c>
      <c r="F815" s="89">
        <f>IFERROR(ROUND(G.11!F815,2),0)</f>
        <v>0</v>
      </c>
      <c r="G815" s="89">
        <f>IFERROR(ROUND(G.11!G815,2),0)</f>
        <v>0</v>
      </c>
      <c r="H815" s="89">
        <f>IFERROR(ROUND(G.11!H815,2),0)</f>
        <v>0</v>
      </c>
      <c r="I815" s="89">
        <f>IFERROR(ROUND(G.11!I815,2),0)</f>
        <v>0</v>
      </c>
      <c r="J815" s="89">
        <f>IFERROR(ROUND(G.11!J815,2),0)</f>
        <v>0</v>
      </c>
      <c r="K815" s="91">
        <f t="shared" si="13"/>
        <v>0</v>
      </c>
      <c r="L815" s="89">
        <f>IFERROR(ROUND(G.11!L815,2),0)</f>
        <v>0</v>
      </c>
      <c r="M815" s="89">
        <f>IFERROR(ROUND(G.11!M815,2),0)</f>
        <v>0</v>
      </c>
      <c r="N815" s="96" t="str">
        <f>IF(OR(ISTEXT(G.11!N815),ISNUMBER(G.11!N815))=TRUE,G.11!N815,"")</f>
        <v/>
      </c>
    </row>
    <row r="816" spans="1:14" ht="15.75" thickBot="1" x14ac:dyDescent="0.3">
      <c r="A816" s="96" t="str">
        <f>IF(OR(ISTEXT(G.11!A816),ISNUMBER(G.11!A816))=TRUE,G.11!A816,"")</f>
        <v/>
      </c>
      <c r="B816" s="96" t="str">
        <f>IF(OR(ISTEXT(G.11!B816),ISNUMBER(G.11!B816))=TRUE,G.11!B816,"")</f>
        <v/>
      </c>
      <c r="C816" s="96" t="str">
        <f>IF(OR(ISTEXT(G.11!C816),ISNUMBER(G.11!C816))=TRUE,G.11!C816,"")</f>
        <v/>
      </c>
      <c r="D816" s="89">
        <f>IFERROR(ROUND(G.11!D816,2),0)</f>
        <v>0</v>
      </c>
      <c r="E816" s="96" t="str">
        <f>IF(OR(ISTEXT(G.11!E816),ISNUMBER(G.11!E816))=TRUE,G.11!E816,"")</f>
        <v/>
      </c>
      <c r="F816" s="89">
        <f>IFERROR(ROUND(G.11!F816,2),0)</f>
        <v>0</v>
      </c>
      <c r="G816" s="89">
        <f>IFERROR(ROUND(G.11!G816,2),0)</f>
        <v>0</v>
      </c>
      <c r="H816" s="89">
        <f>IFERROR(ROUND(G.11!H816,2),0)</f>
        <v>0</v>
      </c>
      <c r="I816" s="89">
        <f>IFERROR(ROUND(G.11!I816,2),0)</f>
        <v>0</v>
      </c>
      <c r="J816" s="89">
        <f>IFERROR(ROUND(G.11!J816,2),0)</f>
        <v>0</v>
      </c>
      <c r="K816" s="91">
        <f t="shared" si="13"/>
        <v>0</v>
      </c>
      <c r="L816" s="89">
        <f>IFERROR(ROUND(G.11!L816,2),0)</f>
        <v>0</v>
      </c>
      <c r="M816" s="89">
        <f>IFERROR(ROUND(G.11!M816,2),0)</f>
        <v>0</v>
      </c>
      <c r="N816" s="96" t="str">
        <f>IF(OR(ISTEXT(G.11!N816),ISNUMBER(G.11!N816))=TRUE,G.11!N816,"")</f>
        <v/>
      </c>
    </row>
    <row r="817" spans="1:14" ht="15.75" thickBot="1" x14ac:dyDescent="0.3">
      <c r="A817" s="96" t="str">
        <f>IF(OR(ISTEXT(G.11!A817),ISNUMBER(G.11!A817))=TRUE,G.11!A817,"")</f>
        <v/>
      </c>
      <c r="B817" s="96" t="str">
        <f>IF(OR(ISTEXT(G.11!B817),ISNUMBER(G.11!B817))=TRUE,G.11!B817,"")</f>
        <v/>
      </c>
      <c r="C817" s="96" t="str">
        <f>IF(OR(ISTEXT(G.11!C817),ISNUMBER(G.11!C817))=TRUE,G.11!C817,"")</f>
        <v/>
      </c>
      <c r="D817" s="89">
        <f>IFERROR(ROUND(G.11!D817,2),0)</f>
        <v>0</v>
      </c>
      <c r="E817" s="96" t="str">
        <f>IF(OR(ISTEXT(G.11!E817),ISNUMBER(G.11!E817))=TRUE,G.11!E817,"")</f>
        <v/>
      </c>
      <c r="F817" s="89">
        <f>IFERROR(ROUND(G.11!F817,2),0)</f>
        <v>0</v>
      </c>
      <c r="G817" s="89">
        <f>IFERROR(ROUND(G.11!G817,2),0)</f>
        <v>0</v>
      </c>
      <c r="H817" s="89">
        <f>IFERROR(ROUND(G.11!H817,2),0)</f>
        <v>0</v>
      </c>
      <c r="I817" s="89">
        <f>IFERROR(ROUND(G.11!I817,2),0)</f>
        <v>0</v>
      </c>
      <c r="J817" s="89">
        <f>IFERROR(ROUND(G.11!J817,2),0)</f>
        <v>0</v>
      </c>
      <c r="K817" s="91">
        <f t="shared" si="13"/>
        <v>0</v>
      </c>
      <c r="L817" s="89">
        <f>IFERROR(ROUND(G.11!L817,2),0)</f>
        <v>0</v>
      </c>
      <c r="M817" s="89">
        <f>IFERROR(ROUND(G.11!M817,2),0)</f>
        <v>0</v>
      </c>
      <c r="N817" s="96" t="str">
        <f>IF(OR(ISTEXT(G.11!N817),ISNUMBER(G.11!N817))=TRUE,G.11!N817,"")</f>
        <v/>
      </c>
    </row>
    <row r="818" spans="1:14" ht="15.75" thickBot="1" x14ac:dyDescent="0.3">
      <c r="A818" s="96" t="str">
        <f>IF(OR(ISTEXT(G.11!A818),ISNUMBER(G.11!A818))=TRUE,G.11!A818,"")</f>
        <v/>
      </c>
      <c r="B818" s="96" t="str">
        <f>IF(OR(ISTEXT(G.11!B818),ISNUMBER(G.11!B818))=TRUE,G.11!B818,"")</f>
        <v/>
      </c>
      <c r="C818" s="96" t="str">
        <f>IF(OR(ISTEXT(G.11!C818),ISNUMBER(G.11!C818))=TRUE,G.11!C818,"")</f>
        <v/>
      </c>
      <c r="D818" s="89">
        <f>IFERROR(ROUND(G.11!D818,2),0)</f>
        <v>0</v>
      </c>
      <c r="E818" s="96" t="str">
        <f>IF(OR(ISTEXT(G.11!E818),ISNUMBER(G.11!E818))=TRUE,G.11!E818,"")</f>
        <v/>
      </c>
      <c r="F818" s="89">
        <f>IFERROR(ROUND(G.11!F818,2),0)</f>
        <v>0</v>
      </c>
      <c r="G818" s="89">
        <f>IFERROR(ROUND(G.11!G818,2),0)</f>
        <v>0</v>
      </c>
      <c r="H818" s="89">
        <f>IFERROR(ROUND(G.11!H818,2),0)</f>
        <v>0</v>
      </c>
      <c r="I818" s="89">
        <f>IFERROR(ROUND(G.11!I818,2),0)</f>
        <v>0</v>
      </c>
      <c r="J818" s="89">
        <f>IFERROR(ROUND(G.11!J818,2),0)</f>
        <v>0</v>
      </c>
      <c r="K818" s="91">
        <f t="shared" si="13"/>
        <v>0</v>
      </c>
      <c r="L818" s="89">
        <f>IFERROR(ROUND(G.11!L818,2),0)</f>
        <v>0</v>
      </c>
      <c r="M818" s="89">
        <f>IFERROR(ROUND(G.11!M818,2),0)</f>
        <v>0</v>
      </c>
      <c r="N818" s="96" t="str">
        <f>IF(OR(ISTEXT(G.11!N818),ISNUMBER(G.11!N818))=TRUE,G.11!N818,"")</f>
        <v/>
      </c>
    </row>
    <row r="819" spans="1:14" ht="15.75" thickBot="1" x14ac:dyDescent="0.3">
      <c r="A819" s="96" t="str">
        <f>IF(OR(ISTEXT(G.11!A819),ISNUMBER(G.11!A819))=TRUE,G.11!A819,"")</f>
        <v/>
      </c>
      <c r="B819" s="96" t="str">
        <f>IF(OR(ISTEXT(G.11!B819),ISNUMBER(G.11!B819))=TRUE,G.11!B819,"")</f>
        <v/>
      </c>
      <c r="C819" s="96" t="str">
        <f>IF(OR(ISTEXT(G.11!C819),ISNUMBER(G.11!C819))=TRUE,G.11!C819,"")</f>
        <v/>
      </c>
      <c r="D819" s="89">
        <f>IFERROR(ROUND(G.11!D819,2),0)</f>
        <v>0</v>
      </c>
      <c r="E819" s="96" t="str">
        <f>IF(OR(ISTEXT(G.11!E819),ISNUMBER(G.11!E819))=TRUE,G.11!E819,"")</f>
        <v/>
      </c>
      <c r="F819" s="89">
        <f>IFERROR(ROUND(G.11!F819,2),0)</f>
        <v>0</v>
      </c>
      <c r="G819" s="89">
        <f>IFERROR(ROUND(G.11!G819,2),0)</f>
        <v>0</v>
      </c>
      <c r="H819" s="89">
        <f>IFERROR(ROUND(G.11!H819,2),0)</f>
        <v>0</v>
      </c>
      <c r="I819" s="89">
        <f>IFERROR(ROUND(G.11!I819,2),0)</f>
        <v>0</v>
      </c>
      <c r="J819" s="89">
        <f>IFERROR(ROUND(G.11!J819,2),0)</f>
        <v>0</v>
      </c>
      <c r="K819" s="91">
        <f t="shared" si="13"/>
        <v>0</v>
      </c>
      <c r="L819" s="89">
        <f>IFERROR(ROUND(G.11!L819,2),0)</f>
        <v>0</v>
      </c>
      <c r="M819" s="89">
        <f>IFERROR(ROUND(G.11!M819,2),0)</f>
        <v>0</v>
      </c>
      <c r="N819" s="96" t="str">
        <f>IF(OR(ISTEXT(G.11!N819),ISNUMBER(G.11!N819))=TRUE,G.11!N819,"")</f>
        <v/>
      </c>
    </row>
    <row r="820" spans="1:14" ht="15.75" thickBot="1" x14ac:dyDescent="0.3">
      <c r="A820" s="96" t="str">
        <f>IF(OR(ISTEXT(G.11!A820),ISNUMBER(G.11!A820))=TRUE,G.11!A820,"")</f>
        <v/>
      </c>
      <c r="B820" s="96" t="str">
        <f>IF(OR(ISTEXT(G.11!B820),ISNUMBER(G.11!B820))=TRUE,G.11!B820,"")</f>
        <v/>
      </c>
      <c r="C820" s="96" t="str">
        <f>IF(OR(ISTEXT(G.11!C820),ISNUMBER(G.11!C820))=TRUE,G.11!C820,"")</f>
        <v/>
      </c>
      <c r="D820" s="89">
        <f>IFERROR(ROUND(G.11!D820,2),0)</f>
        <v>0</v>
      </c>
      <c r="E820" s="96" t="str">
        <f>IF(OR(ISTEXT(G.11!E820),ISNUMBER(G.11!E820))=TRUE,G.11!E820,"")</f>
        <v/>
      </c>
      <c r="F820" s="89">
        <f>IFERROR(ROUND(G.11!F820,2),0)</f>
        <v>0</v>
      </c>
      <c r="G820" s="89">
        <f>IFERROR(ROUND(G.11!G820,2),0)</f>
        <v>0</v>
      </c>
      <c r="H820" s="89">
        <f>IFERROR(ROUND(G.11!H820,2),0)</f>
        <v>0</v>
      </c>
      <c r="I820" s="89">
        <f>IFERROR(ROUND(G.11!I820,2),0)</f>
        <v>0</v>
      </c>
      <c r="J820" s="89">
        <f>IFERROR(ROUND(G.11!J820,2),0)</f>
        <v>0</v>
      </c>
      <c r="K820" s="91">
        <f t="shared" si="13"/>
        <v>0</v>
      </c>
      <c r="L820" s="89">
        <f>IFERROR(ROUND(G.11!L820,2),0)</f>
        <v>0</v>
      </c>
      <c r="M820" s="89">
        <f>IFERROR(ROUND(G.11!M820,2),0)</f>
        <v>0</v>
      </c>
      <c r="N820" s="96" t="str">
        <f>IF(OR(ISTEXT(G.11!N820),ISNUMBER(G.11!N820))=TRUE,G.11!N820,"")</f>
        <v/>
      </c>
    </row>
    <row r="821" spans="1:14" ht="15.75" thickBot="1" x14ac:dyDescent="0.3">
      <c r="A821" s="96" t="str">
        <f>IF(OR(ISTEXT(G.11!A821),ISNUMBER(G.11!A821))=TRUE,G.11!A821,"")</f>
        <v/>
      </c>
      <c r="B821" s="96" t="str">
        <f>IF(OR(ISTEXT(G.11!B821),ISNUMBER(G.11!B821))=TRUE,G.11!B821,"")</f>
        <v/>
      </c>
      <c r="C821" s="96" t="str">
        <f>IF(OR(ISTEXT(G.11!C821),ISNUMBER(G.11!C821))=TRUE,G.11!C821,"")</f>
        <v/>
      </c>
      <c r="D821" s="89">
        <f>IFERROR(ROUND(G.11!D821,2),0)</f>
        <v>0</v>
      </c>
      <c r="E821" s="96" t="str">
        <f>IF(OR(ISTEXT(G.11!E821),ISNUMBER(G.11!E821))=TRUE,G.11!E821,"")</f>
        <v/>
      </c>
      <c r="F821" s="89">
        <f>IFERROR(ROUND(G.11!F821,2),0)</f>
        <v>0</v>
      </c>
      <c r="G821" s="89">
        <f>IFERROR(ROUND(G.11!G821,2),0)</f>
        <v>0</v>
      </c>
      <c r="H821" s="89">
        <f>IFERROR(ROUND(G.11!H821,2),0)</f>
        <v>0</v>
      </c>
      <c r="I821" s="89">
        <f>IFERROR(ROUND(G.11!I821,2),0)</f>
        <v>0</v>
      </c>
      <c r="J821" s="89">
        <f>IFERROR(ROUND(G.11!J821,2),0)</f>
        <v>0</v>
      </c>
      <c r="K821" s="91">
        <f t="shared" si="13"/>
        <v>0</v>
      </c>
      <c r="L821" s="89">
        <f>IFERROR(ROUND(G.11!L821,2),0)</f>
        <v>0</v>
      </c>
      <c r="M821" s="89">
        <f>IFERROR(ROUND(G.11!M821,2),0)</f>
        <v>0</v>
      </c>
      <c r="N821" s="96" t="str">
        <f>IF(OR(ISTEXT(G.11!N821),ISNUMBER(G.11!N821))=TRUE,G.11!N821,"")</f>
        <v/>
      </c>
    </row>
    <row r="822" spans="1:14" ht="15.75" thickBot="1" x14ac:dyDescent="0.3">
      <c r="A822" s="96" t="str">
        <f>IF(OR(ISTEXT(G.11!A822),ISNUMBER(G.11!A822))=TRUE,G.11!A822,"")</f>
        <v/>
      </c>
      <c r="B822" s="96" t="str">
        <f>IF(OR(ISTEXT(G.11!B822),ISNUMBER(G.11!B822))=TRUE,G.11!B822,"")</f>
        <v/>
      </c>
      <c r="C822" s="96" t="str">
        <f>IF(OR(ISTEXT(G.11!C822),ISNUMBER(G.11!C822))=TRUE,G.11!C822,"")</f>
        <v/>
      </c>
      <c r="D822" s="89">
        <f>IFERROR(ROUND(G.11!D822,2),0)</f>
        <v>0</v>
      </c>
      <c r="E822" s="96" t="str">
        <f>IF(OR(ISTEXT(G.11!E822),ISNUMBER(G.11!E822))=TRUE,G.11!E822,"")</f>
        <v/>
      </c>
      <c r="F822" s="89">
        <f>IFERROR(ROUND(G.11!F822,2),0)</f>
        <v>0</v>
      </c>
      <c r="G822" s="89">
        <f>IFERROR(ROUND(G.11!G822,2),0)</f>
        <v>0</v>
      </c>
      <c r="H822" s="89">
        <f>IFERROR(ROUND(G.11!H822,2),0)</f>
        <v>0</v>
      </c>
      <c r="I822" s="89">
        <f>IFERROR(ROUND(G.11!I822,2),0)</f>
        <v>0</v>
      </c>
      <c r="J822" s="89">
        <f>IFERROR(ROUND(G.11!J822,2),0)</f>
        <v>0</v>
      </c>
      <c r="K822" s="91">
        <f t="shared" si="13"/>
        <v>0</v>
      </c>
      <c r="L822" s="89">
        <f>IFERROR(ROUND(G.11!L822,2),0)</f>
        <v>0</v>
      </c>
      <c r="M822" s="89">
        <f>IFERROR(ROUND(G.11!M822,2),0)</f>
        <v>0</v>
      </c>
      <c r="N822" s="96" t="str">
        <f>IF(OR(ISTEXT(G.11!N822),ISNUMBER(G.11!N822))=TRUE,G.11!N822,"")</f>
        <v/>
      </c>
    </row>
    <row r="823" spans="1:14" ht="15.75" thickBot="1" x14ac:dyDescent="0.3">
      <c r="A823" s="96" t="str">
        <f>IF(OR(ISTEXT(G.11!A823),ISNUMBER(G.11!A823))=TRUE,G.11!A823,"")</f>
        <v/>
      </c>
      <c r="B823" s="96" t="str">
        <f>IF(OR(ISTEXT(G.11!B823),ISNUMBER(G.11!B823))=TRUE,G.11!B823,"")</f>
        <v/>
      </c>
      <c r="C823" s="96" t="str">
        <f>IF(OR(ISTEXT(G.11!C823),ISNUMBER(G.11!C823))=TRUE,G.11!C823,"")</f>
        <v/>
      </c>
      <c r="D823" s="89">
        <f>IFERROR(ROUND(G.11!D823,2),0)</f>
        <v>0</v>
      </c>
      <c r="E823" s="96" t="str">
        <f>IF(OR(ISTEXT(G.11!E823),ISNUMBER(G.11!E823))=TRUE,G.11!E823,"")</f>
        <v/>
      </c>
      <c r="F823" s="89">
        <f>IFERROR(ROUND(G.11!F823,2),0)</f>
        <v>0</v>
      </c>
      <c r="G823" s="89">
        <f>IFERROR(ROUND(G.11!G823,2),0)</f>
        <v>0</v>
      </c>
      <c r="H823" s="89">
        <f>IFERROR(ROUND(G.11!H823,2),0)</f>
        <v>0</v>
      </c>
      <c r="I823" s="89">
        <f>IFERROR(ROUND(G.11!I823,2),0)</f>
        <v>0</v>
      </c>
      <c r="J823" s="89">
        <f>IFERROR(ROUND(G.11!J823,2),0)</f>
        <v>0</v>
      </c>
      <c r="K823" s="91">
        <f t="shared" si="13"/>
        <v>0</v>
      </c>
      <c r="L823" s="89">
        <f>IFERROR(ROUND(G.11!L823,2),0)</f>
        <v>0</v>
      </c>
      <c r="M823" s="89">
        <f>IFERROR(ROUND(G.11!M823,2),0)</f>
        <v>0</v>
      </c>
      <c r="N823" s="96" t="str">
        <f>IF(OR(ISTEXT(G.11!N823),ISNUMBER(G.11!N823))=TRUE,G.11!N823,"")</f>
        <v/>
      </c>
    </row>
    <row r="824" spans="1:14" ht="15.75" thickBot="1" x14ac:dyDescent="0.3">
      <c r="A824" s="96" t="str">
        <f>IF(OR(ISTEXT(G.11!A824),ISNUMBER(G.11!A824))=TRUE,G.11!A824,"")</f>
        <v/>
      </c>
      <c r="B824" s="96" t="str">
        <f>IF(OR(ISTEXT(G.11!B824),ISNUMBER(G.11!B824))=TRUE,G.11!B824,"")</f>
        <v/>
      </c>
      <c r="C824" s="96" t="str">
        <f>IF(OR(ISTEXT(G.11!C824),ISNUMBER(G.11!C824))=TRUE,G.11!C824,"")</f>
        <v/>
      </c>
      <c r="D824" s="89">
        <f>IFERROR(ROUND(G.11!D824,2),0)</f>
        <v>0</v>
      </c>
      <c r="E824" s="96" t="str">
        <f>IF(OR(ISTEXT(G.11!E824),ISNUMBER(G.11!E824))=TRUE,G.11!E824,"")</f>
        <v/>
      </c>
      <c r="F824" s="89">
        <f>IFERROR(ROUND(G.11!F824,2),0)</f>
        <v>0</v>
      </c>
      <c r="G824" s="89">
        <f>IFERROR(ROUND(G.11!G824,2),0)</f>
        <v>0</v>
      </c>
      <c r="H824" s="89">
        <f>IFERROR(ROUND(G.11!H824,2),0)</f>
        <v>0</v>
      </c>
      <c r="I824" s="89">
        <f>IFERROR(ROUND(G.11!I824,2),0)</f>
        <v>0</v>
      </c>
      <c r="J824" s="89">
        <f>IFERROR(ROUND(G.11!J824,2),0)</f>
        <v>0</v>
      </c>
      <c r="K824" s="91">
        <f t="shared" si="13"/>
        <v>0</v>
      </c>
      <c r="L824" s="89">
        <f>IFERROR(ROUND(G.11!L824,2),0)</f>
        <v>0</v>
      </c>
      <c r="M824" s="89">
        <f>IFERROR(ROUND(G.11!M824,2),0)</f>
        <v>0</v>
      </c>
      <c r="N824" s="96" t="str">
        <f>IF(OR(ISTEXT(G.11!N824),ISNUMBER(G.11!N824))=TRUE,G.11!N824,"")</f>
        <v/>
      </c>
    </row>
    <row r="825" spans="1:14" ht="15.75" thickBot="1" x14ac:dyDescent="0.3">
      <c r="A825" s="96" t="str">
        <f>IF(OR(ISTEXT(G.11!A825),ISNUMBER(G.11!A825))=TRUE,G.11!A825,"")</f>
        <v/>
      </c>
      <c r="B825" s="96" t="str">
        <f>IF(OR(ISTEXT(G.11!B825),ISNUMBER(G.11!B825))=TRUE,G.11!B825,"")</f>
        <v/>
      </c>
      <c r="C825" s="96" t="str">
        <f>IF(OR(ISTEXT(G.11!C825),ISNUMBER(G.11!C825))=TRUE,G.11!C825,"")</f>
        <v/>
      </c>
      <c r="D825" s="89">
        <f>IFERROR(ROUND(G.11!D825,2),0)</f>
        <v>0</v>
      </c>
      <c r="E825" s="96" t="str">
        <f>IF(OR(ISTEXT(G.11!E825),ISNUMBER(G.11!E825))=TRUE,G.11!E825,"")</f>
        <v/>
      </c>
      <c r="F825" s="89">
        <f>IFERROR(ROUND(G.11!F825,2),0)</f>
        <v>0</v>
      </c>
      <c r="G825" s="89">
        <f>IFERROR(ROUND(G.11!G825,2),0)</f>
        <v>0</v>
      </c>
      <c r="H825" s="89">
        <f>IFERROR(ROUND(G.11!H825,2),0)</f>
        <v>0</v>
      </c>
      <c r="I825" s="89">
        <f>IFERROR(ROUND(G.11!I825,2),0)</f>
        <v>0</v>
      </c>
      <c r="J825" s="89">
        <f>IFERROR(ROUND(G.11!J825,2),0)</f>
        <v>0</v>
      </c>
      <c r="K825" s="91">
        <f t="shared" si="13"/>
        <v>0</v>
      </c>
      <c r="L825" s="89">
        <f>IFERROR(ROUND(G.11!L825,2),0)</f>
        <v>0</v>
      </c>
      <c r="M825" s="89">
        <f>IFERROR(ROUND(G.11!M825,2),0)</f>
        <v>0</v>
      </c>
      <c r="N825" s="96" t="str">
        <f>IF(OR(ISTEXT(G.11!N825),ISNUMBER(G.11!N825))=TRUE,G.11!N825,"")</f>
        <v/>
      </c>
    </row>
    <row r="826" spans="1:14" ht="15.75" thickBot="1" x14ac:dyDescent="0.3">
      <c r="A826" s="96" t="str">
        <f>IF(OR(ISTEXT(G.11!A826),ISNUMBER(G.11!A826))=TRUE,G.11!A826,"")</f>
        <v/>
      </c>
      <c r="B826" s="96" t="str">
        <f>IF(OR(ISTEXT(G.11!B826),ISNUMBER(G.11!B826))=TRUE,G.11!B826,"")</f>
        <v/>
      </c>
      <c r="C826" s="96" t="str">
        <f>IF(OR(ISTEXT(G.11!C826),ISNUMBER(G.11!C826))=TRUE,G.11!C826,"")</f>
        <v/>
      </c>
      <c r="D826" s="89">
        <f>IFERROR(ROUND(G.11!D826,2),0)</f>
        <v>0</v>
      </c>
      <c r="E826" s="96" t="str">
        <f>IF(OR(ISTEXT(G.11!E826),ISNUMBER(G.11!E826))=TRUE,G.11!E826,"")</f>
        <v/>
      </c>
      <c r="F826" s="89">
        <f>IFERROR(ROUND(G.11!F826,2),0)</f>
        <v>0</v>
      </c>
      <c r="G826" s="89">
        <f>IFERROR(ROUND(G.11!G826,2),0)</f>
        <v>0</v>
      </c>
      <c r="H826" s="89">
        <f>IFERROR(ROUND(G.11!H826,2),0)</f>
        <v>0</v>
      </c>
      <c r="I826" s="89">
        <f>IFERROR(ROUND(G.11!I826,2),0)</f>
        <v>0</v>
      </c>
      <c r="J826" s="89">
        <f>IFERROR(ROUND(G.11!J826,2),0)</f>
        <v>0</v>
      </c>
      <c r="K826" s="91">
        <f t="shared" si="13"/>
        <v>0</v>
      </c>
      <c r="L826" s="89">
        <f>IFERROR(ROUND(G.11!L826,2),0)</f>
        <v>0</v>
      </c>
      <c r="M826" s="89">
        <f>IFERROR(ROUND(G.11!M826,2),0)</f>
        <v>0</v>
      </c>
      <c r="N826" s="96" t="str">
        <f>IF(OR(ISTEXT(G.11!N826),ISNUMBER(G.11!N826))=TRUE,G.11!N826,"")</f>
        <v/>
      </c>
    </row>
    <row r="827" spans="1:14" ht="15.75" thickBot="1" x14ac:dyDescent="0.3">
      <c r="A827" s="96" t="str">
        <f>IF(OR(ISTEXT(G.11!A827),ISNUMBER(G.11!A827))=TRUE,G.11!A827,"")</f>
        <v/>
      </c>
      <c r="B827" s="96" t="str">
        <f>IF(OR(ISTEXT(G.11!B827),ISNUMBER(G.11!B827))=TRUE,G.11!B827,"")</f>
        <v/>
      </c>
      <c r="C827" s="96" t="str">
        <f>IF(OR(ISTEXT(G.11!C827),ISNUMBER(G.11!C827))=TRUE,G.11!C827,"")</f>
        <v/>
      </c>
      <c r="D827" s="89">
        <f>IFERROR(ROUND(G.11!D827,2),0)</f>
        <v>0</v>
      </c>
      <c r="E827" s="96" t="str">
        <f>IF(OR(ISTEXT(G.11!E827),ISNUMBER(G.11!E827))=TRUE,G.11!E827,"")</f>
        <v/>
      </c>
      <c r="F827" s="89">
        <f>IFERROR(ROUND(G.11!F827,2),0)</f>
        <v>0</v>
      </c>
      <c r="G827" s="89">
        <f>IFERROR(ROUND(G.11!G827,2),0)</f>
        <v>0</v>
      </c>
      <c r="H827" s="89">
        <f>IFERROR(ROUND(G.11!H827,2),0)</f>
        <v>0</v>
      </c>
      <c r="I827" s="89">
        <f>IFERROR(ROUND(G.11!I827,2),0)</f>
        <v>0</v>
      </c>
      <c r="J827" s="89">
        <f>IFERROR(ROUND(G.11!J827,2),0)</f>
        <v>0</v>
      </c>
      <c r="K827" s="91">
        <f t="shared" si="13"/>
        <v>0</v>
      </c>
      <c r="L827" s="89">
        <f>IFERROR(ROUND(G.11!L827,2),0)</f>
        <v>0</v>
      </c>
      <c r="M827" s="89">
        <f>IFERROR(ROUND(G.11!M827,2),0)</f>
        <v>0</v>
      </c>
      <c r="N827" s="96" t="str">
        <f>IF(OR(ISTEXT(G.11!N827),ISNUMBER(G.11!N827))=TRUE,G.11!N827,"")</f>
        <v/>
      </c>
    </row>
  </sheetData>
  <mergeCells count="16">
    <mergeCell ref="N5:N6"/>
    <mergeCell ref="A1:N1"/>
    <mergeCell ref="A2:N2"/>
    <mergeCell ref="A3:N3"/>
    <mergeCell ref="A4:N4"/>
    <mergeCell ref="A5:A6"/>
    <mergeCell ref="B5:B6"/>
    <mergeCell ref="C5:C6"/>
    <mergeCell ref="D5:D6"/>
    <mergeCell ref="E5:E6"/>
    <mergeCell ref="L5:L6"/>
    <mergeCell ref="M5:M6"/>
    <mergeCell ref="F5:F6"/>
    <mergeCell ref="G5:H5"/>
    <mergeCell ref="I5:J5"/>
    <mergeCell ref="K5: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406"/>
  <sheetViews>
    <sheetView zoomScale="87" zoomScaleNormal="87" workbookViewId="0">
      <selection activeCell="A2" sqref="A2:N2"/>
    </sheetView>
  </sheetViews>
  <sheetFormatPr baseColWidth="10" defaultRowHeight="15" x14ac:dyDescent="0.25"/>
  <cols>
    <col min="1" max="1" width="57.140625" bestFit="1" customWidth="1"/>
    <col min="3" max="6" width="22.85546875" bestFit="1" customWidth="1"/>
    <col min="7" max="10" width="30.42578125" bestFit="1" customWidth="1"/>
    <col min="11" max="11" width="22.85546875" bestFit="1" customWidth="1"/>
    <col min="12" max="14" width="28.5703125" bestFit="1" customWidth="1"/>
  </cols>
  <sheetData>
    <row r="1" spans="1:14" ht="39.950000000000003" customHeight="1" thickBot="1" x14ac:dyDescent="0.3">
      <c r="A1" s="139" t="s">
        <v>597</v>
      </c>
      <c r="B1" s="140"/>
      <c r="C1" s="140"/>
      <c r="D1" s="140"/>
      <c r="E1" s="140"/>
      <c r="F1" s="140"/>
      <c r="G1" s="140"/>
      <c r="H1" s="140"/>
      <c r="I1" s="140"/>
      <c r="J1" s="140"/>
      <c r="K1" s="140"/>
      <c r="L1" s="140"/>
      <c r="M1" s="140"/>
      <c r="N1" s="157"/>
    </row>
    <row r="2" spans="1:14" ht="20.100000000000001" customHeight="1" thickBot="1" x14ac:dyDescent="0.3">
      <c r="A2" s="158" t="str">
        <f>IF(CONTROL!D4=0,"",CONTROL!D4)</f>
        <v>Septiembre</v>
      </c>
      <c r="B2" s="159"/>
      <c r="C2" s="159"/>
      <c r="D2" s="159"/>
      <c r="E2" s="159"/>
      <c r="F2" s="159"/>
      <c r="G2" s="159"/>
      <c r="H2" s="159"/>
      <c r="I2" s="159"/>
      <c r="J2" s="159"/>
      <c r="K2" s="159"/>
      <c r="L2" s="159"/>
      <c r="M2" s="159"/>
      <c r="N2" s="160"/>
    </row>
    <row r="3" spans="1:14"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60"/>
    </row>
    <row r="4" spans="1:14" ht="20.100000000000001" customHeight="1" thickBot="1" x14ac:dyDescent="0.3">
      <c r="A4" s="161" t="s">
        <v>312</v>
      </c>
      <c r="B4" s="161"/>
      <c r="C4" s="161"/>
      <c r="D4" s="161"/>
      <c r="E4" s="161"/>
      <c r="F4" s="161"/>
      <c r="G4" s="161"/>
      <c r="H4" s="161"/>
      <c r="I4" s="161"/>
      <c r="J4" s="161"/>
      <c r="K4" s="161"/>
      <c r="L4" s="161"/>
      <c r="M4" s="161"/>
      <c r="N4" s="161"/>
    </row>
    <row r="5" spans="1:14" ht="15.75" thickBot="1" x14ac:dyDescent="0.3">
      <c r="A5" s="164" t="s">
        <v>596</v>
      </c>
      <c r="B5" s="164" t="s">
        <v>595</v>
      </c>
      <c r="C5" s="164" t="s">
        <v>594</v>
      </c>
      <c r="D5" s="164" t="s">
        <v>593</v>
      </c>
      <c r="E5" s="164" t="s">
        <v>522</v>
      </c>
      <c r="F5" s="164" t="s">
        <v>592</v>
      </c>
      <c r="G5" s="162" t="s">
        <v>591</v>
      </c>
      <c r="H5" s="163"/>
      <c r="I5" s="162" t="s">
        <v>590</v>
      </c>
      <c r="J5" s="163"/>
      <c r="K5" s="164" t="s">
        <v>523</v>
      </c>
      <c r="L5" s="164" t="s">
        <v>589</v>
      </c>
      <c r="M5" s="164" t="s">
        <v>588</v>
      </c>
      <c r="N5" s="164" t="s">
        <v>587</v>
      </c>
    </row>
    <row r="6" spans="1:14" ht="26.25" thickBot="1" x14ac:dyDescent="0.3">
      <c r="A6" s="165"/>
      <c r="B6" s="165"/>
      <c r="C6" s="165"/>
      <c r="D6" s="165"/>
      <c r="E6" s="165"/>
      <c r="F6" s="165"/>
      <c r="G6" s="94" t="s">
        <v>586</v>
      </c>
      <c r="H6" s="94" t="s">
        <v>585</v>
      </c>
      <c r="I6" s="94" t="s">
        <v>584</v>
      </c>
      <c r="J6" s="94" t="s">
        <v>583</v>
      </c>
      <c r="K6" s="165"/>
      <c r="L6" s="165"/>
      <c r="M6" s="165"/>
      <c r="N6" s="165"/>
    </row>
    <row r="7" spans="1:14" ht="15.75" thickBot="1" x14ac:dyDescent="0.3">
      <c r="A7" s="96"/>
      <c r="B7" s="96"/>
      <c r="C7" s="96"/>
      <c r="D7" s="89"/>
      <c r="E7" s="96"/>
      <c r="F7" s="89"/>
      <c r="G7" s="89"/>
      <c r="H7" s="89"/>
      <c r="I7" s="89"/>
      <c r="J7" s="89"/>
      <c r="K7" s="91">
        <f t="shared" ref="K7:K36" si="0">ROUND(SUM(F7,G7,H7,(-I7),(-J7)),2)</f>
        <v>0</v>
      </c>
      <c r="L7" s="89"/>
      <c r="M7" s="89"/>
      <c r="N7" s="96"/>
    </row>
    <row r="8" spans="1:14" ht="15.75" thickBot="1" x14ac:dyDescent="0.3">
      <c r="A8" s="96"/>
      <c r="B8" s="96"/>
      <c r="C8" s="96"/>
      <c r="D8" s="89"/>
      <c r="E8" s="96"/>
      <c r="F8" s="89"/>
      <c r="G8" s="89"/>
      <c r="H8" s="89"/>
      <c r="I8" s="89"/>
      <c r="J8" s="89"/>
      <c r="K8" s="91">
        <f t="shared" si="0"/>
        <v>0</v>
      </c>
      <c r="L8" s="89"/>
      <c r="M8" s="89"/>
      <c r="N8" s="96"/>
    </row>
    <row r="9" spans="1:14" ht="15.75" thickBot="1" x14ac:dyDescent="0.3">
      <c r="A9" s="96"/>
      <c r="B9" s="96"/>
      <c r="C9" s="96"/>
      <c r="D9" s="89"/>
      <c r="E9" s="96"/>
      <c r="F9" s="89"/>
      <c r="G9" s="89"/>
      <c r="H9" s="89"/>
      <c r="I9" s="89"/>
      <c r="J9" s="89"/>
      <c r="K9" s="91">
        <f t="shared" si="0"/>
        <v>0</v>
      </c>
      <c r="L9" s="89"/>
      <c r="M9" s="89"/>
      <c r="N9" s="96"/>
    </row>
    <row r="10" spans="1:14" ht="15.75" thickBot="1" x14ac:dyDescent="0.3">
      <c r="A10" s="96"/>
      <c r="B10" s="96"/>
      <c r="C10" s="96"/>
      <c r="D10" s="89"/>
      <c r="E10" s="96"/>
      <c r="F10" s="89"/>
      <c r="G10" s="89"/>
      <c r="H10" s="89"/>
      <c r="I10" s="89"/>
      <c r="J10" s="89"/>
      <c r="K10" s="91">
        <f t="shared" si="0"/>
        <v>0</v>
      </c>
      <c r="L10" s="89"/>
      <c r="M10" s="89"/>
      <c r="N10" s="96"/>
    </row>
    <row r="11" spans="1:14" ht="15.75" thickBot="1" x14ac:dyDescent="0.3">
      <c r="A11" s="96"/>
      <c r="B11" s="96"/>
      <c r="C11" s="96"/>
      <c r="D11" s="89"/>
      <c r="E11" s="96"/>
      <c r="F11" s="89"/>
      <c r="G11" s="89"/>
      <c r="H11" s="89"/>
      <c r="I11" s="89"/>
      <c r="J11" s="89"/>
      <c r="K11" s="91">
        <f t="shared" si="0"/>
        <v>0</v>
      </c>
      <c r="L11" s="89"/>
      <c r="M11" s="89"/>
      <c r="N11" s="96"/>
    </row>
    <row r="12" spans="1:14" ht="15.75" thickBot="1" x14ac:dyDescent="0.3">
      <c r="A12" s="96"/>
      <c r="B12" s="96"/>
      <c r="C12" s="96"/>
      <c r="D12" s="89"/>
      <c r="E12" s="96"/>
      <c r="F12" s="89"/>
      <c r="G12" s="89"/>
      <c r="H12" s="89"/>
      <c r="I12" s="89"/>
      <c r="J12" s="89"/>
      <c r="K12" s="91">
        <f t="shared" si="0"/>
        <v>0</v>
      </c>
      <c r="L12" s="89"/>
      <c r="M12" s="89"/>
      <c r="N12" s="96"/>
    </row>
    <row r="13" spans="1:14" ht="15.75" thickBot="1" x14ac:dyDescent="0.3">
      <c r="A13" s="96"/>
      <c r="B13" s="96"/>
      <c r="C13" s="96"/>
      <c r="D13" s="89"/>
      <c r="E13" s="96"/>
      <c r="F13" s="89"/>
      <c r="G13" s="89"/>
      <c r="H13" s="89"/>
      <c r="I13" s="89"/>
      <c r="J13" s="89"/>
      <c r="K13" s="91">
        <f t="shared" si="0"/>
        <v>0</v>
      </c>
      <c r="L13" s="89"/>
      <c r="M13" s="89"/>
      <c r="N13" s="96"/>
    </row>
    <row r="14" spans="1:14" ht="15.75" thickBot="1" x14ac:dyDescent="0.3">
      <c r="A14" s="96"/>
      <c r="B14" s="96"/>
      <c r="C14" s="96"/>
      <c r="D14" s="89"/>
      <c r="E14" s="96"/>
      <c r="F14" s="89"/>
      <c r="G14" s="89"/>
      <c r="H14" s="89"/>
      <c r="I14" s="89"/>
      <c r="J14" s="89"/>
      <c r="K14" s="91">
        <f t="shared" si="0"/>
        <v>0</v>
      </c>
      <c r="L14" s="89"/>
      <c r="M14" s="89"/>
      <c r="N14" s="96"/>
    </row>
    <row r="15" spans="1:14" ht="15.75" thickBot="1" x14ac:dyDescent="0.3">
      <c r="A15" s="96"/>
      <c r="B15" s="96"/>
      <c r="C15" s="96"/>
      <c r="D15" s="89"/>
      <c r="E15" s="96"/>
      <c r="F15" s="89"/>
      <c r="G15" s="89"/>
      <c r="H15" s="89"/>
      <c r="I15" s="89"/>
      <c r="J15" s="89"/>
      <c r="K15" s="91">
        <f t="shared" si="0"/>
        <v>0</v>
      </c>
      <c r="L15" s="89"/>
      <c r="M15" s="89"/>
      <c r="N15" s="96"/>
    </row>
    <row r="16" spans="1:14" ht="15.75" thickBot="1" x14ac:dyDescent="0.3">
      <c r="A16" s="96"/>
      <c r="B16" s="96"/>
      <c r="C16" s="96"/>
      <c r="D16" s="89"/>
      <c r="E16" s="96"/>
      <c r="F16" s="89"/>
      <c r="G16" s="89"/>
      <c r="H16" s="89"/>
      <c r="I16" s="89"/>
      <c r="J16" s="89"/>
      <c r="K16" s="91">
        <f t="shared" si="0"/>
        <v>0</v>
      </c>
      <c r="L16" s="89"/>
      <c r="M16" s="89"/>
      <c r="N16" s="96"/>
    </row>
    <row r="17" spans="1:14" ht="15.75" thickBot="1" x14ac:dyDescent="0.3">
      <c r="A17" s="96"/>
      <c r="B17" s="96"/>
      <c r="C17" s="96"/>
      <c r="D17" s="89"/>
      <c r="E17" s="96"/>
      <c r="F17" s="89"/>
      <c r="G17" s="89"/>
      <c r="H17" s="89"/>
      <c r="I17" s="89"/>
      <c r="J17" s="89"/>
      <c r="K17" s="91">
        <f t="shared" si="0"/>
        <v>0</v>
      </c>
      <c r="L17" s="89"/>
      <c r="M17" s="89"/>
      <c r="N17" s="96"/>
    </row>
    <row r="18" spans="1:14" ht="15.75" thickBot="1" x14ac:dyDescent="0.3">
      <c r="A18" s="96"/>
      <c r="B18" s="96"/>
      <c r="C18" s="96"/>
      <c r="D18" s="89"/>
      <c r="E18" s="96"/>
      <c r="F18" s="89"/>
      <c r="G18" s="89"/>
      <c r="H18" s="89"/>
      <c r="I18" s="89"/>
      <c r="J18" s="89"/>
      <c r="K18" s="91">
        <f t="shared" si="0"/>
        <v>0</v>
      </c>
      <c r="L18" s="89"/>
      <c r="M18" s="89"/>
      <c r="N18" s="96"/>
    </row>
    <row r="19" spans="1:14" ht="15.75" thickBot="1" x14ac:dyDescent="0.3">
      <c r="A19" s="96"/>
      <c r="B19" s="96"/>
      <c r="C19" s="96"/>
      <c r="D19" s="89"/>
      <c r="E19" s="96"/>
      <c r="F19" s="89"/>
      <c r="G19" s="89"/>
      <c r="H19" s="89"/>
      <c r="I19" s="89"/>
      <c r="J19" s="89"/>
      <c r="K19" s="91">
        <f t="shared" si="0"/>
        <v>0</v>
      </c>
      <c r="L19" s="89"/>
      <c r="M19" s="89"/>
      <c r="N19" s="96"/>
    </row>
    <row r="20" spans="1:14" ht="15.75" thickBot="1" x14ac:dyDescent="0.3">
      <c r="A20" s="96"/>
      <c r="B20" s="96"/>
      <c r="C20" s="96"/>
      <c r="D20" s="89"/>
      <c r="E20" s="96"/>
      <c r="F20" s="89"/>
      <c r="G20" s="89"/>
      <c r="H20" s="89"/>
      <c r="I20" s="89"/>
      <c r="J20" s="89"/>
      <c r="K20" s="91">
        <f t="shared" si="0"/>
        <v>0</v>
      </c>
      <c r="L20" s="89"/>
      <c r="M20" s="89"/>
      <c r="N20" s="96"/>
    </row>
    <row r="21" spans="1:14" ht="15.75" thickBot="1" x14ac:dyDescent="0.3">
      <c r="A21" s="96"/>
      <c r="B21" s="96"/>
      <c r="C21" s="96"/>
      <c r="D21" s="89"/>
      <c r="E21" s="96"/>
      <c r="F21" s="89"/>
      <c r="G21" s="89"/>
      <c r="H21" s="89"/>
      <c r="I21" s="89"/>
      <c r="J21" s="89"/>
      <c r="K21" s="91">
        <f t="shared" si="0"/>
        <v>0</v>
      </c>
      <c r="L21" s="89"/>
      <c r="M21" s="89"/>
      <c r="N21" s="96"/>
    </row>
    <row r="22" spans="1:14" ht="15.75" thickBot="1" x14ac:dyDescent="0.3">
      <c r="A22" s="96"/>
      <c r="B22" s="96"/>
      <c r="C22" s="96"/>
      <c r="D22" s="89"/>
      <c r="E22" s="96"/>
      <c r="F22" s="89"/>
      <c r="G22" s="89"/>
      <c r="H22" s="89"/>
      <c r="I22" s="89"/>
      <c r="J22" s="89"/>
      <c r="K22" s="91">
        <f t="shared" si="0"/>
        <v>0</v>
      </c>
      <c r="L22" s="89"/>
      <c r="M22" s="89"/>
      <c r="N22" s="96"/>
    </row>
    <row r="23" spans="1:14" ht="15.75" thickBot="1" x14ac:dyDescent="0.3">
      <c r="A23" s="96"/>
      <c r="B23" s="96"/>
      <c r="C23" s="96"/>
      <c r="D23" s="89"/>
      <c r="E23" s="96"/>
      <c r="F23" s="89"/>
      <c r="G23" s="89"/>
      <c r="H23" s="89"/>
      <c r="I23" s="89"/>
      <c r="J23" s="89"/>
      <c r="K23" s="91">
        <f t="shared" si="0"/>
        <v>0</v>
      </c>
      <c r="L23" s="89"/>
      <c r="M23" s="89"/>
      <c r="N23" s="96"/>
    </row>
    <row r="24" spans="1:14" ht="15.75" thickBot="1" x14ac:dyDescent="0.3">
      <c r="A24" s="96"/>
      <c r="B24" s="96"/>
      <c r="C24" s="96"/>
      <c r="D24" s="89"/>
      <c r="E24" s="96"/>
      <c r="F24" s="89"/>
      <c r="G24" s="89"/>
      <c r="H24" s="89"/>
      <c r="I24" s="89"/>
      <c r="J24" s="89"/>
      <c r="K24" s="91">
        <f t="shared" si="0"/>
        <v>0</v>
      </c>
      <c r="L24" s="89"/>
      <c r="M24" s="89"/>
      <c r="N24" s="96"/>
    </row>
    <row r="25" spans="1:14" ht="15.75" thickBot="1" x14ac:dyDescent="0.3">
      <c r="A25" s="96"/>
      <c r="B25" s="96"/>
      <c r="C25" s="96"/>
      <c r="D25" s="89"/>
      <c r="E25" s="96"/>
      <c r="F25" s="89"/>
      <c r="G25" s="89"/>
      <c r="H25" s="89"/>
      <c r="I25" s="89"/>
      <c r="J25" s="89"/>
      <c r="K25" s="91">
        <f t="shared" si="0"/>
        <v>0</v>
      </c>
      <c r="L25" s="89"/>
      <c r="M25" s="89"/>
      <c r="N25" s="96"/>
    </row>
    <row r="26" spans="1:14" ht="15.75" thickBot="1" x14ac:dyDescent="0.3">
      <c r="A26" s="96"/>
      <c r="B26" s="96"/>
      <c r="C26" s="96"/>
      <c r="D26" s="89"/>
      <c r="E26" s="96"/>
      <c r="F26" s="89"/>
      <c r="G26" s="89"/>
      <c r="H26" s="89"/>
      <c r="I26" s="89"/>
      <c r="J26" s="89"/>
      <c r="K26" s="91">
        <f t="shared" si="0"/>
        <v>0</v>
      </c>
      <c r="L26" s="89"/>
      <c r="M26" s="89"/>
      <c r="N26" s="96"/>
    </row>
    <row r="27" spans="1:14" ht="15.75" thickBot="1" x14ac:dyDescent="0.3">
      <c r="A27" s="96"/>
      <c r="B27" s="96"/>
      <c r="C27" s="96"/>
      <c r="D27" s="89"/>
      <c r="E27" s="96"/>
      <c r="F27" s="89"/>
      <c r="G27" s="89"/>
      <c r="H27" s="89"/>
      <c r="I27" s="89"/>
      <c r="J27" s="89"/>
      <c r="K27" s="91">
        <f t="shared" si="0"/>
        <v>0</v>
      </c>
      <c r="L27" s="89"/>
      <c r="M27" s="89"/>
      <c r="N27" s="96"/>
    </row>
    <row r="28" spans="1:14" ht="15.75" thickBot="1" x14ac:dyDescent="0.3">
      <c r="A28" s="96"/>
      <c r="B28" s="96"/>
      <c r="C28" s="96"/>
      <c r="D28" s="89"/>
      <c r="E28" s="96"/>
      <c r="F28" s="89"/>
      <c r="G28" s="89"/>
      <c r="H28" s="89"/>
      <c r="I28" s="89"/>
      <c r="J28" s="89"/>
      <c r="K28" s="91">
        <f t="shared" si="0"/>
        <v>0</v>
      </c>
      <c r="L28" s="89"/>
      <c r="M28" s="89"/>
      <c r="N28" s="96"/>
    </row>
    <row r="29" spans="1:14" ht="15.75" thickBot="1" x14ac:dyDescent="0.3">
      <c r="A29" s="96"/>
      <c r="B29" s="96"/>
      <c r="C29" s="96"/>
      <c r="D29" s="89"/>
      <c r="E29" s="96"/>
      <c r="F29" s="89"/>
      <c r="G29" s="89"/>
      <c r="H29" s="89"/>
      <c r="I29" s="89"/>
      <c r="J29" s="89"/>
      <c r="K29" s="91">
        <f t="shared" si="0"/>
        <v>0</v>
      </c>
      <c r="L29" s="89"/>
      <c r="M29" s="89"/>
      <c r="N29" s="96"/>
    </row>
    <row r="30" spans="1:14" ht="15.75" thickBot="1" x14ac:dyDescent="0.3">
      <c r="A30" s="96"/>
      <c r="B30" s="96"/>
      <c r="C30" s="96"/>
      <c r="D30" s="89"/>
      <c r="E30" s="96"/>
      <c r="F30" s="89"/>
      <c r="G30" s="89"/>
      <c r="H30" s="89"/>
      <c r="I30" s="89"/>
      <c r="J30" s="89"/>
      <c r="K30" s="91">
        <f t="shared" si="0"/>
        <v>0</v>
      </c>
      <c r="L30" s="89"/>
      <c r="M30" s="89"/>
      <c r="N30" s="96"/>
    </row>
    <row r="31" spans="1:14" ht="15.75" thickBot="1" x14ac:dyDescent="0.3">
      <c r="A31" s="96"/>
      <c r="B31" s="96"/>
      <c r="C31" s="96"/>
      <c r="D31" s="89"/>
      <c r="E31" s="96"/>
      <c r="F31" s="89"/>
      <c r="G31" s="89"/>
      <c r="H31" s="89"/>
      <c r="I31" s="89"/>
      <c r="J31" s="89"/>
      <c r="K31" s="91">
        <f t="shared" si="0"/>
        <v>0</v>
      </c>
      <c r="L31" s="89"/>
      <c r="M31" s="89"/>
      <c r="N31" s="96"/>
    </row>
    <row r="32" spans="1:14" ht="15.75" thickBot="1" x14ac:dyDescent="0.3">
      <c r="A32" s="96"/>
      <c r="B32" s="96"/>
      <c r="C32" s="96"/>
      <c r="D32" s="89"/>
      <c r="E32" s="96"/>
      <c r="F32" s="89"/>
      <c r="G32" s="89"/>
      <c r="H32" s="89"/>
      <c r="I32" s="89"/>
      <c r="J32" s="89"/>
      <c r="K32" s="91">
        <f t="shared" si="0"/>
        <v>0</v>
      </c>
      <c r="L32" s="89"/>
      <c r="M32" s="89"/>
      <c r="N32" s="96"/>
    </row>
    <row r="33" spans="1:14" ht="15.75" thickBot="1" x14ac:dyDescent="0.3">
      <c r="A33" s="96"/>
      <c r="B33" s="96"/>
      <c r="C33" s="96"/>
      <c r="D33" s="89"/>
      <c r="E33" s="96"/>
      <c r="F33" s="89"/>
      <c r="G33" s="89"/>
      <c r="H33" s="89"/>
      <c r="I33" s="89"/>
      <c r="J33" s="89"/>
      <c r="K33" s="91">
        <f t="shared" si="0"/>
        <v>0</v>
      </c>
      <c r="L33" s="89"/>
      <c r="M33" s="89"/>
      <c r="N33" s="96"/>
    </row>
    <row r="34" spans="1:14" ht="15.75" thickBot="1" x14ac:dyDescent="0.3">
      <c r="A34" s="96"/>
      <c r="B34" s="96"/>
      <c r="C34" s="96"/>
      <c r="D34" s="89"/>
      <c r="E34" s="96"/>
      <c r="F34" s="89"/>
      <c r="G34" s="89"/>
      <c r="H34" s="89"/>
      <c r="I34" s="89"/>
      <c r="J34" s="89"/>
      <c r="K34" s="91">
        <f t="shared" si="0"/>
        <v>0</v>
      </c>
      <c r="L34" s="89"/>
      <c r="M34" s="89"/>
      <c r="N34" s="96"/>
    </row>
    <row r="35" spans="1:14" ht="15.75" thickBot="1" x14ac:dyDescent="0.3">
      <c r="A35" s="96"/>
      <c r="B35" s="96"/>
      <c r="C35" s="96"/>
      <c r="D35" s="89"/>
      <c r="E35" s="96"/>
      <c r="F35" s="89"/>
      <c r="G35" s="89"/>
      <c r="H35" s="89"/>
      <c r="I35" s="89"/>
      <c r="J35" s="89"/>
      <c r="K35" s="91">
        <f t="shared" si="0"/>
        <v>0</v>
      </c>
      <c r="L35" s="89"/>
      <c r="M35" s="89"/>
      <c r="N35" s="96"/>
    </row>
    <row r="36" spans="1:14" ht="15.75" thickBot="1" x14ac:dyDescent="0.3">
      <c r="A36" s="96"/>
      <c r="B36" s="96"/>
      <c r="C36" s="96"/>
      <c r="D36" s="89"/>
      <c r="E36" s="96"/>
      <c r="F36" s="89"/>
      <c r="G36" s="89"/>
      <c r="H36" s="89"/>
      <c r="I36" s="89"/>
      <c r="J36" s="89"/>
      <c r="K36" s="91">
        <f t="shared" si="0"/>
        <v>0</v>
      </c>
      <c r="L36" s="89"/>
      <c r="M36" s="89"/>
      <c r="N36" s="96"/>
    </row>
    <row r="37" spans="1:14" ht="15.75" thickBot="1" x14ac:dyDescent="0.3">
      <c r="A37" s="96"/>
      <c r="B37" s="96"/>
      <c r="C37" s="96"/>
      <c r="D37" s="89"/>
      <c r="E37" s="96"/>
      <c r="F37" s="89"/>
      <c r="G37" s="89"/>
      <c r="H37" s="89"/>
      <c r="I37" s="89"/>
      <c r="J37" s="89"/>
      <c r="K37" s="89"/>
      <c r="L37" s="89"/>
      <c r="M37" s="89"/>
      <c r="N37" s="96"/>
    </row>
    <row r="38" spans="1:14" ht="15.75" thickBot="1" x14ac:dyDescent="0.3">
      <c r="A38" s="96"/>
      <c r="B38" s="96"/>
      <c r="C38" s="96"/>
      <c r="D38" s="89"/>
      <c r="E38" s="96"/>
      <c r="F38" s="89"/>
      <c r="G38" s="89"/>
      <c r="H38" s="89"/>
      <c r="I38" s="89"/>
      <c r="J38" s="89"/>
      <c r="K38" s="89"/>
      <c r="L38" s="89"/>
      <c r="M38" s="89"/>
      <c r="N38" s="96"/>
    </row>
    <row r="39" spans="1:14" ht="15.75" thickBot="1" x14ac:dyDescent="0.3">
      <c r="A39" s="96"/>
      <c r="B39" s="96"/>
      <c r="C39" s="96"/>
      <c r="D39" s="89"/>
      <c r="E39" s="96"/>
      <c r="F39" s="89"/>
      <c r="G39" s="89"/>
      <c r="H39" s="89"/>
      <c r="I39" s="89"/>
      <c r="J39" s="89"/>
      <c r="K39" s="89"/>
      <c r="L39" s="89"/>
      <c r="M39" s="89"/>
      <c r="N39" s="96"/>
    </row>
    <row r="40" spans="1:14" ht="15.75" thickBot="1" x14ac:dyDescent="0.3">
      <c r="A40" s="96"/>
      <c r="B40" s="96"/>
      <c r="C40" s="96"/>
      <c r="D40" s="89"/>
      <c r="E40" s="96"/>
      <c r="F40" s="89"/>
      <c r="G40" s="89"/>
      <c r="H40" s="89"/>
      <c r="I40" s="89"/>
      <c r="J40" s="89"/>
      <c r="K40" s="89"/>
      <c r="L40" s="89"/>
      <c r="M40" s="89"/>
      <c r="N40" s="96"/>
    </row>
    <row r="41" spans="1:14" ht="15.75" thickBot="1" x14ac:dyDescent="0.3">
      <c r="A41" s="96"/>
      <c r="B41" s="96"/>
      <c r="C41" s="96"/>
      <c r="D41" s="89"/>
      <c r="E41" s="96"/>
      <c r="F41" s="89"/>
      <c r="G41" s="89"/>
      <c r="H41" s="89"/>
      <c r="I41" s="89"/>
      <c r="J41" s="89"/>
      <c r="K41" s="89"/>
      <c r="L41" s="89"/>
      <c r="M41" s="89"/>
      <c r="N41" s="96"/>
    </row>
    <row r="42" spans="1:14" ht="15.75" thickBot="1" x14ac:dyDescent="0.3">
      <c r="A42" s="96"/>
      <c r="B42" s="96"/>
      <c r="C42" s="96"/>
      <c r="D42" s="89"/>
      <c r="E42" s="96"/>
      <c r="F42" s="89"/>
      <c r="G42" s="89"/>
      <c r="H42" s="89"/>
      <c r="I42" s="89"/>
      <c r="J42" s="89"/>
      <c r="K42" s="89"/>
      <c r="L42" s="89"/>
      <c r="M42" s="89"/>
      <c r="N42" s="96"/>
    </row>
    <row r="43" spans="1:14" ht="15.75" thickBot="1" x14ac:dyDescent="0.3">
      <c r="A43" s="96"/>
      <c r="B43" s="96"/>
      <c r="C43" s="96"/>
      <c r="D43" s="89"/>
      <c r="E43" s="96"/>
      <c r="F43" s="89"/>
      <c r="G43" s="89"/>
      <c r="H43" s="89"/>
      <c r="I43" s="89"/>
      <c r="J43" s="89"/>
      <c r="K43" s="89"/>
      <c r="L43" s="89"/>
      <c r="M43" s="89"/>
      <c r="N43" s="96"/>
    </row>
    <row r="44" spans="1:14" ht="15.75" thickBot="1" x14ac:dyDescent="0.3">
      <c r="A44" s="96"/>
      <c r="B44" s="96"/>
      <c r="C44" s="96"/>
      <c r="D44" s="89"/>
      <c r="E44" s="96"/>
      <c r="F44" s="89"/>
      <c r="G44" s="89"/>
      <c r="H44" s="89"/>
      <c r="I44" s="89"/>
      <c r="J44" s="89"/>
      <c r="K44" s="89"/>
      <c r="L44" s="89"/>
      <c r="M44" s="89"/>
      <c r="N44" s="96"/>
    </row>
    <row r="45" spans="1:14" ht="15.75" thickBot="1" x14ac:dyDescent="0.3">
      <c r="A45" s="96"/>
      <c r="B45" s="96"/>
      <c r="C45" s="96"/>
      <c r="D45" s="89"/>
      <c r="E45" s="96"/>
      <c r="F45" s="89"/>
      <c r="G45" s="89"/>
      <c r="H45" s="89"/>
      <c r="I45" s="89"/>
      <c r="J45" s="89"/>
      <c r="K45" s="89"/>
      <c r="L45" s="89"/>
      <c r="M45" s="89"/>
      <c r="N45" s="96"/>
    </row>
    <row r="46" spans="1:14" ht="15.75" thickBot="1" x14ac:dyDescent="0.3">
      <c r="A46" s="96"/>
      <c r="B46" s="96"/>
      <c r="C46" s="96"/>
      <c r="D46" s="89"/>
      <c r="E46" s="96"/>
      <c r="F46" s="89"/>
      <c r="G46" s="89"/>
      <c r="H46" s="89"/>
      <c r="I46" s="89"/>
      <c r="J46" s="89"/>
      <c r="K46" s="89"/>
      <c r="L46" s="89"/>
      <c r="M46" s="89"/>
      <c r="N46" s="96"/>
    </row>
    <row r="47" spans="1:14" ht="15.75" thickBot="1" x14ac:dyDescent="0.3">
      <c r="A47" s="96"/>
      <c r="B47" s="96"/>
      <c r="C47" s="96"/>
      <c r="D47" s="89"/>
      <c r="E47" s="96"/>
      <c r="F47" s="89"/>
      <c r="G47" s="89"/>
      <c r="H47" s="89"/>
      <c r="I47" s="89"/>
      <c r="J47" s="89"/>
      <c r="K47" s="89"/>
      <c r="L47" s="89"/>
      <c r="M47" s="89"/>
      <c r="N47" s="96"/>
    </row>
    <row r="48" spans="1:14" ht="15.75" thickBot="1" x14ac:dyDescent="0.3">
      <c r="A48" s="96"/>
      <c r="B48" s="96"/>
      <c r="C48" s="96"/>
      <c r="D48" s="89"/>
      <c r="E48" s="96"/>
      <c r="F48" s="89"/>
      <c r="G48" s="89"/>
      <c r="H48" s="89"/>
      <c r="I48" s="89"/>
      <c r="J48" s="89"/>
      <c r="K48" s="89"/>
      <c r="L48" s="89"/>
      <c r="M48" s="89"/>
      <c r="N48" s="96"/>
    </row>
    <row r="49" spans="1:14" ht="15.75" thickBot="1" x14ac:dyDescent="0.3">
      <c r="A49" s="96"/>
      <c r="B49" s="96"/>
      <c r="C49" s="96"/>
      <c r="D49" s="89"/>
      <c r="E49" s="96"/>
      <c r="F49" s="89"/>
      <c r="G49" s="89"/>
      <c r="H49" s="89"/>
      <c r="I49" s="89"/>
      <c r="J49" s="89"/>
      <c r="K49" s="89"/>
      <c r="L49" s="89"/>
      <c r="M49" s="89"/>
      <c r="N49" s="96"/>
    </row>
    <row r="50" spans="1:14" ht="15.75" thickBot="1" x14ac:dyDescent="0.3">
      <c r="A50" s="96"/>
      <c r="B50" s="96"/>
      <c r="C50" s="96"/>
      <c r="D50" s="89"/>
      <c r="E50" s="96"/>
      <c r="F50" s="89"/>
      <c r="G50" s="89"/>
      <c r="H50" s="89"/>
      <c r="I50" s="89"/>
      <c r="J50" s="89"/>
      <c r="K50" s="89"/>
      <c r="L50" s="89"/>
      <c r="M50" s="89"/>
      <c r="N50" s="96"/>
    </row>
    <row r="51" spans="1:14" ht="15.75" thickBot="1" x14ac:dyDescent="0.3">
      <c r="A51" s="96"/>
      <c r="B51" s="96"/>
      <c r="C51" s="96"/>
      <c r="D51" s="89"/>
      <c r="E51" s="96"/>
      <c r="F51" s="89"/>
      <c r="G51" s="89"/>
      <c r="H51" s="89"/>
      <c r="I51" s="89"/>
      <c r="J51" s="89"/>
      <c r="K51" s="89"/>
      <c r="L51" s="89"/>
      <c r="M51" s="89"/>
      <c r="N51" s="96"/>
    </row>
    <row r="52" spans="1:14" ht="15.75" thickBot="1" x14ac:dyDescent="0.3">
      <c r="A52" s="96"/>
      <c r="B52" s="96"/>
      <c r="C52" s="96"/>
      <c r="D52" s="89"/>
      <c r="E52" s="96"/>
      <c r="F52" s="89"/>
      <c r="G52" s="89"/>
      <c r="H52" s="89"/>
      <c r="I52" s="89"/>
      <c r="J52" s="89"/>
      <c r="K52" s="89"/>
      <c r="L52" s="89"/>
      <c r="M52" s="89"/>
      <c r="N52" s="96"/>
    </row>
    <row r="53" spans="1:14" ht="15.75" thickBot="1" x14ac:dyDescent="0.3">
      <c r="A53" s="96"/>
      <c r="B53" s="96"/>
      <c r="C53" s="96"/>
      <c r="D53" s="89"/>
      <c r="E53" s="96"/>
      <c r="F53" s="89"/>
      <c r="G53" s="89"/>
      <c r="H53" s="89"/>
      <c r="I53" s="89"/>
      <c r="J53" s="89"/>
      <c r="K53" s="89"/>
      <c r="L53" s="89"/>
      <c r="M53" s="89"/>
      <c r="N53" s="96"/>
    </row>
    <row r="54" spans="1:14" ht="15.75" thickBot="1" x14ac:dyDescent="0.3">
      <c r="A54" s="96"/>
      <c r="B54" s="96"/>
      <c r="C54" s="96"/>
      <c r="D54" s="89"/>
      <c r="E54" s="96"/>
      <c r="F54" s="89"/>
      <c r="G54" s="89"/>
      <c r="H54" s="89"/>
      <c r="I54" s="89"/>
      <c r="J54" s="89"/>
      <c r="K54" s="89"/>
      <c r="L54" s="89"/>
      <c r="M54" s="89"/>
      <c r="N54" s="96"/>
    </row>
    <row r="55" spans="1:14" ht="15.75" thickBot="1" x14ac:dyDescent="0.3">
      <c r="A55" s="96"/>
      <c r="B55" s="96"/>
      <c r="C55" s="96"/>
      <c r="D55" s="89"/>
      <c r="E55" s="96"/>
      <c r="F55" s="89"/>
      <c r="G55" s="89"/>
      <c r="H55" s="89"/>
      <c r="I55" s="89"/>
      <c r="J55" s="89"/>
      <c r="K55" s="89"/>
      <c r="L55" s="89"/>
      <c r="M55" s="89"/>
      <c r="N55" s="96"/>
    </row>
    <row r="56" spans="1:14" ht="15.75" thickBot="1" x14ac:dyDescent="0.3">
      <c r="A56" s="96"/>
      <c r="B56" s="96"/>
      <c r="C56" s="96"/>
      <c r="D56" s="89"/>
      <c r="E56" s="96"/>
      <c r="F56" s="89"/>
      <c r="G56" s="89"/>
      <c r="H56" s="89"/>
      <c r="I56" s="89"/>
      <c r="J56" s="89"/>
      <c r="K56" s="89"/>
      <c r="L56" s="89"/>
      <c r="M56" s="89"/>
      <c r="N56" s="96"/>
    </row>
    <row r="57" spans="1:14" ht="15.75" thickBot="1" x14ac:dyDescent="0.3">
      <c r="A57" s="96"/>
      <c r="B57" s="96"/>
      <c r="C57" s="96"/>
      <c r="D57" s="89"/>
      <c r="E57" s="96"/>
      <c r="F57" s="89"/>
      <c r="G57" s="89"/>
      <c r="H57" s="89"/>
      <c r="I57" s="89"/>
      <c r="J57" s="89"/>
      <c r="K57" s="89"/>
      <c r="L57" s="89"/>
      <c r="M57" s="89"/>
      <c r="N57" s="96"/>
    </row>
    <row r="58" spans="1:14" ht="15.75" thickBot="1" x14ac:dyDescent="0.3">
      <c r="A58" s="96"/>
      <c r="B58" s="96"/>
      <c r="C58" s="96"/>
      <c r="D58" s="89"/>
      <c r="E58" s="96"/>
      <c r="F58" s="89"/>
      <c r="G58" s="89"/>
      <c r="H58" s="89"/>
      <c r="I58" s="89"/>
      <c r="J58" s="89"/>
      <c r="K58" s="89"/>
      <c r="L58" s="89"/>
      <c r="M58" s="89"/>
      <c r="N58" s="96"/>
    </row>
    <row r="59" spans="1:14" ht="15.75" thickBot="1" x14ac:dyDescent="0.3">
      <c r="A59" s="96"/>
      <c r="B59" s="96"/>
      <c r="C59" s="96"/>
      <c r="D59" s="89"/>
      <c r="E59" s="96"/>
      <c r="F59" s="89"/>
      <c r="G59" s="89"/>
      <c r="H59" s="89"/>
      <c r="I59" s="89"/>
      <c r="J59" s="89"/>
      <c r="K59" s="89"/>
      <c r="L59" s="89"/>
      <c r="M59" s="89"/>
      <c r="N59" s="96"/>
    </row>
    <row r="60" spans="1:14" ht="15.75" thickBot="1" x14ac:dyDescent="0.3">
      <c r="A60" s="96"/>
      <c r="B60" s="96"/>
      <c r="C60" s="96"/>
      <c r="D60" s="89"/>
      <c r="E60" s="96"/>
      <c r="F60" s="89"/>
      <c r="G60" s="89"/>
      <c r="H60" s="89"/>
      <c r="I60" s="89"/>
      <c r="J60" s="89"/>
      <c r="K60" s="89"/>
      <c r="L60" s="89"/>
      <c r="M60" s="89"/>
      <c r="N60" s="96"/>
    </row>
    <row r="61" spans="1:14" ht="15.75" thickBot="1" x14ac:dyDescent="0.3">
      <c r="A61" s="96"/>
      <c r="B61" s="96"/>
      <c r="C61" s="96"/>
      <c r="D61" s="89"/>
      <c r="E61" s="96"/>
      <c r="F61" s="89"/>
      <c r="G61" s="89"/>
      <c r="H61" s="89"/>
      <c r="I61" s="89"/>
      <c r="J61" s="89"/>
      <c r="K61" s="89"/>
      <c r="L61" s="89"/>
      <c r="M61" s="89"/>
      <c r="N61" s="96"/>
    </row>
    <row r="62" spans="1:14" ht="15.75" thickBot="1" x14ac:dyDescent="0.3">
      <c r="A62" s="96"/>
      <c r="B62" s="96"/>
      <c r="C62" s="96"/>
      <c r="D62" s="89"/>
      <c r="E62" s="96"/>
      <c r="F62" s="89"/>
      <c r="G62" s="89"/>
      <c r="H62" s="89"/>
      <c r="I62" s="89"/>
      <c r="J62" s="89"/>
      <c r="K62" s="89"/>
      <c r="L62" s="89"/>
      <c r="M62" s="89"/>
      <c r="N62" s="96"/>
    </row>
    <row r="63" spans="1:14" ht="15.75" thickBot="1" x14ac:dyDescent="0.3">
      <c r="A63" s="96"/>
      <c r="B63" s="96"/>
      <c r="C63" s="96"/>
      <c r="D63" s="89"/>
      <c r="E63" s="96"/>
      <c r="F63" s="89"/>
      <c r="G63" s="89"/>
      <c r="H63" s="89"/>
      <c r="I63" s="89"/>
      <c r="J63" s="89"/>
      <c r="K63" s="89"/>
      <c r="L63" s="89"/>
      <c r="M63" s="89"/>
      <c r="N63" s="96"/>
    </row>
    <row r="64" spans="1:14" ht="15.75" thickBot="1" x14ac:dyDescent="0.3">
      <c r="A64" s="96"/>
      <c r="B64" s="96"/>
      <c r="C64" s="96"/>
      <c r="D64" s="89"/>
      <c r="E64" s="96"/>
      <c r="F64" s="89"/>
      <c r="G64" s="89"/>
      <c r="H64" s="89"/>
      <c r="I64" s="89"/>
      <c r="J64" s="89"/>
      <c r="K64" s="89"/>
      <c r="L64" s="89"/>
      <c r="M64" s="89"/>
      <c r="N64" s="96"/>
    </row>
    <row r="65" spans="1:14" ht="15.75" thickBot="1" x14ac:dyDescent="0.3">
      <c r="A65" s="96"/>
      <c r="B65" s="96"/>
      <c r="C65" s="96"/>
      <c r="D65" s="89"/>
      <c r="E65" s="96"/>
      <c r="F65" s="89"/>
      <c r="G65" s="89"/>
      <c r="H65" s="89"/>
      <c r="I65" s="89"/>
      <c r="J65" s="89"/>
      <c r="K65" s="89"/>
      <c r="L65" s="89"/>
      <c r="M65" s="89"/>
      <c r="N65" s="96"/>
    </row>
    <row r="66" spans="1:14" ht="15.75" thickBot="1" x14ac:dyDescent="0.3">
      <c r="A66" s="96"/>
      <c r="B66" s="96"/>
      <c r="C66" s="96"/>
      <c r="D66" s="89"/>
      <c r="E66" s="96"/>
      <c r="F66" s="89"/>
      <c r="G66" s="89"/>
      <c r="H66" s="89"/>
      <c r="I66" s="89"/>
      <c r="J66" s="89"/>
      <c r="K66" s="89"/>
      <c r="L66" s="89"/>
      <c r="M66" s="89"/>
      <c r="N66" s="96"/>
    </row>
    <row r="67" spans="1:14" ht="15.75" thickBot="1" x14ac:dyDescent="0.3">
      <c r="A67" s="96"/>
      <c r="B67" s="96"/>
      <c r="C67" s="96"/>
      <c r="D67" s="89"/>
      <c r="E67" s="96"/>
      <c r="F67" s="89"/>
      <c r="G67" s="89"/>
      <c r="H67" s="89"/>
      <c r="I67" s="89"/>
      <c r="J67" s="89"/>
      <c r="K67" s="89"/>
      <c r="L67" s="89"/>
      <c r="M67" s="89"/>
      <c r="N67" s="96"/>
    </row>
    <row r="68" spans="1:14" ht="15.75" thickBot="1" x14ac:dyDescent="0.3">
      <c r="A68" s="96"/>
      <c r="B68" s="96"/>
      <c r="C68" s="96"/>
      <c r="D68" s="89"/>
      <c r="E68" s="96"/>
      <c r="F68" s="89"/>
      <c r="G68" s="89"/>
      <c r="H68" s="89"/>
      <c r="I68" s="89"/>
      <c r="J68" s="89"/>
      <c r="K68" s="89"/>
      <c r="L68" s="89"/>
      <c r="M68" s="89"/>
      <c r="N68" s="96"/>
    </row>
    <row r="69" spans="1:14" ht="15.75" thickBot="1" x14ac:dyDescent="0.3">
      <c r="A69" s="96"/>
      <c r="B69" s="96"/>
      <c r="C69" s="96"/>
      <c r="D69" s="89"/>
      <c r="E69" s="96"/>
      <c r="F69" s="89"/>
      <c r="G69" s="89"/>
      <c r="H69" s="89"/>
      <c r="I69" s="89"/>
      <c r="J69" s="89"/>
      <c r="K69" s="89"/>
      <c r="L69" s="89"/>
      <c r="M69" s="89"/>
      <c r="N69" s="96"/>
    </row>
    <row r="70" spans="1:14" ht="15.75" thickBot="1" x14ac:dyDescent="0.3">
      <c r="A70" s="96"/>
      <c r="B70" s="96"/>
      <c r="C70" s="96"/>
      <c r="D70" s="89"/>
      <c r="E70" s="96"/>
      <c r="F70" s="89"/>
      <c r="G70" s="89"/>
      <c r="H70" s="89"/>
      <c r="I70" s="89"/>
      <c r="J70" s="89"/>
      <c r="K70" s="89"/>
      <c r="L70" s="89"/>
      <c r="M70" s="89"/>
      <c r="N70" s="96"/>
    </row>
    <row r="71" spans="1:14" ht="15.75" thickBot="1" x14ac:dyDescent="0.3">
      <c r="A71" s="96"/>
      <c r="B71" s="96"/>
      <c r="C71" s="96"/>
      <c r="D71" s="89"/>
      <c r="E71" s="96"/>
      <c r="F71" s="89"/>
      <c r="G71" s="89"/>
      <c r="H71" s="89"/>
      <c r="I71" s="89"/>
      <c r="J71" s="89"/>
      <c r="K71" s="89"/>
      <c r="L71" s="89"/>
      <c r="M71" s="89"/>
      <c r="N71" s="96"/>
    </row>
    <row r="72" spans="1:14" ht="15.75" thickBot="1" x14ac:dyDescent="0.3">
      <c r="A72" s="96"/>
      <c r="B72" s="96"/>
      <c r="C72" s="96"/>
      <c r="D72" s="89"/>
      <c r="E72" s="96"/>
      <c r="F72" s="89"/>
      <c r="G72" s="89"/>
      <c r="H72" s="89"/>
      <c r="I72" s="89"/>
      <c r="J72" s="89"/>
      <c r="K72" s="89"/>
      <c r="L72" s="89"/>
      <c r="M72" s="89"/>
      <c r="N72" s="96"/>
    </row>
    <row r="73" spans="1:14" ht="15.75" thickBot="1" x14ac:dyDescent="0.3">
      <c r="A73" s="96"/>
      <c r="B73" s="96"/>
      <c r="C73" s="96"/>
      <c r="D73" s="89"/>
      <c r="E73" s="96"/>
      <c r="F73" s="89"/>
      <c r="G73" s="89"/>
      <c r="H73" s="89"/>
      <c r="I73" s="89"/>
      <c r="J73" s="89"/>
      <c r="K73" s="89"/>
      <c r="L73" s="89"/>
      <c r="M73" s="89"/>
      <c r="N73" s="96"/>
    </row>
    <row r="74" spans="1:14" ht="15.75" thickBot="1" x14ac:dyDescent="0.3">
      <c r="A74" s="96"/>
      <c r="B74" s="96"/>
      <c r="C74" s="96"/>
      <c r="D74" s="89"/>
      <c r="E74" s="96"/>
      <c r="F74" s="89"/>
      <c r="G74" s="89"/>
      <c r="H74" s="89"/>
      <c r="I74" s="89"/>
      <c r="J74" s="89"/>
      <c r="K74" s="89"/>
      <c r="L74" s="89"/>
      <c r="M74" s="89"/>
      <c r="N74" s="96"/>
    </row>
    <row r="75" spans="1:14" ht="15.75" thickBot="1" x14ac:dyDescent="0.3">
      <c r="A75" s="96"/>
      <c r="B75" s="96"/>
      <c r="C75" s="96"/>
      <c r="D75" s="89"/>
      <c r="E75" s="96"/>
      <c r="F75" s="89"/>
      <c r="G75" s="89"/>
      <c r="H75" s="89"/>
      <c r="I75" s="89"/>
      <c r="J75" s="89"/>
      <c r="K75" s="89"/>
      <c r="L75" s="89"/>
      <c r="M75" s="89"/>
      <c r="N75" s="96"/>
    </row>
    <row r="76" spans="1:14" ht="15.75" thickBot="1" x14ac:dyDescent="0.3">
      <c r="A76" s="96"/>
      <c r="B76" s="96"/>
      <c r="C76" s="96"/>
      <c r="D76" s="89"/>
      <c r="E76" s="96"/>
      <c r="F76" s="89"/>
      <c r="G76" s="89"/>
      <c r="H76" s="89"/>
      <c r="I76" s="89"/>
      <c r="J76" s="89"/>
      <c r="K76" s="89"/>
      <c r="L76" s="89"/>
      <c r="M76" s="89"/>
      <c r="N76" s="96"/>
    </row>
    <row r="77" spans="1:14" ht="15.75" thickBot="1" x14ac:dyDescent="0.3">
      <c r="A77" s="96"/>
      <c r="B77" s="96"/>
      <c r="C77" s="96"/>
      <c r="D77" s="89"/>
      <c r="E77" s="96"/>
      <c r="F77" s="89"/>
      <c r="G77" s="89"/>
      <c r="H77" s="89"/>
      <c r="I77" s="89"/>
      <c r="J77" s="89"/>
      <c r="K77" s="89"/>
      <c r="L77" s="89"/>
      <c r="M77" s="89"/>
      <c r="N77" s="96"/>
    </row>
    <row r="78" spans="1:14" ht="15.75" thickBot="1" x14ac:dyDescent="0.3">
      <c r="A78" s="96"/>
      <c r="B78" s="96"/>
      <c r="C78" s="96"/>
      <c r="D78" s="89"/>
      <c r="E78" s="96"/>
      <c r="F78" s="89"/>
      <c r="G78" s="89"/>
      <c r="H78" s="89"/>
      <c r="I78" s="89"/>
      <c r="J78" s="89"/>
      <c r="K78" s="89"/>
      <c r="L78" s="89"/>
      <c r="M78" s="89"/>
      <c r="N78" s="96"/>
    </row>
    <row r="79" spans="1:14" ht="15.75" thickBot="1" x14ac:dyDescent="0.3">
      <c r="A79" s="96"/>
      <c r="B79" s="96"/>
      <c r="C79" s="96"/>
      <c r="D79" s="89"/>
      <c r="E79" s="96"/>
      <c r="F79" s="89"/>
      <c r="G79" s="89"/>
      <c r="H79" s="89"/>
      <c r="I79" s="89"/>
      <c r="J79" s="89"/>
      <c r="K79" s="89"/>
      <c r="L79" s="89"/>
      <c r="M79" s="89"/>
      <c r="N79" s="96"/>
    </row>
    <row r="80" spans="1:14" ht="15.75" thickBot="1" x14ac:dyDescent="0.3">
      <c r="A80" s="96"/>
      <c r="B80" s="96"/>
      <c r="C80" s="96"/>
      <c r="D80" s="89"/>
      <c r="E80" s="96"/>
      <c r="F80" s="89"/>
      <c r="G80" s="89"/>
      <c r="H80" s="89"/>
      <c r="I80" s="89"/>
      <c r="J80" s="89"/>
      <c r="K80" s="89"/>
      <c r="L80" s="89"/>
      <c r="M80" s="89"/>
      <c r="N80" s="96"/>
    </row>
    <row r="81" spans="1:14" ht="15.75" thickBot="1" x14ac:dyDescent="0.3">
      <c r="A81" s="96"/>
      <c r="B81" s="96"/>
      <c r="C81" s="96"/>
      <c r="D81" s="89"/>
      <c r="E81" s="96"/>
      <c r="F81" s="89"/>
      <c r="G81" s="89"/>
      <c r="H81" s="89"/>
      <c r="I81" s="89"/>
      <c r="J81" s="89"/>
      <c r="K81" s="89"/>
      <c r="L81" s="89"/>
      <c r="M81" s="89"/>
      <c r="N81" s="96"/>
    </row>
    <row r="82" spans="1:14" ht="15.75" thickBot="1" x14ac:dyDescent="0.3">
      <c r="A82" s="96"/>
      <c r="B82" s="96"/>
      <c r="C82" s="96"/>
      <c r="D82" s="89"/>
      <c r="E82" s="96"/>
      <c r="F82" s="89"/>
      <c r="G82" s="89"/>
      <c r="H82" s="89"/>
      <c r="I82" s="89"/>
      <c r="J82" s="89"/>
      <c r="K82" s="89"/>
      <c r="L82" s="89"/>
      <c r="M82" s="89"/>
      <c r="N82" s="96"/>
    </row>
    <row r="83" spans="1:14" ht="15.75" thickBot="1" x14ac:dyDescent="0.3">
      <c r="A83" s="96"/>
      <c r="B83" s="96"/>
      <c r="C83" s="96"/>
      <c r="D83" s="89"/>
      <c r="E83" s="96"/>
      <c r="F83" s="89"/>
      <c r="G83" s="89"/>
      <c r="H83" s="89"/>
      <c r="I83" s="89"/>
      <c r="J83" s="89"/>
      <c r="K83" s="89"/>
      <c r="L83" s="89"/>
      <c r="M83" s="89"/>
      <c r="N83" s="96"/>
    </row>
    <row r="84" spans="1:14" ht="15.75" thickBot="1" x14ac:dyDescent="0.3">
      <c r="A84" s="96"/>
      <c r="B84" s="96"/>
      <c r="C84" s="96"/>
      <c r="D84" s="89"/>
      <c r="E84" s="96"/>
      <c r="F84" s="89"/>
      <c r="G84" s="89"/>
      <c r="H84" s="89"/>
      <c r="I84" s="89"/>
      <c r="J84" s="89"/>
      <c r="K84" s="89"/>
      <c r="L84" s="89"/>
      <c r="M84" s="89"/>
      <c r="N84" s="96"/>
    </row>
    <row r="85" spans="1:14" ht="15.75" thickBot="1" x14ac:dyDescent="0.3">
      <c r="A85" s="96"/>
      <c r="B85" s="96"/>
      <c r="C85" s="96"/>
      <c r="D85" s="89"/>
      <c r="E85" s="96"/>
      <c r="F85" s="89"/>
      <c r="G85" s="89"/>
      <c r="H85" s="89"/>
      <c r="I85" s="89"/>
      <c r="J85" s="89"/>
      <c r="K85" s="89"/>
      <c r="L85" s="89"/>
      <c r="M85" s="89"/>
      <c r="N85" s="96"/>
    </row>
    <row r="86" spans="1:14" ht="15.75" thickBot="1" x14ac:dyDescent="0.3">
      <c r="A86" s="96"/>
      <c r="B86" s="96"/>
      <c r="C86" s="96"/>
      <c r="D86" s="89"/>
      <c r="E86" s="96"/>
      <c r="F86" s="89"/>
      <c r="G86" s="89"/>
      <c r="H86" s="89"/>
      <c r="I86" s="89"/>
      <c r="J86" s="89"/>
      <c r="K86" s="89"/>
      <c r="L86" s="89"/>
      <c r="M86" s="89"/>
      <c r="N86" s="96"/>
    </row>
    <row r="87" spans="1:14" ht="15.75" thickBot="1" x14ac:dyDescent="0.3">
      <c r="A87" s="96"/>
      <c r="B87" s="96"/>
      <c r="C87" s="96"/>
      <c r="D87" s="89"/>
      <c r="E87" s="96"/>
      <c r="F87" s="89"/>
      <c r="G87" s="89"/>
      <c r="H87" s="89"/>
      <c r="I87" s="89"/>
      <c r="J87" s="89"/>
      <c r="K87" s="89"/>
      <c r="L87" s="89"/>
      <c r="M87" s="89"/>
      <c r="N87" s="96"/>
    </row>
    <row r="88" spans="1:14" ht="15.75" thickBot="1" x14ac:dyDescent="0.3">
      <c r="A88" s="96"/>
      <c r="B88" s="96"/>
      <c r="C88" s="96"/>
      <c r="D88" s="89"/>
      <c r="E88" s="96"/>
      <c r="F88" s="89"/>
      <c r="G88" s="89"/>
      <c r="H88" s="89"/>
      <c r="I88" s="89"/>
      <c r="J88" s="89"/>
      <c r="K88" s="89"/>
      <c r="L88" s="89"/>
      <c r="M88" s="89"/>
      <c r="N88" s="96"/>
    </row>
    <row r="89" spans="1:14" ht="15.75" thickBot="1" x14ac:dyDescent="0.3">
      <c r="A89" s="96"/>
      <c r="B89" s="96"/>
      <c r="C89" s="96"/>
      <c r="D89" s="89"/>
      <c r="E89" s="96"/>
      <c r="F89" s="89"/>
      <c r="G89" s="89"/>
      <c r="H89" s="89"/>
      <c r="I89" s="89"/>
      <c r="J89" s="89"/>
      <c r="K89" s="89"/>
      <c r="L89" s="89"/>
      <c r="M89" s="89"/>
      <c r="N89" s="96"/>
    </row>
    <row r="90" spans="1:14" ht="15.75" thickBot="1" x14ac:dyDescent="0.3">
      <c r="A90" s="96"/>
      <c r="B90" s="96"/>
      <c r="C90" s="96"/>
      <c r="D90" s="89"/>
      <c r="E90" s="96"/>
      <c r="F90" s="89"/>
      <c r="G90" s="89"/>
      <c r="H90" s="89"/>
      <c r="I90" s="89"/>
      <c r="J90" s="89"/>
      <c r="K90" s="89"/>
      <c r="L90" s="89"/>
      <c r="M90" s="89"/>
      <c r="N90" s="96"/>
    </row>
    <row r="91" spans="1:14" ht="15.75" thickBot="1" x14ac:dyDescent="0.3">
      <c r="A91" s="96"/>
      <c r="B91" s="96"/>
      <c r="C91" s="96"/>
      <c r="D91" s="89"/>
      <c r="E91" s="96"/>
      <c r="F91" s="89"/>
      <c r="G91" s="89"/>
      <c r="H91" s="89"/>
      <c r="I91" s="89"/>
      <c r="J91" s="89"/>
      <c r="K91" s="89"/>
      <c r="L91" s="89"/>
      <c r="M91" s="89"/>
      <c r="N91" s="96"/>
    </row>
    <row r="92" spans="1:14" ht="15.75" thickBot="1" x14ac:dyDescent="0.3">
      <c r="A92" s="96"/>
      <c r="B92" s="96"/>
      <c r="C92" s="96"/>
      <c r="D92" s="89"/>
      <c r="E92" s="96"/>
      <c r="F92" s="89"/>
      <c r="G92" s="89"/>
      <c r="H92" s="89"/>
      <c r="I92" s="89"/>
      <c r="J92" s="89"/>
      <c r="K92" s="89"/>
      <c r="L92" s="89"/>
      <c r="M92" s="89"/>
      <c r="N92" s="96"/>
    </row>
    <row r="93" spans="1:14" ht="15.75" thickBot="1" x14ac:dyDescent="0.3">
      <c r="A93" s="96"/>
      <c r="B93" s="96"/>
      <c r="C93" s="96"/>
      <c r="D93" s="89"/>
      <c r="E93" s="96"/>
      <c r="F93" s="89"/>
      <c r="G93" s="89"/>
      <c r="H93" s="89"/>
      <c r="I93" s="89"/>
      <c r="J93" s="89"/>
      <c r="K93" s="89"/>
      <c r="L93" s="89"/>
      <c r="M93" s="89"/>
      <c r="N93" s="96"/>
    </row>
    <row r="94" spans="1:14" ht="15.75" thickBot="1" x14ac:dyDescent="0.3">
      <c r="A94" s="96"/>
      <c r="B94" s="96"/>
      <c r="C94" s="96"/>
      <c r="D94" s="89"/>
      <c r="E94" s="96"/>
      <c r="F94" s="89"/>
      <c r="G94" s="89"/>
      <c r="H94" s="89"/>
      <c r="I94" s="89"/>
      <c r="J94" s="89"/>
      <c r="K94" s="89"/>
      <c r="L94" s="89"/>
      <c r="M94" s="89"/>
      <c r="N94" s="96"/>
    </row>
    <row r="95" spans="1:14" ht="15.75" thickBot="1" x14ac:dyDescent="0.3">
      <c r="A95" s="96"/>
      <c r="B95" s="96"/>
      <c r="C95" s="96"/>
      <c r="D95" s="89"/>
      <c r="E95" s="96"/>
      <c r="F95" s="89"/>
      <c r="G95" s="89"/>
      <c r="H95" s="89"/>
      <c r="I95" s="89"/>
      <c r="J95" s="89"/>
      <c r="K95" s="89"/>
      <c r="L95" s="89"/>
      <c r="M95" s="89"/>
      <c r="N95" s="96"/>
    </row>
    <row r="96" spans="1:14" ht="15.75" thickBot="1" x14ac:dyDescent="0.3">
      <c r="A96" s="96"/>
      <c r="B96" s="96"/>
      <c r="C96" s="96"/>
      <c r="D96" s="89"/>
      <c r="E96" s="96"/>
      <c r="F96" s="89"/>
      <c r="G96" s="89"/>
      <c r="H96" s="89"/>
      <c r="I96" s="89"/>
      <c r="J96" s="89"/>
      <c r="K96" s="89"/>
      <c r="L96" s="89"/>
      <c r="M96" s="89"/>
      <c r="N96" s="96"/>
    </row>
    <row r="97" spans="1:14" ht="15.75" thickBot="1" x14ac:dyDescent="0.3">
      <c r="A97" s="96"/>
      <c r="B97" s="96"/>
      <c r="C97" s="96"/>
      <c r="D97" s="89"/>
      <c r="E97" s="96"/>
      <c r="F97" s="89"/>
      <c r="G97" s="89"/>
      <c r="H97" s="89"/>
      <c r="I97" s="89"/>
      <c r="J97" s="89"/>
      <c r="K97" s="89"/>
      <c r="L97" s="89"/>
      <c r="M97" s="89"/>
      <c r="N97" s="96"/>
    </row>
    <row r="98" spans="1:14" ht="15.75" thickBot="1" x14ac:dyDescent="0.3">
      <c r="A98" s="96"/>
      <c r="B98" s="96"/>
      <c r="C98" s="96"/>
      <c r="D98" s="89"/>
      <c r="E98" s="96"/>
      <c r="F98" s="89"/>
      <c r="G98" s="89"/>
      <c r="H98" s="89"/>
      <c r="I98" s="89"/>
      <c r="J98" s="89"/>
      <c r="K98" s="89"/>
      <c r="L98" s="89"/>
      <c r="M98" s="89"/>
      <c r="N98" s="96"/>
    </row>
    <row r="99" spans="1:14" ht="15.75" thickBot="1" x14ac:dyDescent="0.3">
      <c r="A99" s="96"/>
      <c r="B99" s="96"/>
      <c r="C99" s="96"/>
      <c r="D99" s="89"/>
      <c r="E99" s="96"/>
      <c r="F99" s="89"/>
      <c r="G99" s="89"/>
      <c r="H99" s="89"/>
      <c r="I99" s="89"/>
      <c r="J99" s="89"/>
      <c r="K99" s="89"/>
      <c r="L99" s="89"/>
      <c r="M99" s="89"/>
      <c r="N99" s="96"/>
    </row>
    <row r="100" spans="1:14" ht="15.75" thickBot="1" x14ac:dyDescent="0.3">
      <c r="A100" s="96"/>
      <c r="B100" s="96"/>
      <c r="C100" s="96"/>
      <c r="D100" s="89"/>
      <c r="E100" s="96"/>
      <c r="F100" s="89"/>
      <c r="G100" s="89"/>
      <c r="H100" s="89"/>
      <c r="I100" s="89"/>
      <c r="J100" s="89"/>
      <c r="K100" s="89"/>
      <c r="L100" s="89"/>
      <c r="M100" s="89"/>
      <c r="N100" s="96"/>
    </row>
    <row r="101" spans="1:14" ht="15.75" thickBot="1" x14ac:dyDescent="0.3">
      <c r="A101" s="96"/>
      <c r="B101" s="96"/>
      <c r="C101" s="96"/>
      <c r="D101" s="89"/>
      <c r="E101" s="96"/>
      <c r="F101" s="89"/>
      <c r="G101" s="89"/>
      <c r="H101" s="89"/>
      <c r="I101" s="89"/>
      <c r="J101" s="89"/>
      <c r="K101" s="89"/>
      <c r="L101" s="89"/>
      <c r="M101" s="89"/>
      <c r="N101" s="96"/>
    </row>
    <row r="102" spans="1:14" ht="15.75" thickBot="1" x14ac:dyDescent="0.3">
      <c r="A102" s="96"/>
      <c r="B102" s="96"/>
      <c r="C102" s="96"/>
      <c r="D102" s="89"/>
      <c r="E102" s="96"/>
      <c r="F102" s="89"/>
      <c r="G102" s="89"/>
      <c r="H102" s="89"/>
      <c r="I102" s="89"/>
      <c r="J102" s="89"/>
      <c r="K102" s="89"/>
      <c r="L102" s="89"/>
      <c r="M102" s="89"/>
      <c r="N102" s="96"/>
    </row>
    <row r="103" spans="1:14" ht="15.75" thickBot="1" x14ac:dyDescent="0.3">
      <c r="A103" s="96"/>
      <c r="B103" s="96"/>
      <c r="C103" s="96"/>
      <c r="D103" s="89"/>
      <c r="E103" s="96"/>
      <c r="F103" s="89"/>
      <c r="G103" s="89"/>
      <c r="H103" s="89"/>
      <c r="I103" s="89"/>
      <c r="J103" s="89"/>
      <c r="K103" s="89"/>
      <c r="L103" s="89"/>
      <c r="M103" s="89"/>
      <c r="N103" s="96"/>
    </row>
    <row r="104" spans="1:14" ht="15.75" thickBot="1" x14ac:dyDescent="0.3">
      <c r="A104" s="96"/>
      <c r="B104" s="96"/>
      <c r="C104" s="96"/>
      <c r="D104" s="89"/>
      <c r="E104" s="96"/>
      <c r="F104" s="89"/>
      <c r="G104" s="89"/>
      <c r="H104" s="89"/>
      <c r="I104" s="89"/>
      <c r="J104" s="89"/>
      <c r="K104" s="89"/>
      <c r="L104" s="89"/>
      <c r="M104" s="89"/>
      <c r="N104" s="96"/>
    </row>
    <row r="105" spans="1:14" ht="15.75" thickBot="1" x14ac:dyDescent="0.3">
      <c r="A105" s="96"/>
      <c r="B105" s="96"/>
      <c r="C105" s="96"/>
      <c r="D105" s="89"/>
      <c r="E105" s="96"/>
      <c r="F105" s="89"/>
      <c r="G105" s="89"/>
      <c r="H105" s="89"/>
      <c r="I105" s="89"/>
      <c r="J105" s="89"/>
      <c r="K105" s="89"/>
      <c r="L105" s="89"/>
      <c r="M105" s="89"/>
      <c r="N105" s="96"/>
    </row>
    <row r="106" spans="1:14" ht="15.75" thickBot="1" x14ac:dyDescent="0.3">
      <c r="A106" s="96"/>
      <c r="B106" s="96"/>
      <c r="C106" s="96"/>
      <c r="D106" s="89"/>
      <c r="E106" s="96"/>
      <c r="F106" s="89"/>
      <c r="G106" s="89"/>
      <c r="H106" s="89"/>
      <c r="I106" s="89"/>
      <c r="J106" s="89"/>
      <c r="K106" s="89"/>
      <c r="L106" s="89"/>
      <c r="M106" s="89"/>
      <c r="N106" s="96"/>
    </row>
    <row r="107" spans="1:14" ht="15.75" thickBot="1" x14ac:dyDescent="0.3">
      <c r="A107" s="96"/>
      <c r="B107" s="96"/>
      <c r="C107" s="96"/>
      <c r="D107" s="89"/>
      <c r="E107" s="96"/>
      <c r="F107" s="89"/>
      <c r="G107" s="89"/>
      <c r="H107" s="89"/>
      <c r="I107" s="89"/>
      <c r="J107" s="89"/>
      <c r="K107" s="89"/>
      <c r="L107" s="89"/>
      <c r="M107" s="89"/>
      <c r="N107" s="96"/>
    </row>
    <row r="108" spans="1:14" ht="15.75" thickBot="1" x14ac:dyDescent="0.3">
      <c r="A108" s="96"/>
      <c r="B108" s="96"/>
      <c r="C108" s="96"/>
      <c r="D108" s="89"/>
      <c r="E108" s="96"/>
      <c r="F108" s="89"/>
      <c r="G108" s="89"/>
      <c r="H108" s="89"/>
      <c r="I108" s="89"/>
      <c r="J108" s="89"/>
      <c r="K108" s="89"/>
      <c r="L108" s="89"/>
      <c r="M108" s="89"/>
      <c r="N108" s="96"/>
    </row>
    <row r="109" spans="1:14" ht="15.75" thickBot="1" x14ac:dyDescent="0.3">
      <c r="A109" s="96"/>
      <c r="B109" s="96"/>
      <c r="C109" s="96"/>
      <c r="D109" s="89"/>
      <c r="E109" s="96"/>
      <c r="F109" s="89"/>
      <c r="G109" s="89"/>
      <c r="H109" s="89"/>
      <c r="I109" s="89"/>
      <c r="J109" s="89"/>
      <c r="K109" s="89"/>
      <c r="L109" s="89"/>
      <c r="M109" s="89"/>
      <c r="N109" s="96"/>
    </row>
    <row r="110" spans="1:14" ht="15.75" thickBot="1" x14ac:dyDescent="0.3">
      <c r="A110" s="96"/>
      <c r="B110" s="96"/>
      <c r="C110" s="96"/>
      <c r="D110" s="89"/>
      <c r="E110" s="96"/>
      <c r="F110" s="89"/>
      <c r="G110" s="89"/>
      <c r="H110" s="89"/>
      <c r="I110" s="89"/>
      <c r="J110" s="89"/>
      <c r="K110" s="89"/>
      <c r="L110" s="89"/>
      <c r="M110" s="89"/>
      <c r="N110" s="96"/>
    </row>
    <row r="111" spans="1:14" ht="15.75" thickBot="1" x14ac:dyDescent="0.3">
      <c r="A111" s="96"/>
      <c r="B111" s="96"/>
      <c r="C111" s="96"/>
      <c r="D111" s="89"/>
      <c r="E111" s="96"/>
      <c r="F111" s="89"/>
      <c r="G111" s="89"/>
      <c r="H111" s="89"/>
      <c r="I111" s="89"/>
      <c r="J111" s="89"/>
      <c r="K111" s="89"/>
      <c r="L111" s="89"/>
      <c r="M111" s="89"/>
      <c r="N111" s="96"/>
    </row>
    <row r="112" spans="1:14" ht="15.75" thickBot="1" x14ac:dyDescent="0.3">
      <c r="A112" s="96"/>
      <c r="B112" s="96"/>
      <c r="C112" s="96"/>
      <c r="D112" s="89"/>
      <c r="E112" s="96"/>
      <c r="F112" s="89"/>
      <c r="G112" s="89"/>
      <c r="H112" s="89"/>
      <c r="I112" s="89"/>
      <c r="J112" s="89"/>
      <c r="K112" s="89"/>
      <c r="L112" s="89"/>
      <c r="M112" s="89"/>
      <c r="N112" s="96"/>
    </row>
    <row r="113" spans="1:14" ht="15.75" thickBot="1" x14ac:dyDescent="0.3">
      <c r="A113" s="96"/>
      <c r="B113" s="96"/>
      <c r="C113" s="96"/>
      <c r="D113" s="89"/>
      <c r="E113" s="96"/>
      <c r="F113" s="89"/>
      <c r="G113" s="89"/>
      <c r="H113" s="89"/>
      <c r="I113" s="89"/>
      <c r="J113" s="89"/>
      <c r="K113" s="89"/>
      <c r="L113" s="89"/>
      <c r="M113" s="89"/>
      <c r="N113" s="96"/>
    </row>
    <row r="114" spans="1:14" ht="15.75" thickBot="1" x14ac:dyDescent="0.3">
      <c r="A114" s="96"/>
      <c r="B114" s="96"/>
      <c r="C114" s="96"/>
      <c r="D114" s="89"/>
      <c r="E114" s="96"/>
      <c r="F114" s="89"/>
      <c r="G114" s="89"/>
      <c r="H114" s="89"/>
      <c r="I114" s="89"/>
      <c r="J114" s="89"/>
      <c r="K114" s="89"/>
      <c r="L114" s="89"/>
      <c r="M114" s="89"/>
      <c r="N114" s="96"/>
    </row>
    <row r="115" spans="1:14" ht="15.75" thickBot="1" x14ac:dyDescent="0.3">
      <c r="A115" s="96"/>
      <c r="B115" s="96"/>
      <c r="C115" s="96"/>
      <c r="D115" s="89"/>
      <c r="E115" s="96"/>
      <c r="F115" s="89"/>
      <c r="G115" s="89"/>
      <c r="H115" s="89"/>
      <c r="I115" s="89"/>
      <c r="J115" s="89"/>
      <c r="K115" s="89"/>
      <c r="L115" s="89"/>
      <c r="M115" s="89"/>
      <c r="N115" s="96"/>
    </row>
    <row r="116" spans="1:14" ht="15.75" thickBot="1" x14ac:dyDescent="0.3">
      <c r="A116" s="96"/>
      <c r="B116" s="96"/>
      <c r="C116" s="96"/>
      <c r="D116" s="89"/>
      <c r="E116" s="96"/>
      <c r="F116" s="89"/>
      <c r="G116" s="89"/>
      <c r="H116" s="89"/>
      <c r="I116" s="89"/>
      <c r="J116" s="89"/>
      <c r="K116" s="89"/>
      <c r="L116" s="89"/>
      <c r="M116" s="89"/>
      <c r="N116" s="96"/>
    </row>
    <row r="117" spans="1:14" ht="15.75" thickBot="1" x14ac:dyDescent="0.3">
      <c r="A117" s="96"/>
      <c r="B117" s="96"/>
      <c r="C117" s="96"/>
      <c r="D117" s="89"/>
      <c r="E117" s="96"/>
      <c r="F117" s="89"/>
      <c r="G117" s="89"/>
      <c r="H117" s="89"/>
      <c r="I117" s="89"/>
      <c r="J117" s="89"/>
      <c r="K117" s="89"/>
      <c r="L117" s="89"/>
      <c r="M117" s="89"/>
      <c r="N117" s="96"/>
    </row>
    <row r="118" spans="1:14" ht="15.75" thickBot="1" x14ac:dyDescent="0.3">
      <c r="A118" s="96"/>
      <c r="B118" s="96"/>
      <c r="C118" s="96"/>
      <c r="D118" s="89"/>
      <c r="E118" s="96"/>
      <c r="F118" s="89"/>
      <c r="G118" s="89"/>
      <c r="H118" s="89"/>
      <c r="I118" s="89"/>
      <c r="J118" s="89"/>
      <c r="K118" s="89"/>
      <c r="L118" s="89"/>
      <c r="M118" s="89"/>
      <c r="N118" s="96"/>
    </row>
    <row r="119" spans="1:14" ht="15.75" thickBot="1" x14ac:dyDescent="0.3">
      <c r="A119" s="96"/>
      <c r="B119" s="96"/>
      <c r="C119" s="96"/>
      <c r="D119" s="89"/>
      <c r="E119" s="96"/>
      <c r="F119" s="89"/>
      <c r="G119" s="89"/>
      <c r="H119" s="89"/>
      <c r="I119" s="89"/>
      <c r="J119" s="89"/>
      <c r="K119" s="89"/>
      <c r="L119" s="89"/>
      <c r="M119" s="89"/>
      <c r="N119" s="96"/>
    </row>
    <row r="120" spans="1:14" ht="15.75" thickBot="1" x14ac:dyDescent="0.3">
      <c r="A120" s="96"/>
      <c r="B120" s="96"/>
      <c r="C120" s="96"/>
      <c r="D120" s="89"/>
      <c r="E120" s="96"/>
      <c r="F120" s="89"/>
      <c r="G120" s="89"/>
      <c r="H120" s="89"/>
      <c r="I120" s="89"/>
      <c r="J120" s="89"/>
      <c r="K120" s="89"/>
      <c r="L120" s="89"/>
      <c r="M120" s="89"/>
      <c r="N120" s="96"/>
    </row>
    <row r="121" spans="1:14" ht="15.75" thickBot="1" x14ac:dyDescent="0.3">
      <c r="A121" s="96"/>
      <c r="B121" s="96"/>
      <c r="C121" s="96"/>
      <c r="D121" s="89"/>
      <c r="E121" s="96"/>
      <c r="F121" s="89"/>
      <c r="G121" s="89"/>
      <c r="H121" s="89"/>
      <c r="I121" s="89"/>
      <c r="J121" s="89"/>
      <c r="K121" s="89"/>
      <c r="L121" s="89"/>
      <c r="M121" s="89"/>
      <c r="N121" s="96"/>
    </row>
    <row r="122" spans="1:14" ht="15.75" thickBot="1" x14ac:dyDescent="0.3">
      <c r="A122" s="96"/>
      <c r="B122" s="96"/>
      <c r="C122" s="96"/>
      <c r="D122" s="89"/>
      <c r="E122" s="96"/>
      <c r="F122" s="89"/>
      <c r="G122" s="89"/>
      <c r="H122" s="89"/>
      <c r="I122" s="89"/>
      <c r="J122" s="89"/>
      <c r="K122" s="89"/>
      <c r="L122" s="89"/>
      <c r="M122" s="89"/>
      <c r="N122" s="96"/>
    </row>
    <row r="123" spans="1:14" ht="15.75" thickBot="1" x14ac:dyDescent="0.3">
      <c r="A123" s="96"/>
      <c r="B123" s="96"/>
      <c r="C123" s="96"/>
      <c r="D123" s="89"/>
      <c r="E123" s="96"/>
      <c r="F123" s="89"/>
      <c r="G123" s="89"/>
      <c r="H123" s="89"/>
      <c r="I123" s="89"/>
      <c r="J123" s="89"/>
      <c r="K123" s="89"/>
      <c r="L123" s="89"/>
      <c r="M123" s="89"/>
      <c r="N123" s="96"/>
    </row>
    <row r="124" spans="1:14" ht="15.75" thickBot="1" x14ac:dyDescent="0.3">
      <c r="A124" s="96"/>
      <c r="B124" s="96"/>
      <c r="C124" s="96"/>
      <c r="D124" s="89"/>
      <c r="E124" s="96"/>
      <c r="F124" s="89"/>
      <c r="G124" s="89"/>
      <c r="H124" s="89"/>
      <c r="I124" s="89"/>
      <c r="J124" s="89"/>
      <c r="K124" s="89"/>
      <c r="L124" s="89"/>
      <c r="M124" s="89"/>
      <c r="N124" s="96"/>
    </row>
    <row r="125" spans="1:14" ht="15.75" thickBot="1" x14ac:dyDescent="0.3">
      <c r="A125" s="96"/>
      <c r="B125" s="96"/>
      <c r="C125" s="96"/>
      <c r="D125" s="89"/>
      <c r="E125" s="96"/>
      <c r="F125" s="89"/>
      <c r="G125" s="89"/>
      <c r="H125" s="89"/>
      <c r="I125" s="89"/>
      <c r="J125" s="89"/>
      <c r="K125" s="89"/>
      <c r="L125" s="89"/>
      <c r="M125" s="89"/>
      <c r="N125" s="96"/>
    </row>
    <row r="126" spans="1:14" ht="15.75" thickBot="1" x14ac:dyDescent="0.3">
      <c r="A126" s="96"/>
      <c r="B126" s="96"/>
      <c r="C126" s="96"/>
      <c r="D126" s="89"/>
      <c r="E126" s="96"/>
      <c r="F126" s="89"/>
      <c r="G126" s="89"/>
      <c r="H126" s="89"/>
      <c r="I126" s="89"/>
      <c r="J126" s="89"/>
      <c r="K126" s="89"/>
      <c r="L126" s="89"/>
      <c r="M126" s="89"/>
      <c r="N126" s="96"/>
    </row>
    <row r="127" spans="1:14" ht="15.75" thickBot="1" x14ac:dyDescent="0.3">
      <c r="A127" s="96"/>
      <c r="B127" s="96"/>
      <c r="C127" s="96"/>
      <c r="D127" s="89"/>
      <c r="E127" s="96"/>
      <c r="F127" s="89"/>
      <c r="G127" s="89"/>
      <c r="H127" s="89"/>
      <c r="I127" s="89"/>
      <c r="J127" s="89"/>
      <c r="K127" s="89"/>
      <c r="L127" s="89"/>
      <c r="M127" s="89"/>
      <c r="N127" s="96"/>
    </row>
    <row r="128" spans="1:14" ht="15.75" thickBot="1" x14ac:dyDescent="0.3">
      <c r="A128" s="96"/>
      <c r="B128" s="96"/>
      <c r="C128" s="96"/>
      <c r="D128" s="89"/>
      <c r="E128" s="96"/>
      <c r="F128" s="89"/>
      <c r="G128" s="89"/>
      <c r="H128" s="89"/>
      <c r="I128" s="89"/>
      <c r="J128" s="89"/>
      <c r="K128" s="89"/>
      <c r="L128" s="89"/>
      <c r="M128" s="89"/>
      <c r="N128" s="96"/>
    </row>
    <row r="129" spans="1:14" ht="15.75" thickBot="1" x14ac:dyDescent="0.3">
      <c r="A129" s="96"/>
      <c r="B129" s="96"/>
      <c r="C129" s="96"/>
      <c r="D129" s="89"/>
      <c r="E129" s="96"/>
      <c r="F129" s="89"/>
      <c r="G129" s="89"/>
      <c r="H129" s="89"/>
      <c r="I129" s="89"/>
      <c r="J129" s="89"/>
      <c r="K129" s="89"/>
      <c r="L129" s="89"/>
      <c r="M129" s="89"/>
      <c r="N129" s="96"/>
    </row>
    <row r="130" spans="1:14" ht="15.75" thickBot="1" x14ac:dyDescent="0.3">
      <c r="A130" s="96"/>
      <c r="B130" s="96"/>
      <c r="C130" s="96"/>
      <c r="D130" s="89"/>
      <c r="E130" s="96"/>
      <c r="F130" s="89"/>
      <c r="G130" s="89"/>
      <c r="H130" s="89"/>
      <c r="I130" s="89"/>
      <c r="J130" s="89"/>
      <c r="K130" s="89"/>
      <c r="L130" s="89"/>
      <c r="M130" s="89"/>
      <c r="N130" s="96"/>
    </row>
    <row r="131" spans="1:14" ht="15.75" thickBot="1" x14ac:dyDescent="0.3">
      <c r="A131" s="96"/>
      <c r="B131" s="96"/>
      <c r="C131" s="96"/>
      <c r="D131" s="89"/>
      <c r="E131" s="96"/>
      <c r="F131" s="89"/>
      <c r="G131" s="89"/>
      <c r="H131" s="89"/>
      <c r="I131" s="89"/>
      <c r="J131" s="89"/>
      <c r="K131" s="89"/>
      <c r="L131" s="89"/>
      <c r="M131" s="89"/>
      <c r="N131" s="96"/>
    </row>
    <row r="132" spans="1:14" ht="15.75" thickBot="1" x14ac:dyDescent="0.3">
      <c r="A132" s="96"/>
      <c r="B132" s="96"/>
      <c r="C132" s="96"/>
      <c r="D132" s="89"/>
      <c r="E132" s="96"/>
      <c r="F132" s="89"/>
      <c r="G132" s="89"/>
      <c r="H132" s="89"/>
      <c r="I132" s="89"/>
      <c r="J132" s="89"/>
      <c r="K132" s="89"/>
      <c r="L132" s="89"/>
      <c r="M132" s="89"/>
      <c r="N132" s="96"/>
    </row>
    <row r="133" spans="1:14" ht="15.75" thickBot="1" x14ac:dyDescent="0.3">
      <c r="A133" s="96"/>
      <c r="B133" s="96"/>
      <c r="C133" s="96"/>
      <c r="D133" s="89"/>
      <c r="E133" s="96"/>
      <c r="F133" s="89"/>
      <c r="G133" s="89"/>
      <c r="H133" s="89"/>
      <c r="I133" s="89"/>
      <c r="J133" s="89"/>
      <c r="K133" s="89"/>
      <c r="L133" s="89"/>
      <c r="M133" s="89"/>
      <c r="N133" s="96"/>
    </row>
    <row r="134" spans="1:14" ht="15.75" thickBot="1" x14ac:dyDescent="0.3">
      <c r="A134" s="96"/>
      <c r="B134" s="96"/>
      <c r="C134" s="96"/>
      <c r="D134" s="89"/>
      <c r="E134" s="96"/>
      <c r="F134" s="89"/>
      <c r="G134" s="89"/>
      <c r="H134" s="89"/>
      <c r="I134" s="89"/>
      <c r="J134" s="89"/>
      <c r="K134" s="89"/>
      <c r="L134" s="89"/>
      <c r="M134" s="89"/>
      <c r="N134" s="96"/>
    </row>
    <row r="135" spans="1:14" ht="15.75" thickBot="1" x14ac:dyDescent="0.3">
      <c r="A135" s="96"/>
      <c r="B135" s="96"/>
      <c r="C135" s="96"/>
      <c r="D135" s="89"/>
      <c r="E135" s="96"/>
      <c r="F135" s="89"/>
      <c r="G135" s="89"/>
      <c r="H135" s="89"/>
      <c r="I135" s="89"/>
      <c r="J135" s="89"/>
      <c r="K135" s="89"/>
      <c r="L135" s="89"/>
      <c r="M135" s="89"/>
      <c r="N135" s="96"/>
    </row>
    <row r="136" spans="1:14" ht="15.75" thickBot="1" x14ac:dyDescent="0.3">
      <c r="A136" s="96"/>
      <c r="B136" s="96"/>
      <c r="C136" s="96"/>
      <c r="D136" s="89"/>
      <c r="E136" s="96"/>
      <c r="F136" s="89"/>
      <c r="G136" s="89"/>
      <c r="H136" s="89"/>
      <c r="I136" s="89"/>
      <c r="J136" s="89"/>
      <c r="K136" s="89"/>
      <c r="L136" s="89"/>
      <c r="M136" s="89"/>
      <c r="N136" s="96"/>
    </row>
    <row r="137" spans="1:14" ht="15.75" thickBot="1" x14ac:dyDescent="0.3">
      <c r="A137" s="96"/>
      <c r="B137" s="96"/>
      <c r="C137" s="96"/>
      <c r="D137" s="89"/>
      <c r="E137" s="96"/>
      <c r="F137" s="89"/>
      <c r="G137" s="89"/>
      <c r="H137" s="89"/>
      <c r="I137" s="89"/>
      <c r="J137" s="89"/>
      <c r="K137" s="89"/>
      <c r="L137" s="89"/>
      <c r="M137" s="89"/>
      <c r="N137" s="96"/>
    </row>
    <row r="138" spans="1:14" ht="15.75" thickBot="1" x14ac:dyDescent="0.3">
      <c r="A138" s="96"/>
      <c r="B138" s="96"/>
      <c r="C138" s="96"/>
      <c r="D138" s="89"/>
      <c r="E138" s="96"/>
      <c r="F138" s="89"/>
      <c r="G138" s="89"/>
      <c r="H138" s="89"/>
      <c r="I138" s="89"/>
      <c r="J138" s="89"/>
      <c r="K138" s="89"/>
      <c r="L138" s="89"/>
      <c r="M138" s="89"/>
      <c r="N138" s="96"/>
    </row>
    <row r="139" spans="1:14" ht="15.75" thickBot="1" x14ac:dyDescent="0.3">
      <c r="A139" s="96"/>
      <c r="B139" s="96"/>
      <c r="C139" s="96"/>
      <c r="D139" s="89"/>
      <c r="E139" s="96"/>
      <c r="F139" s="89"/>
      <c r="G139" s="89"/>
      <c r="H139" s="89"/>
      <c r="I139" s="89"/>
      <c r="J139" s="89"/>
      <c r="K139" s="89"/>
      <c r="L139" s="89"/>
      <c r="M139" s="89"/>
      <c r="N139" s="96"/>
    </row>
    <row r="140" spans="1:14" ht="15.75" thickBot="1" x14ac:dyDescent="0.3">
      <c r="A140" s="96"/>
      <c r="B140" s="96"/>
      <c r="C140" s="96"/>
      <c r="D140" s="89"/>
      <c r="E140" s="96"/>
      <c r="F140" s="89"/>
      <c r="G140" s="89"/>
      <c r="H140" s="89"/>
      <c r="I140" s="89"/>
      <c r="J140" s="89"/>
      <c r="K140" s="89"/>
      <c r="L140" s="89"/>
      <c r="M140" s="89"/>
      <c r="N140" s="96"/>
    </row>
    <row r="141" spans="1:14" ht="15.75" thickBot="1" x14ac:dyDescent="0.3">
      <c r="A141" s="96"/>
      <c r="B141" s="96"/>
      <c r="C141" s="96"/>
      <c r="D141" s="89"/>
      <c r="E141" s="96"/>
      <c r="F141" s="89"/>
      <c r="G141" s="89"/>
      <c r="H141" s="89"/>
      <c r="I141" s="89"/>
      <c r="J141" s="89"/>
      <c r="K141" s="89"/>
      <c r="L141" s="89"/>
      <c r="M141" s="89"/>
      <c r="N141" s="96"/>
    </row>
    <row r="142" spans="1:14" ht="15.75" thickBot="1" x14ac:dyDescent="0.3">
      <c r="A142" s="96"/>
      <c r="B142" s="96"/>
      <c r="C142" s="96"/>
      <c r="D142" s="89"/>
      <c r="E142" s="96"/>
      <c r="F142" s="89"/>
      <c r="G142" s="89"/>
      <c r="H142" s="89"/>
      <c r="I142" s="89"/>
      <c r="J142" s="89"/>
      <c r="K142" s="89"/>
      <c r="L142" s="89"/>
      <c r="M142" s="89"/>
      <c r="N142" s="96"/>
    </row>
    <row r="143" spans="1:14" ht="15.75" thickBot="1" x14ac:dyDescent="0.3">
      <c r="A143" s="96"/>
      <c r="B143" s="96"/>
      <c r="C143" s="96"/>
      <c r="D143" s="89"/>
      <c r="E143" s="96"/>
      <c r="F143" s="89"/>
      <c r="G143" s="89"/>
      <c r="H143" s="89"/>
      <c r="I143" s="89"/>
      <c r="J143" s="89"/>
      <c r="K143" s="89"/>
      <c r="L143" s="89"/>
      <c r="M143" s="89"/>
      <c r="N143" s="96"/>
    </row>
    <row r="144" spans="1:14" ht="15.75" thickBot="1" x14ac:dyDescent="0.3">
      <c r="A144" s="96"/>
      <c r="B144" s="96"/>
      <c r="C144" s="96"/>
      <c r="D144" s="89"/>
      <c r="E144" s="96"/>
      <c r="F144" s="89"/>
      <c r="G144" s="89"/>
      <c r="H144" s="89"/>
      <c r="I144" s="89"/>
      <c r="J144" s="89"/>
      <c r="K144" s="89"/>
      <c r="L144" s="89"/>
      <c r="M144" s="89"/>
      <c r="N144" s="96"/>
    </row>
    <row r="145" spans="1:14" ht="15.75" thickBot="1" x14ac:dyDescent="0.3">
      <c r="A145" s="96"/>
      <c r="B145" s="96"/>
      <c r="C145" s="96"/>
      <c r="D145" s="89"/>
      <c r="E145" s="96"/>
      <c r="F145" s="89"/>
      <c r="G145" s="89"/>
      <c r="H145" s="89"/>
      <c r="I145" s="89"/>
      <c r="J145" s="89"/>
      <c r="K145" s="89"/>
      <c r="L145" s="89"/>
      <c r="M145" s="89"/>
      <c r="N145" s="96"/>
    </row>
    <row r="146" spans="1:14" ht="15.75" thickBot="1" x14ac:dyDescent="0.3">
      <c r="A146" s="96"/>
      <c r="B146" s="96"/>
      <c r="C146" s="96"/>
      <c r="D146" s="89"/>
      <c r="E146" s="96"/>
      <c r="F146" s="89"/>
      <c r="G146" s="89"/>
      <c r="H146" s="89"/>
      <c r="I146" s="89"/>
      <c r="J146" s="89"/>
      <c r="K146" s="89"/>
      <c r="L146" s="89"/>
      <c r="M146" s="89"/>
      <c r="N146" s="96"/>
    </row>
    <row r="147" spans="1:14" ht="15.75" thickBot="1" x14ac:dyDescent="0.3">
      <c r="A147" s="96"/>
      <c r="B147" s="96"/>
      <c r="C147" s="96"/>
      <c r="D147" s="89"/>
      <c r="E147" s="96"/>
      <c r="F147" s="89"/>
      <c r="G147" s="89"/>
      <c r="H147" s="89"/>
      <c r="I147" s="89"/>
      <c r="J147" s="89"/>
      <c r="K147" s="89"/>
      <c r="L147" s="89"/>
      <c r="M147" s="89"/>
      <c r="N147" s="96"/>
    </row>
    <row r="148" spans="1:14" ht="15.75" thickBot="1" x14ac:dyDescent="0.3">
      <c r="A148" s="96"/>
      <c r="B148" s="96"/>
      <c r="C148" s="96"/>
      <c r="D148" s="89"/>
      <c r="E148" s="96"/>
      <c r="F148" s="89"/>
      <c r="G148" s="89"/>
      <c r="H148" s="89"/>
      <c r="I148" s="89"/>
      <c r="J148" s="89"/>
      <c r="K148" s="89"/>
      <c r="L148" s="89"/>
      <c r="M148" s="89"/>
      <c r="N148" s="96"/>
    </row>
    <row r="149" spans="1:14" ht="15.75" thickBot="1" x14ac:dyDescent="0.3">
      <c r="A149" s="96"/>
      <c r="B149" s="96"/>
      <c r="C149" s="96"/>
      <c r="D149" s="89"/>
      <c r="E149" s="96"/>
      <c r="F149" s="89"/>
      <c r="G149" s="89"/>
      <c r="H149" s="89"/>
      <c r="I149" s="89"/>
      <c r="J149" s="89"/>
      <c r="K149" s="89"/>
      <c r="L149" s="89"/>
      <c r="M149" s="89"/>
      <c r="N149" s="96"/>
    </row>
    <row r="150" spans="1:14" ht="15.75" thickBot="1" x14ac:dyDescent="0.3">
      <c r="A150" s="96"/>
      <c r="B150" s="96"/>
      <c r="C150" s="96"/>
      <c r="D150" s="89"/>
      <c r="E150" s="96"/>
      <c r="F150" s="89"/>
      <c r="G150" s="89"/>
      <c r="H150" s="89"/>
      <c r="I150" s="89"/>
      <c r="J150" s="89"/>
      <c r="K150" s="89"/>
      <c r="L150" s="89"/>
      <c r="M150" s="89"/>
      <c r="N150" s="96"/>
    </row>
    <row r="151" spans="1:14" ht="15.75" thickBot="1" x14ac:dyDescent="0.3">
      <c r="A151" s="96"/>
      <c r="B151" s="96"/>
      <c r="C151" s="96"/>
      <c r="D151" s="89"/>
      <c r="E151" s="96"/>
      <c r="F151" s="89"/>
      <c r="G151" s="89"/>
      <c r="H151" s="89"/>
      <c r="I151" s="89"/>
      <c r="J151" s="89"/>
      <c r="K151" s="89"/>
      <c r="L151" s="89"/>
      <c r="M151" s="89"/>
      <c r="N151" s="96"/>
    </row>
    <row r="152" spans="1:14" ht="15.75" thickBot="1" x14ac:dyDescent="0.3">
      <c r="A152" s="96"/>
      <c r="B152" s="96"/>
      <c r="C152" s="96"/>
      <c r="D152" s="89"/>
      <c r="E152" s="96"/>
      <c r="F152" s="89"/>
      <c r="G152" s="89"/>
      <c r="H152" s="89"/>
      <c r="I152" s="89"/>
      <c r="J152" s="89"/>
      <c r="K152" s="89"/>
      <c r="L152" s="89"/>
      <c r="M152" s="89"/>
      <c r="N152" s="96"/>
    </row>
    <row r="153" spans="1:14" ht="15.75" thickBot="1" x14ac:dyDescent="0.3">
      <c r="A153" s="96"/>
      <c r="B153" s="96"/>
      <c r="C153" s="96"/>
      <c r="D153" s="89"/>
      <c r="E153" s="96"/>
      <c r="F153" s="89"/>
      <c r="G153" s="89"/>
      <c r="H153" s="89"/>
      <c r="I153" s="89"/>
      <c r="J153" s="89"/>
      <c r="K153" s="89"/>
      <c r="L153" s="89"/>
      <c r="M153" s="89"/>
      <c r="N153" s="96"/>
    </row>
    <row r="154" spans="1:14" ht="15.75" thickBot="1" x14ac:dyDescent="0.3">
      <c r="A154" s="96"/>
      <c r="B154" s="96"/>
      <c r="C154" s="96"/>
      <c r="D154" s="89"/>
      <c r="E154" s="96"/>
      <c r="F154" s="89"/>
      <c r="G154" s="89"/>
      <c r="H154" s="89"/>
      <c r="I154" s="89"/>
      <c r="J154" s="89"/>
      <c r="K154" s="89"/>
      <c r="L154" s="89"/>
      <c r="M154" s="89"/>
      <c r="N154" s="96"/>
    </row>
    <row r="155" spans="1:14" ht="15.75" thickBot="1" x14ac:dyDescent="0.3">
      <c r="A155" s="96"/>
      <c r="B155" s="96"/>
      <c r="C155" s="96"/>
      <c r="D155" s="89"/>
      <c r="E155" s="96"/>
      <c r="F155" s="89"/>
      <c r="G155" s="89"/>
      <c r="H155" s="89"/>
      <c r="I155" s="89"/>
      <c r="J155" s="89"/>
      <c r="K155" s="89"/>
      <c r="L155" s="89"/>
      <c r="M155" s="89"/>
      <c r="N155" s="96"/>
    </row>
    <row r="156" spans="1:14" ht="15.75" thickBot="1" x14ac:dyDescent="0.3">
      <c r="A156" s="96"/>
      <c r="B156" s="96"/>
      <c r="C156" s="96"/>
      <c r="D156" s="89"/>
      <c r="E156" s="96"/>
      <c r="F156" s="89"/>
      <c r="G156" s="89"/>
      <c r="H156" s="89"/>
      <c r="I156" s="89"/>
      <c r="J156" s="89"/>
      <c r="K156" s="89"/>
      <c r="L156" s="89"/>
      <c r="M156" s="89"/>
      <c r="N156" s="96"/>
    </row>
    <row r="157" spans="1:14" ht="15.75" thickBot="1" x14ac:dyDescent="0.3">
      <c r="A157" s="96"/>
      <c r="B157" s="96"/>
      <c r="C157" s="96"/>
      <c r="D157" s="89"/>
      <c r="E157" s="96"/>
      <c r="F157" s="89"/>
      <c r="G157" s="89"/>
      <c r="H157" s="89"/>
      <c r="I157" s="89"/>
      <c r="J157" s="89"/>
      <c r="K157" s="89"/>
      <c r="L157" s="89"/>
      <c r="M157" s="89"/>
      <c r="N157" s="96"/>
    </row>
    <row r="158" spans="1:14" ht="15.75" thickBot="1" x14ac:dyDescent="0.3">
      <c r="A158" s="96"/>
      <c r="B158" s="96"/>
      <c r="C158" s="96"/>
      <c r="D158" s="89"/>
      <c r="E158" s="96"/>
      <c r="F158" s="89"/>
      <c r="G158" s="89"/>
      <c r="H158" s="89"/>
      <c r="I158" s="89"/>
      <c r="J158" s="89"/>
      <c r="K158" s="89"/>
      <c r="L158" s="89"/>
      <c r="M158" s="89"/>
      <c r="N158" s="96"/>
    </row>
    <row r="159" spans="1:14" ht="15.75" thickBot="1" x14ac:dyDescent="0.3">
      <c r="A159" s="96"/>
      <c r="B159" s="96"/>
      <c r="C159" s="96"/>
      <c r="D159" s="89"/>
      <c r="E159" s="96"/>
      <c r="F159" s="89"/>
      <c r="G159" s="89"/>
      <c r="H159" s="89"/>
      <c r="I159" s="89"/>
      <c r="J159" s="89"/>
      <c r="K159" s="89"/>
      <c r="L159" s="89"/>
      <c r="M159" s="89"/>
      <c r="N159" s="96"/>
    </row>
    <row r="160" spans="1:14" ht="15.75" thickBot="1" x14ac:dyDescent="0.3">
      <c r="A160" s="96"/>
      <c r="B160" s="96"/>
      <c r="C160" s="96"/>
      <c r="D160" s="89"/>
      <c r="E160" s="96"/>
      <c r="F160" s="89"/>
      <c r="G160" s="89"/>
      <c r="H160" s="89"/>
      <c r="I160" s="89"/>
      <c r="J160" s="89"/>
      <c r="K160" s="89"/>
      <c r="L160" s="89"/>
      <c r="M160" s="89"/>
      <c r="N160" s="96"/>
    </row>
    <row r="161" spans="1:14" ht="15.75" thickBot="1" x14ac:dyDescent="0.3">
      <c r="A161" s="96"/>
      <c r="B161" s="96"/>
      <c r="C161" s="96"/>
      <c r="D161" s="89"/>
      <c r="E161" s="96"/>
      <c r="F161" s="89"/>
      <c r="G161" s="89"/>
      <c r="H161" s="89"/>
      <c r="I161" s="89"/>
      <c r="J161" s="89"/>
      <c r="K161" s="89"/>
      <c r="L161" s="89"/>
      <c r="M161" s="89"/>
      <c r="N161" s="96"/>
    </row>
    <row r="162" spans="1:14" ht="15.75" thickBot="1" x14ac:dyDescent="0.3">
      <c r="A162" s="96"/>
      <c r="B162" s="96"/>
      <c r="C162" s="96"/>
      <c r="D162" s="89"/>
      <c r="E162" s="96"/>
      <c r="F162" s="89"/>
      <c r="G162" s="89"/>
      <c r="H162" s="89"/>
      <c r="I162" s="89"/>
      <c r="J162" s="89"/>
      <c r="K162" s="89"/>
      <c r="L162" s="89"/>
      <c r="M162" s="89"/>
      <c r="N162" s="96"/>
    </row>
    <row r="163" spans="1:14" ht="15.75" thickBot="1" x14ac:dyDescent="0.3">
      <c r="A163" s="96"/>
      <c r="B163" s="96"/>
      <c r="C163" s="96"/>
      <c r="D163" s="89"/>
      <c r="E163" s="96"/>
      <c r="F163" s="89"/>
      <c r="G163" s="89"/>
      <c r="H163" s="89"/>
      <c r="I163" s="89"/>
      <c r="J163" s="89"/>
      <c r="K163" s="89"/>
      <c r="L163" s="89"/>
      <c r="M163" s="89"/>
      <c r="N163" s="96"/>
    </row>
    <row r="164" spans="1:14" ht="15.75" thickBot="1" x14ac:dyDescent="0.3">
      <c r="A164" s="96"/>
      <c r="B164" s="96"/>
      <c r="C164" s="96"/>
      <c r="D164" s="89"/>
      <c r="E164" s="96"/>
      <c r="F164" s="89"/>
      <c r="G164" s="89"/>
      <c r="H164" s="89"/>
      <c r="I164" s="89"/>
      <c r="J164" s="89"/>
      <c r="K164" s="89"/>
      <c r="L164" s="89"/>
      <c r="M164" s="89"/>
      <c r="N164" s="96"/>
    </row>
    <row r="165" spans="1:14" ht="15.75" thickBot="1" x14ac:dyDescent="0.3">
      <c r="A165" s="96"/>
      <c r="B165" s="96"/>
      <c r="C165" s="96"/>
      <c r="D165" s="89"/>
      <c r="E165" s="96"/>
      <c r="F165" s="89"/>
      <c r="G165" s="89"/>
      <c r="H165" s="89"/>
      <c r="I165" s="89"/>
      <c r="J165" s="89"/>
      <c r="K165" s="89"/>
      <c r="L165" s="89"/>
      <c r="M165" s="89"/>
      <c r="N165" s="96"/>
    </row>
    <row r="166" spans="1:14" ht="15.75" thickBot="1" x14ac:dyDescent="0.3">
      <c r="A166" s="96"/>
      <c r="B166" s="96"/>
      <c r="C166" s="96"/>
      <c r="D166" s="89"/>
      <c r="E166" s="96"/>
      <c r="F166" s="89"/>
      <c r="G166" s="89"/>
      <c r="H166" s="89"/>
      <c r="I166" s="89"/>
      <c r="J166" s="89"/>
      <c r="K166" s="89"/>
      <c r="L166" s="89"/>
      <c r="M166" s="89"/>
      <c r="N166" s="96"/>
    </row>
    <row r="167" spans="1:14" ht="15.75" thickBot="1" x14ac:dyDescent="0.3">
      <c r="A167" s="96"/>
      <c r="B167" s="96"/>
      <c r="C167" s="96"/>
      <c r="D167" s="89"/>
      <c r="E167" s="96"/>
      <c r="F167" s="89"/>
      <c r="G167" s="89"/>
      <c r="H167" s="89"/>
      <c r="I167" s="89"/>
      <c r="J167" s="89"/>
      <c r="K167" s="89"/>
      <c r="L167" s="89"/>
      <c r="M167" s="89"/>
      <c r="N167" s="96"/>
    </row>
    <row r="168" spans="1:14" ht="15.75" thickBot="1" x14ac:dyDescent="0.3">
      <c r="A168" s="96"/>
      <c r="B168" s="96"/>
      <c r="C168" s="96"/>
      <c r="D168" s="89"/>
      <c r="E168" s="96"/>
      <c r="F168" s="89"/>
      <c r="G168" s="89"/>
      <c r="H168" s="89"/>
      <c r="I168" s="89"/>
      <c r="J168" s="89"/>
      <c r="K168" s="89"/>
      <c r="L168" s="89"/>
      <c r="M168" s="89"/>
      <c r="N168" s="96"/>
    </row>
    <row r="169" spans="1:14" ht="15.75" thickBot="1" x14ac:dyDescent="0.3">
      <c r="A169" s="96"/>
      <c r="B169" s="96"/>
      <c r="C169" s="96"/>
      <c r="D169" s="89"/>
      <c r="E169" s="96"/>
      <c r="F169" s="89"/>
      <c r="G169" s="89"/>
      <c r="H169" s="89"/>
      <c r="I169" s="89"/>
      <c r="J169" s="89"/>
      <c r="K169" s="89"/>
      <c r="L169" s="89"/>
      <c r="M169" s="89"/>
      <c r="N169" s="96"/>
    </row>
    <row r="170" spans="1:14" ht="15.75" thickBot="1" x14ac:dyDescent="0.3">
      <c r="A170" s="96"/>
      <c r="B170" s="96"/>
      <c r="C170" s="96"/>
      <c r="D170" s="89"/>
      <c r="E170" s="96"/>
      <c r="F170" s="89"/>
      <c r="G170" s="89"/>
      <c r="H170" s="89"/>
      <c r="I170" s="89"/>
      <c r="J170" s="89"/>
      <c r="K170" s="89"/>
      <c r="L170" s="89"/>
      <c r="M170" s="89"/>
      <c r="N170" s="96"/>
    </row>
    <row r="171" spans="1:14" ht="15.75" thickBot="1" x14ac:dyDescent="0.3">
      <c r="A171" s="96"/>
      <c r="B171" s="96"/>
      <c r="C171" s="96"/>
      <c r="D171" s="89"/>
      <c r="E171" s="96"/>
      <c r="F171" s="89"/>
      <c r="G171" s="89"/>
      <c r="H171" s="89"/>
      <c r="I171" s="89"/>
      <c r="J171" s="89"/>
      <c r="K171" s="89"/>
      <c r="L171" s="89"/>
      <c r="M171" s="89"/>
      <c r="N171" s="96"/>
    </row>
    <row r="172" spans="1:14" ht="15.75" thickBot="1" x14ac:dyDescent="0.3">
      <c r="A172" s="96"/>
      <c r="B172" s="96"/>
      <c r="C172" s="96"/>
      <c r="D172" s="89"/>
      <c r="E172" s="96"/>
      <c r="F172" s="89"/>
      <c r="G172" s="89"/>
      <c r="H172" s="89"/>
      <c r="I172" s="89"/>
      <c r="J172" s="89"/>
      <c r="K172" s="89"/>
      <c r="L172" s="89"/>
      <c r="M172" s="89"/>
      <c r="N172" s="96"/>
    </row>
    <row r="173" spans="1:14" ht="15.75" thickBot="1" x14ac:dyDescent="0.3">
      <c r="A173" s="96"/>
      <c r="B173" s="96"/>
      <c r="C173" s="96"/>
      <c r="D173" s="89"/>
      <c r="E173" s="96"/>
      <c r="F173" s="89"/>
      <c r="G173" s="89"/>
      <c r="H173" s="89"/>
      <c r="I173" s="89"/>
      <c r="J173" s="89"/>
      <c r="K173" s="89"/>
      <c r="L173" s="89"/>
      <c r="M173" s="89"/>
      <c r="N173" s="96"/>
    </row>
    <row r="174" spans="1:14" ht="15.75" thickBot="1" x14ac:dyDescent="0.3">
      <c r="A174" s="96"/>
      <c r="B174" s="96"/>
      <c r="C174" s="96"/>
      <c r="D174" s="89"/>
      <c r="E174" s="96"/>
      <c r="F174" s="89"/>
      <c r="G174" s="89"/>
      <c r="H174" s="89"/>
      <c r="I174" s="89"/>
      <c r="J174" s="89"/>
      <c r="K174" s="89"/>
      <c r="L174" s="89"/>
      <c r="M174" s="89"/>
      <c r="N174" s="96"/>
    </row>
    <row r="175" spans="1:14" ht="15.75" thickBot="1" x14ac:dyDescent="0.3">
      <c r="A175" s="96"/>
      <c r="B175" s="96"/>
      <c r="C175" s="96"/>
      <c r="D175" s="89"/>
      <c r="E175" s="96"/>
      <c r="F175" s="89"/>
      <c r="G175" s="89"/>
      <c r="H175" s="89"/>
      <c r="I175" s="89"/>
      <c r="J175" s="89"/>
      <c r="K175" s="89"/>
      <c r="L175" s="89"/>
      <c r="M175" s="89"/>
      <c r="N175" s="96"/>
    </row>
    <row r="176" spans="1:14" ht="15.75" thickBot="1" x14ac:dyDescent="0.3">
      <c r="A176" s="96"/>
      <c r="B176" s="96"/>
      <c r="C176" s="96"/>
      <c r="D176" s="89"/>
      <c r="E176" s="96"/>
      <c r="F176" s="89"/>
      <c r="G176" s="89"/>
      <c r="H176" s="89"/>
      <c r="I176" s="89"/>
      <c r="J176" s="89"/>
      <c r="K176" s="89"/>
      <c r="L176" s="89"/>
      <c r="M176" s="89"/>
      <c r="N176" s="96"/>
    </row>
    <row r="177" spans="1:14" ht="15.75" thickBot="1" x14ac:dyDescent="0.3">
      <c r="A177" s="96"/>
      <c r="B177" s="96"/>
      <c r="C177" s="96"/>
      <c r="D177" s="89"/>
      <c r="E177" s="96"/>
      <c r="F177" s="89"/>
      <c r="G177" s="89"/>
      <c r="H177" s="89"/>
      <c r="I177" s="89"/>
      <c r="J177" s="89"/>
      <c r="K177" s="89"/>
      <c r="L177" s="89"/>
      <c r="M177" s="89"/>
      <c r="N177" s="96"/>
    </row>
    <row r="178" spans="1:14" ht="15.75" thickBot="1" x14ac:dyDescent="0.3">
      <c r="A178" s="96"/>
      <c r="B178" s="96"/>
      <c r="C178" s="96"/>
      <c r="D178" s="89"/>
      <c r="E178" s="96"/>
      <c r="F178" s="89"/>
      <c r="G178" s="89"/>
      <c r="H178" s="89"/>
      <c r="I178" s="89"/>
      <c r="J178" s="89"/>
      <c r="K178" s="89"/>
      <c r="L178" s="89"/>
      <c r="M178" s="89"/>
      <c r="N178" s="96"/>
    </row>
    <row r="179" spans="1:14" ht="15.75" thickBot="1" x14ac:dyDescent="0.3">
      <c r="A179" s="96"/>
      <c r="B179" s="96"/>
      <c r="C179" s="96"/>
      <c r="D179" s="89"/>
      <c r="E179" s="96"/>
      <c r="F179" s="89"/>
      <c r="G179" s="89"/>
      <c r="H179" s="89"/>
      <c r="I179" s="89"/>
      <c r="J179" s="89"/>
      <c r="K179" s="89"/>
      <c r="L179" s="89"/>
      <c r="M179" s="89"/>
      <c r="N179" s="96"/>
    </row>
    <row r="180" spans="1:14" ht="15.75" thickBot="1" x14ac:dyDescent="0.3">
      <c r="A180" s="96"/>
      <c r="B180" s="96"/>
      <c r="C180" s="96"/>
      <c r="D180" s="89"/>
      <c r="E180" s="96"/>
      <c r="F180" s="89"/>
      <c r="G180" s="89"/>
      <c r="H180" s="89"/>
      <c r="I180" s="89"/>
      <c r="J180" s="89"/>
      <c r="K180" s="89"/>
      <c r="L180" s="89"/>
      <c r="M180" s="89"/>
      <c r="N180" s="96"/>
    </row>
    <row r="181" spans="1:14" ht="15.75" thickBot="1" x14ac:dyDescent="0.3">
      <c r="A181" s="96"/>
      <c r="B181" s="96"/>
      <c r="C181" s="96"/>
      <c r="D181" s="89"/>
      <c r="E181" s="96"/>
      <c r="F181" s="89"/>
      <c r="G181" s="89"/>
      <c r="H181" s="89"/>
      <c r="I181" s="89"/>
      <c r="J181" s="89"/>
      <c r="K181" s="89"/>
      <c r="L181" s="89"/>
      <c r="M181" s="89"/>
      <c r="N181" s="96"/>
    </row>
    <row r="182" spans="1:14" ht="15.75" thickBot="1" x14ac:dyDescent="0.3">
      <c r="A182" s="96"/>
      <c r="B182" s="96"/>
      <c r="C182" s="96"/>
      <c r="D182" s="89"/>
      <c r="E182" s="96"/>
      <c r="F182" s="89"/>
      <c r="G182" s="89"/>
      <c r="H182" s="89"/>
      <c r="I182" s="89"/>
      <c r="J182" s="89"/>
      <c r="K182" s="89"/>
      <c r="L182" s="89"/>
      <c r="M182" s="89"/>
      <c r="N182" s="96"/>
    </row>
    <row r="183" spans="1:14" ht="15.75" thickBot="1" x14ac:dyDescent="0.3">
      <c r="A183" s="96"/>
      <c r="B183" s="96"/>
      <c r="C183" s="96"/>
      <c r="D183" s="89"/>
      <c r="E183" s="96"/>
      <c r="F183" s="89"/>
      <c r="G183" s="89"/>
      <c r="H183" s="89"/>
      <c r="I183" s="89"/>
      <c r="J183" s="89"/>
      <c r="K183" s="89"/>
      <c r="L183" s="89"/>
      <c r="M183" s="89"/>
      <c r="N183" s="96"/>
    </row>
    <row r="184" spans="1:14" ht="15.75" thickBot="1" x14ac:dyDescent="0.3">
      <c r="A184" s="96"/>
      <c r="B184" s="96"/>
      <c r="C184" s="96"/>
      <c r="D184" s="89"/>
      <c r="E184" s="96"/>
      <c r="F184" s="89"/>
      <c r="G184" s="89"/>
      <c r="H184" s="89"/>
      <c r="I184" s="89"/>
      <c r="J184" s="89"/>
      <c r="K184" s="89"/>
      <c r="L184" s="89"/>
      <c r="M184" s="89"/>
      <c r="N184" s="96"/>
    </row>
    <row r="185" spans="1:14" ht="15.75" thickBot="1" x14ac:dyDescent="0.3">
      <c r="A185" s="96"/>
      <c r="B185" s="96"/>
      <c r="C185" s="96"/>
      <c r="D185" s="89"/>
      <c r="E185" s="96"/>
      <c r="F185" s="89"/>
      <c r="G185" s="89"/>
      <c r="H185" s="89"/>
      <c r="I185" s="89"/>
      <c r="J185" s="89"/>
      <c r="K185" s="89"/>
      <c r="L185" s="89"/>
      <c r="M185" s="89"/>
      <c r="N185" s="96"/>
    </row>
    <row r="186" spans="1:14" ht="15.75" thickBot="1" x14ac:dyDescent="0.3">
      <c r="A186" s="96"/>
      <c r="B186" s="96"/>
      <c r="C186" s="96"/>
      <c r="D186" s="89"/>
      <c r="E186" s="96"/>
      <c r="F186" s="89"/>
      <c r="G186" s="89"/>
      <c r="H186" s="89"/>
      <c r="I186" s="89"/>
      <c r="J186" s="89"/>
      <c r="K186" s="89"/>
      <c r="L186" s="89"/>
      <c r="M186" s="89"/>
      <c r="N186" s="96"/>
    </row>
    <row r="187" spans="1:14" ht="15.75" thickBot="1" x14ac:dyDescent="0.3">
      <c r="A187" s="96"/>
      <c r="B187" s="96"/>
      <c r="C187" s="96"/>
      <c r="D187" s="89"/>
      <c r="E187" s="96"/>
      <c r="F187" s="89"/>
      <c r="G187" s="89"/>
      <c r="H187" s="89"/>
      <c r="I187" s="89"/>
      <c r="J187" s="89"/>
      <c r="K187" s="89"/>
      <c r="L187" s="89"/>
      <c r="M187" s="89"/>
      <c r="N187" s="96"/>
    </row>
    <row r="188" spans="1:14" ht="15.75" thickBot="1" x14ac:dyDescent="0.3">
      <c r="A188" s="96"/>
      <c r="B188" s="96"/>
      <c r="C188" s="96"/>
      <c r="D188" s="89"/>
      <c r="E188" s="96"/>
      <c r="F188" s="89"/>
      <c r="G188" s="89"/>
      <c r="H188" s="89"/>
      <c r="I188" s="89"/>
      <c r="J188" s="89"/>
      <c r="K188" s="89"/>
      <c r="L188" s="89"/>
      <c r="M188" s="89"/>
      <c r="N188" s="96"/>
    </row>
    <row r="189" spans="1:14" ht="15.75" thickBot="1" x14ac:dyDescent="0.3">
      <c r="A189" s="96"/>
      <c r="B189" s="96"/>
      <c r="C189" s="96"/>
      <c r="D189" s="89"/>
      <c r="E189" s="96"/>
      <c r="F189" s="89"/>
      <c r="G189" s="89"/>
      <c r="H189" s="89"/>
      <c r="I189" s="89"/>
      <c r="J189" s="89"/>
      <c r="K189" s="89"/>
      <c r="L189" s="89"/>
      <c r="M189" s="89"/>
      <c r="N189" s="96"/>
    </row>
    <row r="190" spans="1:14" ht="15.75" thickBot="1" x14ac:dyDescent="0.3">
      <c r="A190" s="96"/>
      <c r="B190" s="96"/>
      <c r="C190" s="96"/>
      <c r="D190" s="89"/>
      <c r="E190" s="96"/>
      <c r="F190" s="89"/>
      <c r="G190" s="89"/>
      <c r="H190" s="89"/>
      <c r="I190" s="89"/>
      <c r="J190" s="89"/>
      <c r="K190" s="89"/>
      <c r="L190" s="89"/>
      <c r="M190" s="89"/>
      <c r="N190" s="96"/>
    </row>
    <row r="191" spans="1:14" ht="15.75" thickBot="1" x14ac:dyDescent="0.3">
      <c r="A191" s="96"/>
      <c r="B191" s="96"/>
      <c r="C191" s="96"/>
      <c r="D191" s="89"/>
      <c r="E191" s="96"/>
      <c r="F191" s="89"/>
      <c r="G191" s="89"/>
      <c r="H191" s="89"/>
      <c r="I191" s="89"/>
      <c r="J191" s="89"/>
      <c r="K191" s="89"/>
      <c r="L191" s="89"/>
      <c r="M191" s="89"/>
      <c r="N191" s="96"/>
    </row>
    <row r="192" spans="1:14" ht="15.75" thickBot="1" x14ac:dyDescent="0.3">
      <c r="A192" s="96"/>
      <c r="B192" s="96"/>
      <c r="C192" s="96"/>
      <c r="D192" s="89"/>
      <c r="E192" s="96"/>
      <c r="F192" s="89"/>
      <c r="G192" s="89"/>
      <c r="H192" s="89"/>
      <c r="I192" s="89"/>
      <c r="J192" s="89"/>
      <c r="K192" s="89"/>
      <c r="L192" s="89"/>
      <c r="M192" s="89"/>
      <c r="N192" s="96"/>
    </row>
    <row r="193" spans="1:14" ht="15.75" thickBot="1" x14ac:dyDescent="0.3">
      <c r="A193" s="96"/>
      <c r="B193" s="96"/>
      <c r="C193" s="96"/>
      <c r="D193" s="89"/>
      <c r="E193" s="96"/>
      <c r="F193" s="89"/>
      <c r="G193" s="89"/>
      <c r="H193" s="89"/>
      <c r="I193" s="89"/>
      <c r="J193" s="89"/>
      <c r="K193" s="89"/>
      <c r="L193" s="89"/>
      <c r="M193" s="89"/>
      <c r="N193" s="96"/>
    </row>
    <row r="194" spans="1:14" ht="15.75" thickBot="1" x14ac:dyDescent="0.3">
      <c r="A194" s="96"/>
      <c r="B194" s="96"/>
      <c r="C194" s="96"/>
      <c r="D194" s="89"/>
      <c r="E194" s="96"/>
      <c r="F194" s="89"/>
      <c r="G194" s="89"/>
      <c r="H194" s="89"/>
      <c r="I194" s="89"/>
      <c r="J194" s="89"/>
      <c r="K194" s="89"/>
      <c r="L194" s="89"/>
      <c r="M194" s="89"/>
      <c r="N194" s="96"/>
    </row>
    <row r="195" spans="1:14" ht="15.75" thickBot="1" x14ac:dyDescent="0.3">
      <c r="A195" s="96"/>
      <c r="B195" s="96"/>
      <c r="C195" s="96"/>
      <c r="D195" s="89"/>
      <c r="E195" s="96"/>
      <c r="F195" s="89"/>
      <c r="G195" s="89"/>
      <c r="H195" s="89"/>
      <c r="I195" s="89"/>
      <c r="J195" s="89"/>
      <c r="K195" s="89"/>
      <c r="L195" s="89"/>
      <c r="M195" s="89"/>
      <c r="N195" s="96"/>
    </row>
    <row r="196" spans="1:14" ht="15.75" thickBot="1" x14ac:dyDescent="0.3">
      <c r="A196" s="96"/>
      <c r="B196" s="96"/>
      <c r="C196" s="96"/>
      <c r="D196" s="89"/>
      <c r="E196" s="96"/>
      <c r="F196" s="89"/>
      <c r="G196" s="89"/>
      <c r="H196" s="89"/>
      <c r="I196" s="89"/>
      <c r="J196" s="89"/>
      <c r="K196" s="89"/>
      <c r="L196" s="89"/>
      <c r="M196" s="89"/>
      <c r="N196" s="96"/>
    </row>
    <row r="197" spans="1:14" ht="15.75" thickBot="1" x14ac:dyDescent="0.3">
      <c r="A197" s="96"/>
      <c r="B197" s="96"/>
      <c r="C197" s="96"/>
      <c r="D197" s="89"/>
      <c r="E197" s="96"/>
      <c r="F197" s="89"/>
      <c r="G197" s="89"/>
      <c r="H197" s="89"/>
      <c r="I197" s="89"/>
      <c r="J197" s="89"/>
      <c r="K197" s="89"/>
      <c r="L197" s="89"/>
      <c r="M197" s="89"/>
      <c r="N197" s="96"/>
    </row>
    <row r="198" spans="1:14" ht="15.75" thickBot="1" x14ac:dyDescent="0.3">
      <c r="A198" s="96"/>
      <c r="B198" s="96"/>
      <c r="C198" s="96"/>
      <c r="D198" s="89"/>
      <c r="E198" s="96"/>
      <c r="F198" s="89"/>
      <c r="G198" s="89"/>
      <c r="H198" s="89"/>
      <c r="I198" s="89"/>
      <c r="J198" s="89"/>
      <c r="K198" s="89"/>
      <c r="L198" s="89"/>
      <c r="M198" s="89"/>
      <c r="N198" s="96"/>
    </row>
    <row r="199" spans="1:14" ht="15.75" thickBot="1" x14ac:dyDescent="0.3">
      <c r="A199" s="96"/>
      <c r="B199" s="96"/>
      <c r="C199" s="96"/>
      <c r="D199" s="89"/>
      <c r="E199" s="96"/>
      <c r="F199" s="89"/>
      <c r="G199" s="89"/>
      <c r="H199" s="89"/>
      <c r="I199" s="89"/>
      <c r="J199" s="89"/>
      <c r="K199" s="89"/>
      <c r="L199" s="89"/>
      <c r="M199" s="89"/>
      <c r="N199" s="96"/>
    </row>
    <row r="200" spans="1:14" ht="15.75" thickBot="1" x14ac:dyDescent="0.3">
      <c r="A200" s="96"/>
      <c r="B200" s="96"/>
      <c r="C200" s="96"/>
      <c r="D200" s="89"/>
      <c r="E200" s="96"/>
      <c r="F200" s="89"/>
      <c r="G200" s="89"/>
      <c r="H200" s="89"/>
      <c r="I200" s="89"/>
      <c r="J200" s="89"/>
      <c r="K200" s="89"/>
      <c r="L200" s="89"/>
      <c r="M200" s="89"/>
      <c r="N200" s="96"/>
    </row>
    <row r="201" spans="1:14" ht="15.75" thickBot="1" x14ac:dyDescent="0.3">
      <c r="A201" s="96"/>
      <c r="B201" s="96"/>
      <c r="C201" s="96"/>
      <c r="D201" s="89"/>
      <c r="E201" s="96"/>
      <c r="F201" s="89"/>
      <c r="G201" s="89"/>
      <c r="H201" s="89"/>
      <c r="I201" s="89"/>
      <c r="J201" s="89"/>
      <c r="K201" s="89"/>
      <c r="L201" s="89"/>
      <c r="M201" s="89"/>
      <c r="N201" s="96"/>
    </row>
    <row r="202" spans="1:14" ht="15.75" thickBot="1" x14ac:dyDescent="0.3">
      <c r="A202" s="96"/>
      <c r="B202" s="96"/>
      <c r="C202" s="96"/>
      <c r="D202" s="89"/>
      <c r="E202" s="96"/>
      <c r="F202" s="89"/>
      <c r="G202" s="89"/>
      <c r="H202" s="89"/>
      <c r="I202" s="89"/>
      <c r="J202" s="89"/>
      <c r="K202" s="89"/>
      <c r="L202" s="89"/>
      <c r="M202" s="89"/>
      <c r="N202" s="96"/>
    </row>
    <row r="203" spans="1:14" ht="15.75" thickBot="1" x14ac:dyDescent="0.3">
      <c r="A203" s="96"/>
      <c r="B203" s="96"/>
      <c r="C203" s="96"/>
      <c r="D203" s="89"/>
      <c r="E203" s="96"/>
      <c r="F203" s="89"/>
      <c r="G203" s="89"/>
      <c r="H203" s="89"/>
      <c r="I203" s="89"/>
      <c r="J203" s="89"/>
      <c r="K203" s="89"/>
      <c r="L203" s="89"/>
      <c r="M203" s="89"/>
      <c r="N203" s="96"/>
    </row>
    <row r="204" spans="1:14" ht="15.75" thickBot="1" x14ac:dyDescent="0.3">
      <c r="A204" s="96"/>
      <c r="B204" s="96"/>
      <c r="C204" s="96"/>
      <c r="D204" s="89"/>
      <c r="E204" s="96"/>
      <c r="F204" s="89"/>
      <c r="G204" s="89"/>
      <c r="H204" s="89"/>
      <c r="I204" s="89"/>
      <c r="J204" s="89"/>
      <c r="K204" s="89"/>
      <c r="L204" s="89"/>
      <c r="M204" s="89"/>
      <c r="N204" s="96"/>
    </row>
    <row r="205" spans="1:14" ht="15.75" thickBot="1" x14ac:dyDescent="0.3">
      <c r="A205" s="96"/>
      <c r="B205" s="96"/>
      <c r="C205" s="96"/>
      <c r="D205" s="89"/>
      <c r="E205" s="96"/>
      <c r="F205" s="89"/>
      <c r="G205" s="89"/>
      <c r="H205" s="89"/>
      <c r="I205" s="89"/>
      <c r="J205" s="89"/>
      <c r="K205" s="89"/>
      <c r="L205" s="89"/>
      <c r="M205" s="89"/>
      <c r="N205" s="96"/>
    </row>
    <row r="206" spans="1:14" ht="15.75" thickBot="1" x14ac:dyDescent="0.3">
      <c r="A206" s="96"/>
      <c r="B206" s="96"/>
      <c r="C206" s="96"/>
      <c r="D206" s="89"/>
      <c r="E206" s="96"/>
      <c r="F206" s="89"/>
      <c r="G206" s="89"/>
      <c r="H206" s="89"/>
      <c r="I206" s="89"/>
      <c r="J206" s="89"/>
      <c r="K206" s="89"/>
      <c r="L206" s="89"/>
      <c r="M206" s="89"/>
      <c r="N206" s="96"/>
    </row>
    <row r="207" spans="1:14" ht="15.75" thickBot="1" x14ac:dyDescent="0.3">
      <c r="A207" s="96"/>
      <c r="B207" s="96"/>
      <c r="C207" s="96"/>
      <c r="D207" s="89"/>
      <c r="E207" s="96"/>
      <c r="F207" s="89"/>
      <c r="G207" s="89"/>
      <c r="H207" s="89"/>
      <c r="I207" s="89"/>
      <c r="J207" s="89"/>
      <c r="K207" s="89"/>
      <c r="L207" s="89"/>
      <c r="M207" s="89"/>
      <c r="N207" s="96"/>
    </row>
    <row r="208" spans="1:14" ht="15.75" thickBot="1" x14ac:dyDescent="0.3">
      <c r="A208" s="96"/>
      <c r="B208" s="96"/>
      <c r="C208" s="96"/>
      <c r="D208" s="89"/>
      <c r="E208" s="96"/>
      <c r="F208" s="89"/>
      <c r="G208" s="89"/>
      <c r="H208" s="89"/>
      <c r="I208" s="89"/>
      <c r="J208" s="89"/>
      <c r="K208" s="89"/>
      <c r="L208" s="89"/>
      <c r="M208" s="89"/>
      <c r="N208" s="96"/>
    </row>
    <row r="209" spans="1:14" ht="15.75" thickBot="1" x14ac:dyDescent="0.3">
      <c r="A209" s="96"/>
      <c r="B209" s="96"/>
      <c r="C209" s="96"/>
      <c r="D209" s="89"/>
      <c r="E209" s="96"/>
      <c r="F209" s="89"/>
      <c r="G209" s="89"/>
      <c r="H209" s="89"/>
      <c r="I209" s="89"/>
      <c r="J209" s="89"/>
      <c r="K209" s="89"/>
      <c r="L209" s="89"/>
      <c r="M209" s="89"/>
      <c r="N209" s="96"/>
    </row>
    <row r="210" spans="1:14" ht="15.75" thickBot="1" x14ac:dyDescent="0.3">
      <c r="A210" s="96"/>
      <c r="B210" s="96"/>
      <c r="C210" s="96"/>
      <c r="D210" s="89"/>
      <c r="E210" s="96"/>
      <c r="F210" s="89"/>
      <c r="G210" s="89"/>
      <c r="H210" s="89"/>
      <c r="I210" s="89"/>
      <c r="J210" s="89"/>
      <c r="K210" s="89"/>
      <c r="L210" s="89"/>
      <c r="M210" s="89"/>
      <c r="N210" s="96"/>
    </row>
    <row r="211" spans="1:14" ht="15.75" thickBot="1" x14ac:dyDescent="0.3">
      <c r="A211" s="96"/>
      <c r="B211" s="96"/>
      <c r="C211" s="96"/>
      <c r="D211" s="89"/>
      <c r="E211" s="96"/>
      <c r="F211" s="89"/>
      <c r="G211" s="89"/>
      <c r="H211" s="89"/>
      <c r="I211" s="89"/>
      <c r="J211" s="89"/>
      <c r="K211" s="89"/>
      <c r="L211" s="89"/>
      <c r="M211" s="89"/>
      <c r="N211" s="96"/>
    </row>
    <row r="212" spans="1:14" ht="15.75" thickBot="1" x14ac:dyDescent="0.3">
      <c r="A212" s="96"/>
      <c r="B212" s="96"/>
      <c r="C212" s="96"/>
      <c r="D212" s="89"/>
      <c r="E212" s="96"/>
      <c r="F212" s="89"/>
      <c r="G212" s="89"/>
      <c r="H212" s="89"/>
      <c r="I212" s="89"/>
      <c r="J212" s="89"/>
      <c r="K212" s="89"/>
      <c r="L212" s="89"/>
      <c r="M212" s="89"/>
      <c r="N212" s="96"/>
    </row>
    <row r="213" spans="1:14" ht="15.75" thickBot="1" x14ac:dyDescent="0.3">
      <c r="A213" s="96"/>
      <c r="B213" s="96"/>
      <c r="C213" s="96"/>
      <c r="D213" s="89"/>
      <c r="E213" s="96"/>
      <c r="F213" s="89"/>
      <c r="G213" s="89"/>
      <c r="H213" s="89"/>
      <c r="I213" s="89"/>
      <c r="J213" s="89"/>
      <c r="K213" s="89"/>
      <c r="L213" s="89"/>
      <c r="M213" s="89"/>
      <c r="N213" s="96"/>
    </row>
    <row r="214" spans="1:14" ht="15.75" thickBot="1" x14ac:dyDescent="0.3">
      <c r="A214" s="96"/>
      <c r="B214" s="96"/>
      <c r="C214" s="96"/>
      <c r="D214" s="89"/>
      <c r="E214" s="96"/>
      <c r="F214" s="89"/>
      <c r="G214" s="89"/>
      <c r="H214" s="89"/>
      <c r="I214" s="89"/>
      <c r="J214" s="89"/>
      <c r="K214" s="89"/>
      <c r="L214" s="89"/>
      <c r="M214" s="89"/>
      <c r="N214" s="96"/>
    </row>
    <row r="215" spans="1:14" ht="15.75" thickBot="1" x14ac:dyDescent="0.3">
      <c r="A215" s="96"/>
      <c r="B215" s="96"/>
      <c r="C215" s="96"/>
      <c r="D215" s="89"/>
      <c r="E215" s="96"/>
      <c r="F215" s="89"/>
      <c r="G215" s="89"/>
      <c r="H215" s="89"/>
      <c r="I215" s="89"/>
      <c r="J215" s="89"/>
      <c r="K215" s="89"/>
      <c r="L215" s="89"/>
      <c r="M215" s="89"/>
      <c r="N215" s="96"/>
    </row>
    <row r="216" spans="1:14" ht="15.75" thickBot="1" x14ac:dyDescent="0.3">
      <c r="A216" s="96"/>
      <c r="B216" s="96"/>
      <c r="C216" s="96"/>
      <c r="D216" s="89"/>
      <c r="E216" s="96"/>
      <c r="F216" s="89"/>
      <c r="G216" s="89"/>
      <c r="H216" s="89"/>
      <c r="I216" s="89"/>
      <c r="J216" s="89"/>
      <c r="K216" s="89"/>
      <c r="L216" s="89"/>
      <c r="M216" s="89"/>
      <c r="N216" s="96"/>
    </row>
    <row r="217" spans="1:14" ht="15.75" thickBot="1" x14ac:dyDescent="0.3">
      <c r="A217" s="96"/>
      <c r="B217" s="96"/>
      <c r="C217" s="96"/>
      <c r="D217" s="89"/>
      <c r="E217" s="96"/>
      <c r="F217" s="89"/>
      <c r="G217" s="89"/>
      <c r="H217" s="89"/>
      <c r="I217" s="89"/>
      <c r="J217" s="89"/>
      <c r="K217" s="89"/>
      <c r="L217" s="89"/>
      <c r="M217" s="89"/>
      <c r="N217" s="96"/>
    </row>
    <row r="218" spans="1:14" ht="15.75" thickBot="1" x14ac:dyDescent="0.3">
      <c r="A218" s="96"/>
      <c r="B218" s="96"/>
      <c r="C218" s="96"/>
      <c r="D218" s="89"/>
      <c r="E218" s="96"/>
      <c r="F218" s="89"/>
      <c r="G218" s="89"/>
      <c r="H218" s="89"/>
      <c r="I218" s="89"/>
      <c r="J218" s="89"/>
      <c r="K218" s="89"/>
      <c r="L218" s="89"/>
      <c r="M218" s="89"/>
      <c r="N218" s="96"/>
    </row>
    <row r="219" spans="1:14" ht="15.75" thickBot="1" x14ac:dyDescent="0.3">
      <c r="A219" s="96"/>
      <c r="B219" s="96"/>
      <c r="C219" s="96"/>
      <c r="D219" s="89"/>
      <c r="E219" s="96"/>
      <c r="F219" s="89"/>
      <c r="G219" s="89"/>
      <c r="H219" s="89"/>
      <c r="I219" s="89"/>
      <c r="J219" s="89"/>
      <c r="K219" s="89"/>
      <c r="L219" s="89"/>
      <c r="M219" s="89"/>
      <c r="N219" s="96"/>
    </row>
    <row r="220" spans="1:14" ht="15.75" thickBot="1" x14ac:dyDescent="0.3">
      <c r="A220" s="96"/>
      <c r="B220" s="96"/>
      <c r="C220" s="96"/>
      <c r="D220" s="89"/>
      <c r="E220" s="96"/>
      <c r="F220" s="89"/>
      <c r="G220" s="89"/>
      <c r="H220" s="89"/>
      <c r="I220" s="89"/>
      <c r="J220" s="89"/>
      <c r="K220" s="89"/>
      <c r="L220" s="89"/>
      <c r="M220" s="89"/>
      <c r="N220" s="96"/>
    </row>
    <row r="221" spans="1:14" ht="15.75" thickBot="1" x14ac:dyDescent="0.3">
      <c r="A221" s="96"/>
      <c r="B221" s="96"/>
      <c r="C221" s="96"/>
      <c r="D221" s="89"/>
      <c r="E221" s="96"/>
      <c r="F221" s="89"/>
      <c r="G221" s="89"/>
      <c r="H221" s="89"/>
      <c r="I221" s="89"/>
      <c r="J221" s="89"/>
      <c r="K221" s="89"/>
      <c r="L221" s="89"/>
      <c r="M221" s="89"/>
      <c r="N221" s="96"/>
    </row>
    <row r="222" spans="1:14" ht="15.75" thickBot="1" x14ac:dyDescent="0.3">
      <c r="A222" s="96"/>
      <c r="B222" s="96"/>
      <c r="C222" s="96"/>
      <c r="D222" s="89"/>
      <c r="E222" s="96"/>
      <c r="F222" s="89"/>
      <c r="G222" s="89"/>
      <c r="H222" s="89"/>
      <c r="I222" s="89"/>
      <c r="J222" s="89"/>
      <c r="K222" s="89"/>
      <c r="L222" s="89"/>
      <c r="M222" s="89"/>
      <c r="N222" s="96"/>
    </row>
    <row r="223" spans="1:14" ht="15.75" thickBot="1" x14ac:dyDescent="0.3">
      <c r="A223" s="96"/>
      <c r="B223" s="96"/>
      <c r="C223" s="96"/>
      <c r="D223" s="89"/>
      <c r="E223" s="96"/>
      <c r="F223" s="89"/>
      <c r="G223" s="89"/>
      <c r="H223" s="89"/>
      <c r="I223" s="89"/>
      <c r="J223" s="89"/>
      <c r="K223" s="89"/>
      <c r="L223" s="89"/>
      <c r="M223" s="89"/>
      <c r="N223" s="96"/>
    </row>
    <row r="224" spans="1:14" ht="15.75" thickBot="1" x14ac:dyDescent="0.3">
      <c r="A224" s="96"/>
      <c r="B224" s="96"/>
      <c r="C224" s="96"/>
      <c r="D224" s="89"/>
      <c r="E224" s="96"/>
      <c r="F224" s="89"/>
      <c r="G224" s="89"/>
      <c r="H224" s="89"/>
      <c r="I224" s="89"/>
      <c r="J224" s="89"/>
      <c r="K224" s="89"/>
      <c r="L224" s="89"/>
      <c r="M224" s="89"/>
      <c r="N224" s="96"/>
    </row>
    <row r="225" spans="1:14" ht="15.75" thickBot="1" x14ac:dyDescent="0.3">
      <c r="A225" s="96"/>
      <c r="B225" s="96"/>
      <c r="C225" s="96"/>
      <c r="D225" s="89"/>
      <c r="E225" s="96"/>
      <c r="F225" s="89"/>
      <c r="G225" s="89"/>
      <c r="H225" s="89"/>
      <c r="I225" s="89"/>
      <c r="J225" s="89"/>
      <c r="K225" s="89"/>
      <c r="L225" s="89"/>
      <c r="M225" s="89"/>
      <c r="N225" s="96"/>
    </row>
    <row r="226" spans="1:14" ht="15.75" thickBot="1" x14ac:dyDescent="0.3">
      <c r="A226" s="96"/>
      <c r="B226" s="96"/>
      <c r="C226" s="96"/>
      <c r="D226" s="89"/>
      <c r="E226" s="96"/>
      <c r="F226" s="89"/>
      <c r="G226" s="89"/>
      <c r="H226" s="89"/>
      <c r="I226" s="89"/>
      <c r="J226" s="89"/>
      <c r="K226" s="89"/>
      <c r="L226" s="89"/>
      <c r="M226" s="89"/>
      <c r="N226" s="96"/>
    </row>
    <row r="227" spans="1:14" ht="15.75" thickBot="1" x14ac:dyDescent="0.3">
      <c r="A227" s="96"/>
      <c r="B227" s="96"/>
      <c r="C227" s="96"/>
      <c r="D227" s="89"/>
      <c r="E227" s="96"/>
      <c r="F227" s="89"/>
      <c r="G227" s="89"/>
      <c r="H227" s="89"/>
      <c r="I227" s="89"/>
      <c r="J227" s="89"/>
      <c r="K227" s="89"/>
      <c r="L227" s="89"/>
      <c r="M227" s="89"/>
      <c r="N227" s="96"/>
    </row>
    <row r="228" spans="1:14" ht="15.75" thickBot="1" x14ac:dyDescent="0.3">
      <c r="A228" s="96"/>
      <c r="B228" s="96"/>
      <c r="C228" s="96"/>
      <c r="D228" s="89"/>
      <c r="E228" s="96"/>
      <c r="F228" s="89"/>
      <c r="G228" s="89"/>
      <c r="H228" s="89"/>
      <c r="I228" s="89"/>
      <c r="J228" s="89"/>
      <c r="K228" s="89"/>
      <c r="L228" s="89"/>
      <c r="M228" s="89"/>
      <c r="N228" s="96"/>
    </row>
    <row r="229" spans="1:14" ht="15.75" thickBot="1" x14ac:dyDescent="0.3">
      <c r="A229" s="96"/>
      <c r="B229" s="96"/>
      <c r="C229" s="96"/>
      <c r="D229" s="89"/>
      <c r="E229" s="96"/>
      <c r="F229" s="89"/>
      <c r="G229" s="89"/>
      <c r="H229" s="89"/>
      <c r="I229" s="89"/>
      <c r="J229" s="89"/>
      <c r="K229" s="89"/>
      <c r="L229" s="89"/>
      <c r="M229" s="89"/>
      <c r="N229" s="96"/>
    </row>
    <row r="230" spans="1:14" ht="15.75" thickBot="1" x14ac:dyDescent="0.3">
      <c r="A230" s="96"/>
      <c r="B230" s="96"/>
      <c r="C230" s="96"/>
      <c r="D230" s="89"/>
      <c r="E230" s="96"/>
      <c r="F230" s="89"/>
      <c r="G230" s="89"/>
      <c r="H230" s="89"/>
      <c r="I230" s="89"/>
      <c r="J230" s="89"/>
      <c r="K230" s="89"/>
      <c r="L230" s="89"/>
      <c r="M230" s="89"/>
      <c r="N230" s="96"/>
    </row>
    <row r="231" spans="1:14" ht="15.75" thickBot="1" x14ac:dyDescent="0.3">
      <c r="A231" s="96"/>
      <c r="B231" s="96"/>
      <c r="C231" s="96"/>
      <c r="D231" s="89"/>
      <c r="E231" s="96"/>
      <c r="F231" s="89"/>
      <c r="G231" s="89"/>
      <c r="H231" s="89"/>
      <c r="I231" s="89"/>
      <c r="J231" s="89"/>
      <c r="K231" s="89"/>
      <c r="L231" s="89"/>
      <c r="M231" s="89"/>
      <c r="N231" s="96"/>
    </row>
    <row r="232" spans="1:14" ht="15.75" thickBot="1" x14ac:dyDescent="0.3">
      <c r="A232" s="96"/>
      <c r="B232" s="96"/>
      <c r="C232" s="96"/>
      <c r="D232" s="89"/>
      <c r="E232" s="96"/>
      <c r="F232" s="89"/>
      <c r="G232" s="89"/>
      <c r="H232" s="89"/>
      <c r="I232" s="89"/>
      <c r="J232" s="89"/>
      <c r="K232" s="89"/>
      <c r="L232" s="89"/>
      <c r="M232" s="89"/>
      <c r="N232" s="96"/>
    </row>
    <row r="233" spans="1:14" ht="15.75" thickBot="1" x14ac:dyDescent="0.3">
      <c r="A233" s="96"/>
      <c r="B233" s="96"/>
      <c r="C233" s="96"/>
      <c r="D233" s="89"/>
      <c r="E233" s="96"/>
      <c r="F233" s="89"/>
      <c r="G233" s="89"/>
      <c r="H233" s="89"/>
      <c r="I233" s="89"/>
      <c r="J233" s="89"/>
      <c r="K233" s="89"/>
      <c r="L233" s="89"/>
      <c r="M233" s="89"/>
      <c r="N233" s="96"/>
    </row>
    <row r="234" spans="1:14" ht="15.75" thickBot="1" x14ac:dyDescent="0.3">
      <c r="A234" s="96"/>
      <c r="B234" s="96"/>
      <c r="C234" s="96"/>
      <c r="D234" s="89"/>
      <c r="E234" s="96"/>
      <c r="F234" s="89"/>
      <c r="G234" s="89"/>
      <c r="H234" s="89"/>
      <c r="I234" s="89"/>
      <c r="J234" s="89"/>
      <c r="K234" s="89"/>
      <c r="L234" s="89"/>
      <c r="M234" s="89"/>
      <c r="N234" s="96"/>
    </row>
    <row r="235" spans="1:14" ht="15.75" thickBot="1" x14ac:dyDescent="0.3">
      <c r="A235" s="96"/>
      <c r="B235" s="96"/>
      <c r="C235" s="96"/>
      <c r="D235" s="89"/>
      <c r="E235" s="96"/>
      <c r="F235" s="89"/>
      <c r="G235" s="89"/>
      <c r="H235" s="89"/>
      <c r="I235" s="89"/>
      <c r="J235" s="89"/>
      <c r="K235" s="89"/>
      <c r="L235" s="89"/>
      <c r="M235" s="89"/>
      <c r="N235" s="96"/>
    </row>
    <row r="236" spans="1:14" ht="15.75" thickBot="1" x14ac:dyDescent="0.3">
      <c r="A236" s="96"/>
      <c r="B236" s="96"/>
      <c r="C236" s="96"/>
      <c r="D236" s="89"/>
      <c r="E236" s="96"/>
      <c r="F236" s="89"/>
      <c r="G236" s="89"/>
      <c r="H236" s="89"/>
      <c r="I236" s="89"/>
      <c r="J236" s="89"/>
      <c r="K236" s="89"/>
      <c r="L236" s="89"/>
      <c r="M236" s="89"/>
      <c r="N236" s="96"/>
    </row>
    <row r="237" spans="1:14" ht="15.75" thickBot="1" x14ac:dyDescent="0.3">
      <c r="A237" s="96"/>
      <c r="B237" s="96"/>
      <c r="C237" s="96"/>
      <c r="D237" s="89"/>
      <c r="E237" s="96"/>
      <c r="F237" s="89"/>
      <c r="G237" s="89"/>
      <c r="H237" s="89"/>
      <c r="I237" s="89"/>
      <c r="J237" s="89"/>
      <c r="K237" s="89"/>
      <c r="L237" s="89"/>
      <c r="M237" s="89"/>
      <c r="N237" s="96"/>
    </row>
    <row r="238" spans="1:14" ht="15.75" thickBot="1" x14ac:dyDescent="0.3">
      <c r="A238" s="96"/>
      <c r="B238" s="96"/>
      <c r="C238" s="96"/>
      <c r="D238" s="89"/>
      <c r="E238" s="96"/>
      <c r="F238" s="89"/>
      <c r="G238" s="89"/>
      <c r="H238" s="89"/>
      <c r="I238" s="89"/>
      <c r="J238" s="89"/>
      <c r="K238" s="89"/>
      <c r="L238" s="89"/>
      <c r="M238" s="89"/>
      <c r="N238" s="96"/>
    </row>
    <row r="239" spans="1:14" ht="15.75" thickBot="1" x14ac:dyDescent="0.3">
      <c r="A239" s="96"/>
      <c r="B239" s="96"/>
      <c r="C239" s="96"/>
      <c r="D239" s="89"/>
      <c r="E239" s="96"/>
      <c r="F239" s="89"/>
      <c r="G239" s="89"/>
      <c r="H239" s="89"/>
      <c r="I239" s="89"/>
      <c r="J239" s="89"/>
      <c r="K239" s="89"/>
      <c r="L239" s="89"/>
      <c r="M239" s="89"/>
      <c r="N239" s="96"/>
    </row>
    <row r="240" spans="1:14" ht="15.75" thickBot="1" x14ac:dyDescent="0.3">
      <c r="A240" s="96"/>
      <c r="B240" s="96"/>
      <c r="C240" s="96"/>
      <c r="D240" s="89"/>
      <c r="E240" s="96"/>
      <c r="F240" s="89"/>
      <c r="G240" s="89"/>
      <c r="H240" s="89"/>
      <c r="I240" s="89"/>
      <c r="J240" s="89"/>
      <c r="K240" s="89"/>
      <c r="L240" s="89"/>
      <c r="M240" s="89"/>
      <c r="N240" s="96"/>
    </row>
    <row r="241" spans="1:14" ht="15.75" thickBot="1" x14ac:dyDescent="0.3">
      <c r="A241" s="96"/>
      <c r="B241" s="96"/>
      <c r="C241" s="96"/>
      <c r="D241" s="89"/>
      <c r="E241" s="96"/>
      <c r="F241" s="89"/>
      <c r="G241" s="89"/>
      <c r="H241" s="89"/>
      <c r="I241" s="89"/>
      <c r="J241" s="89"/>
      <c r="K241" s="89"/>
      <c r="L241" s="89"/>
      <c r="M241" s="89"/>
      <c r="N241" s="96"/>
    </row>
    <row r="242" spans="1:14" ht="15.75" thickBot="1" x14ac:dyDescent="0.3">
      <c r="A242" s="96"/>
      <c r="B242" s="96"/>
      <c r="C242" s="96"/>
      <c r="D242" s="89"/>
      <c r="E242" s="96"/>
      <c r="F242" s="89"/>
      <c r="G242" s="89"/>
      <c r="H242" s="89"/>
      <c r="I242" s="89"/>
      <c r="J242" s="89"/>
      <c r="K242" s="89"/>
      <c r="L242" s="89"/>
      <c r="M242" s="89"/>
      <c r="N242" s="96"/>
    </row>
    <row r="243" spans="1:14" ht="15.75" thickBot="1" x14ac:dyDescent="0.3">
      <c r="A243" s="96"/>
      <c r="B243" s="96"/>
      <c r="C243" s="96"/>
      <c r="D243" s="89"/>
      <c r="E243" s="96"/>
      <c r="F243" s="89"/>
      <c r="G243" s="89"/>
      <c r="H243" s="89"/>
      <c r="I243" s="89"/>
      <c r="J243" s="89"/>
      <c r="K243" s="89"/>
      <c r="L243" s="89"/>
      <c r="M243" s="89"/>
      <c r="N243" s="96"/>
    </row>
    <row r="244" spans="1:14" ht="15.75" thickBot="1" x14ac:dyDescent="0.3">
      <c r="A244" s="96"/>
      <c r="B244" s="96"/>
      <c r="C244" s="96"/>
      <c r="D244" s="89"/>
      <c r="E244" s="96"/>
      <c r="F244" s="89"/>
      <c r="G244" s="89"/>
      <c r="H244" s="89"/>
      <c r="I244" s="89"/>
      <c r="J244" s="89"/>
      <c r="K244" s="89"/>
      <c r="L244" s="89"/>
      <c r="M244" s="89"/>
      <c r="N244" s="96"/>
    </row>
    <row r="245" spans="1:14" ht="15.75" thickBot="1" x14ac:dyDescent="0.3">
      <c r="A245" s="96"/>
      <c r="B245" s="96"/>
      <c r="C245" s="96"/>
      <c r="D245" s="89"/>
      <c r="E245" s="96"/>
      <c r="F245" s="89"/>
      <c r="G245" s="89"/>
      <c r="H245" s="89"/>
      <c r="I245" s="89"/>
      <c r="J245" s="89"/>
      <c r="K245" s="89"/>
      <c r="L245" s="89"/>
      <c r="M245" s="89"/>
      <c r="N245" s="96"/>
    </row>
    <row r="246" spans="1:14" ht="15.75" thickBot="1" x14ac:dyDescent="0.3">
      <c r="A246" s="96"/>
      <c r="B246" s="96"/>
      <c r="C246" s="96"/>
      <c r="D246" s="89"/>
      <c r="E246" s="96"/>
      <c r="F246" s="89"/>
      <c r="G246" s="89"/>
      <c r="H246" s="89"/>
      <c r="I246" s="89"/>
      <c r="J246" s="89"/>
      <c r="K246" s="89"/>
      <c r="L246" s="89"/>
      <c r="M246" s="89"/>
      <c r="N246" s="96"/>
    </row>
    <row r="247" spans="1:14" ht="15.75" thickBot="1" x14ac:dyDescent="0.3">
      <c r="A247" s="96"/>
      <c r="B247" s="96"/>
      <c r="C247" s="96"/>
      <c r="D247" s="89"/>
      <c r="E247" s="96"/>
      <c r="F247" s="89"/>
      <c r="G247" s="89"/>
      <c r="H247" s="89"/>
      <c r="I247" s="89"/>
      <c r="J247" s="89"/>
      <c r="K247" s="89"/>
      <c r="L247" s="89"/>
      <c r="M247" s="89"/>
      <c r="N247" s="96"/>
    </row>
    <row r="248" spans="1:14" ht="15.75" thickBot="1" x14ac:dyDescent="0.3">
      <c r="A248" s="96"/>
      <c r="B248" s="96"/>
      <c r="C248" s="96"/>
      <c r="D248" s="89"/>
      <c r="E248" s="96"/>
      <c r="F248" s="89"/>
      <c r="G248" s="89"/>
      <c r="H248" s="89"/>
      <c r="I248" s="89"/>
      <c r="J248" s="89"/>
      <c r="K248" s="89"/>
      <c r="L248" s="89"/>
      <c r="M248" s="89"/>
      <c r="N248" s="96"/>
    </row>
    <row r="249" spans="1:14" ht="15.75" thickBot="1" x14ac:dyDescent="0.3">
      <c r="A249" s="96"/>
      <c r="B249" s="96"/>
      <c r="C249" s="96"/>
      <c r="D249" s="89"/>
      <c r="E249" s="96"/>
      <c r="F249" s="89"/>
      <c r="G249" s="89"/>
      <c r="H249" s="89"/>
      <c r="I249" s="89"/>
      <c r="J249" s="89"/>
      <c r="K249" s="89"/>
      <c r="L249" s="89"/>
      <c r="M249" s="89"/>
      <c r="N249" s="96"/>
    </row>
    <row r="250" spans="1:14" ht="15.75" thickBot="1" x14ac:dyDescent="0.3">
      <c r="A250" s="96"/>
      <c r="B250" s="96"/>
      <c r="C250" s="96"/>
      <c r="D250" s="89"/>
      <c r="E250" s="96"/>
      <c r="F250" s="89"/>
      <c r="G250" s="89"/>
      <c r="H250" s="89"/>
      <c r="I250" s="89"/>
      <c r="J250" s="89"/>
      <c r="K250" s="89"/>
      <c r="L250" s="89"/>
      <c r="M250" s="89"/>
      <c r="N250" s="96"/>
    </row>
    <row r="251" spans="1:14" ht="15.75" thickBot="1" x14ac:dyDescent="0.3">
      <c r="A251" s="96"/>
      <c r="B251" s="96"/>
      <c r="C251" s="96"/>
      <c r="D251" s="89"/>
      <c r="E251" s="96"/>
      <c r="F251" s="89"/>
      <c r="G251" s="89"/>
      <c r="H251" s="89"/>
      <c r="I251" s="89"/>
      <c r="J251" s="89"/>
      <c r="K251" s="89"/>
      <c r="L251" s="89"/>
      <c r="M251" s="89"/>
      <c r="N251" s="96"/>
    </row>
    <row r="252" spans="1:14" ht="15.75" thickBot="1" x14ac:dyDescent="0.3">
      <c r="A252" s="96"/>
      <c r="B252" s="96"/>
      <c r="C252" s="96"/>
      <c r="D252" s="89"/>
      <c r="E252" s="96"/>
      <c r="F252" s="89"/>
      <c r="G252" s="89"/>
      <c r="H252" s="89"/>
      <c r="I252" s="89"/>
      <c r="J252" s="89"/>
      <c r="K252" s="89"/>
      <c r="L252" s="89"/>
      <c r="M252" s="89"/>
      <c r="N252" s="96"/>
    </row>
    <row r="253" spans="1:14" ht="15.75" thickBot="1" x14ac:dyDescent="0.3">
      <c r="A253" s="96"/>
      <c r="B253" s="96"/>
      <c r="C253" s="96"/>
      <c r="D253" s="89"/>
      <c r="E253" s="96"/>
      <c r="F253" s="89"/>
      <c r="G253" s="89"/>
      <c r="H253" s="89"/>
      <c r="I253" s="89"/>
      <c r="J253" s="89"/>
      <c r="K253" s="89"/>
      <c r="L253" s="89"/>
      <c r="M253" s="89"/>
      <c r="N253" s="96"/>
    </row>
    <row r="254" spans="1:14" ht="15.75" thickBot="1" x14ac:dyDescent="0.3">
      <c r="A254" s="96"/>
      <c r="B254" s="96"/>
      <c r="C254" s="96"/>
      <c r="D254" s="89"/>
      <c r="E254" s="96"/>
      <c r="F254" s="89"/>
      <c r="G254" s="89"/>
      <c r="H254" s="89"/>
      <c r="I254" s="89"/>
      <c r="J254" s="89"/>
      <c r="K254" s="89"/>
      <c r="L254" s="89"/>
      <c r="M254" s="89"/>
      <c r="N254" s="96"/>
    </row>
    <row r="255" spans="1:14" ht="15.75" thickBot="1" x14ac:dyDescent="0.3">
      <c r="A255" s="96"/>
      <c r="B255" s="96"/>
      <c r="C255" s="96"/>
      <c r="D255" s="89"/>
      <c r="E255" s="96"/>
      <c r="F255" s="89"/>
      <c r="G255" s="89"/>
      <c r="H255" s="89"/>
      <c r="I255" s="89"/>
      <c r="J255" s="89"/>
      <c r="K255" s="89"/>
      <c r="L255" s="89"/>
      <c r="M255" s="89"/>
      <c r="N255" s="96"/>
    </row>
    <row r="256" spans="1:14" ht="15.75" thickBot="1" x14ac:dyDescent="0.3">
      <c r="A256" s="96"/>
      <c r="B256" s="96"/>
      <c r="C256" s="96"/>
      <c r="D256" s="89"/>
      <c r="E256" s="96"/>
      <c r="F256" s="89"/>
      <c r="G256" s="89"/>
      <c r="H256" s="89"/>
      <c r="I256" s="89"/>
      <c r="J256" s="89"/>
      <c r="K256" s="89"/>
      <c r="L256" s="89"/>
      <c r="M256" s="89"/>
      <c r="N256" s="96"/>
    </row>
    <row r="257" spans="1:14" ht="15.75" thickBot="1" x14ac:dyDescent="0.3">
      <c r="A257" s="96"/>
      <c r="B257" s="96"/>
      <c r="C257" s="96"/>
      <c r="D257" s="89"/>
      <c r="E257" s="96"/>
      <c r="F257" s="89"/>
      <c r="G257" s="89"/>
      <c r="H257" s="89"/>
      <c r="I257" s="89"/>
      <c r="J257" s="89"/>
      <c r="K257" s="89"/>
      <c r="L257" s="89"/>
      <c r="M257" s="89"/>
      <c r="N257" s="96"/>
    </row>
    <row r="258" spans="1:14" ht="15.75" thickBot="1" x14ac:dyDescent="0.3">
      <c r="A258" s="96"/>
      <c r="B258" s="96"/>
      <c r="C258" s="96"/>
      <c r="D258" s="89"/>
      <c r="E258" s="96"/>
      <c r="F258" s="89"/>
      <c r="G258" s="89"/>
      <c r="H258" s="89"/>
      <c r="I258" s="89"/>
      <c r="J258" s="89"/>
      <c r="K258" s="89"/>
      <c r="L258" s="89"/>
      <c r="M258" s="89"/>
      <c r="N258" s="96"/>
    </row>
    <row r="259" spans="1:14" ht="15.75" thickBot="1" x14ac:dyDescent="0.3">
      <c r="A259" s="96"/>
      <c r="B259" s="96"/>
      <c r="C259" s="96"/>
      <c r="D259" s="89"/>
      <c r="E259" s="96"/>
      <c r="F259" s="89"/>
      <c r="G259" s="89"/>
      <c r="H259" s="89"/>
      <c r="I259" s="89"/>
      <c r="J259" s="89"/>
      <c r="K259" s="89"/>
      <c r="L259" s="89"/>
      <c r="M259" s="89"/>
      <c r="N259" s="96"/>
    </row>
    <row r="260" spans="1:14" ht="15.75" thickBot="1" x14ac:dyDescent="0.3">
      <c r="A260" s="96"/>
      <c r="B260" s="96"/>
      <c r="C260" s="96"/>
      <c r="D260" s="89"/>
      <c r="E260" s="96"/>
      <c r="F260" s="89"/>
      <c r="G260" s="89"/>
      <c r="H260" s="89"/>
      <c r="I260" s="89"/>
      <c r="J260" s="89"/>
      <c r="K260" s="89"/>
      <c r="L260" s="89"/>
      <c r="M260" s="89"/>
      <c r="N260" s="96"/>
    </row>
    <row r="261" spans="1:14" ht="15.75" thickBot="1" x14ac:dyDescent="0.3">
      <c r="A261" s="96"/>
      <c r="B261" s="96"/>
      <c r="C261" s="96"/>
      <c r="D261" s="89"/>
      <c r="E261" s="96"/>
      <c r="F261" s="89"/>
      <c r="G261" s="89"/>
      <c r="H261" s="89"/>
      <c r="I261" s="89"/>
      <c r="J261" s="89"/>
      <c r="K261" s="89"/>
      <c r="L261" s="89"/>
      <c r="M261" s="89"/>
      <c r="N261" s="96"/>
    </row>
    <row r="262" spans="1:14" ht="15.75" thickBot="1" x14ac:dyDescent="0.3">
      <c r="A262" s="96"/>
      <c r="B262" s="96"/>
      <c r="C262" s="96"/>
      <c r="D262" s="89"/>
      <c r="E262" s="96"/>
      <c r="F262" s="89"/>
      <c r="G262" s="89"/>
      <c r="H262" s="89"/>
      <c r="I262" s="89"/>
      <c r="J262" s="89"/>
      <c r="K262" s="89"/>
      <c r="L262" s="89"/>
      <c r="M262" s="89"/>
      <c r="N262" s="96"/>
    </row>
    <row r="263" spans="1:14" ht="15.75" thickBot="1" x14ac:dyDescent="0.3">
      <c r="A263" s="96"/>
      <c r="B263" s="96"/>
      <c r="C263" s="96"/>
      <c r="D263" s="89"/>
      <c r="E263" s="96"/>
      <c r="F263" s="89"/>
      <c r="G263" s="89"/>
      <c r="H263" s="89"/>
      <c r="I263" s="89"/>
      <c r="J263" s="89"/>
      <c r="K263" s="89"/>
      <c r="L263" s="89"/>
      <c r="M263" s="89"/>
      <c r="N263" s="96"/>
    </row>
    <row r="264" spans="1:14" ht="15.75" thickBot="1" x14ac:dyDescent="0.3">
      <c r="A264" s="96"/>
      <c r="B264" s="96"/>
      <c r="C264" s="96"/>
      <c r="D264" s="89"/>
      <c r="E264" s="96"/>
      <c r="F264" s="89"/>
      <c r="G264" s="89"/>
      <c r="H264" s="89"/>
      <c r="I264" s="89"/>
      <c r="J264" s="89"/>
      <c r="K264" s="89"/>
      <c r="L264" s="89"/>
      <c r="M264" s="89"/>
      <c r="N264" s="96"/>
    </row>
    <row r="265" spans="1:14" ht="15.75" thickBot="1" x14ac:dyDescent="0.3">
      <c r="A265" s="96"/>
      <c r="B265" s="96"/>
      <c r="C265" s="96"/>
      <c r="D265" s="89"/>
      <c r="E265" s="96"/>
      <c r="F265" s="89"/>
      <c r="G265" s="89"/>
      <c r="H265" s="89"/>
      <c r="I265" s="89"/>
      <c r="J265" s="89"/>
      <c r="K265" s="89"/>
      <c r="L265" s="89"/>
      <c r="M265" s="89"/>
      <c r="N265" s="96"/>
    </row>
    <row r="266" spans="1:14" ht="15.75" thickBot="1" x14ac:dyDescent="0.3">
      <c r="A266" s="96"/>
      <c r="B266" s="96"/>
      <c r="C266" s="96"/>
      <c r="D266" s="89"/>
      <c r="E266" s="96"/>
      <c r="F266" s="89"/>
      <c r="G266" s="89"/>
      <c r="H266" s="89"/>
      <c r="I266" s="89"/>
      <c r="J266" s="89"/>
      <c r="K266" s="89"/>
      <c r="L266" s="89"/>
      <c r="M266" s="89"/>
      <c r="N266" s="96"/>
    </row>
    <row r="267" spans="1:14" ht="15.75" thickBot="1" x14ac:dyDescent="0.3">
      <c r="A267" s="96"/>
      <c r="B267" s="96"/>
      <c r="C267" s="96"/>
      <c r="D267" s="89"/>
      <c r="E267" s="96"/>
      <c r="F267" s="89"/>
      <c r="G267" s="89"/>
      <c r="H267" s="89"/>
      <c r="I267" s="89"/>
      <c r="J267" s="89"/>
      <c r="K267" s="89"/>
      <c r="L267" s="89"/>
      <c r="M267" s="89"/>
      <c r="N267" s="96"/>
    </row>
    <row r="268" spans="1:14" ht="15.75" thickBot="1" x14ac:dyDescent="0.3">
      <c r="A268" s="96"/>
      <c r="B268" s="96"/>
      <c r="C268" s="96"/>
      <c r="D268" s="89"/>
      <c r="E268" s="96"/>
      <c r="F268" s="89"/>
      <c r="G268" s="89"/>
      <c r="H268" s="89"/>
      <c r="I268" s="89"/>
      <c r="J268" s="89"/>
      <c r="K268" s="89"/>
      <c r="L268" s="89"/>
      <c r="M268" s="89"/>
      <c r="N268" s="96"/>
    </row>
    <row r="269" spans="1:14" ht="15.75" thickBot="1" x14ac:dyDescent="0.3">
      <c r="A269" s="96"/>
      <c r="B269" s="96"/>
      <c r="C269" s="96"/>
      <c r="D269" s="89"/>
      <c r="E269" s="96"/>
      <c r="F269" s="89"/>
      <c r="G269" s="89"/>
      <c r="H269" s="89"/>
      <c r="I269" s="89"/>
      <c r="J269" s="89"/>
      <c r="K269" s="89"/>
      <c r="L269" s="89"/>
      <c r="M269" s="89"/>
      <c r="N269" s="96"/>
    </row>
    <row r="270" spans="1:14" ht="15.75" thickBot="1" x14ac:dyDescent="0.3">
      <c r="A270" s="96"/>
      <c r="B270" s="96"/>
      <c r="C270" s="96"/>
      <c r="D270" s="89"/>
      <c r="E270" s="96"/>
      <c r="F270" s="89"/>
      <c r="G270" s="89"/>
      <c r="H270" s="89"/>
      <c r="I270" s="89"/>
      <c r="J270" s="89"/>
      <c r="K270" s="89"/>
      <c r="L270" s="89"/>
      <c r="M270" s="89"/>
      <c r="N270" s="96"/>
    </row>
    <row r="271" spans="1:14" ht="15.75" thickBot="1" x14ac:dyDescent="0.3">
      <c r="A271" s="96"/>
      <c r="B271" s="96"/>
      <c r="C271" s="96"/>
      <c r="D271" s="89"/>
      <c r="E271" s="96"/>
      <c r="F271" s="89"/>
      <c r="G271" s="89"/>
      <c r="H271" s="89"/>
      <c r="I271" s="89"/>
      <c r="J271" s="89"/>
      <c r="K271" s="89"/>
      <c r="L271" s="89"/>
      <c r="M271" s="89"/>
      <c r="N271" s="96"/>
    </row>
    <row r="272" spans="1:14" ht="15.75" thickBot="1" x14ac:dyDescent="0.3">
      <c r="A272" s="96"/>
      <c r="B272" s="96"/>
      <c r="C272" s="96"/>
      <c r="D272" s="89"/>
      <c r="E272" s="96"/>
      <c r="F272" s="89"/>
      <c r="G272" s="89"/>
      <c r="H272" s="89"/>
      <c r="I272" s="89"/>
      <c r="J272" s="89"/>
      <c r="K272" s="89"/>
      <c r="L272" s="89"/>
      <c r="M272" s="89"/>
      <c r="N272" s="96"/>
    </row>
    <row r="273" spans="1:14" ht="15.75" thickBot="1" x14ac:dyDescent="0.3">
      <c r="A273" s="96"/>
      <c r="B273" s="96"/>
      <c r="C273" s="96"/>
      <c r="D273" s="89"/>
      <c r="E273" s="96"/>
      <c r="F273" s="89"/>
      <c r="G273" s="89"/>
      <c r="H273" s="89"/>
      <c r="I273" s="89"/>
      <c r="J273" s="89"/>
      <c r="K273" s="89"/>
      <c r="L273" s="89"/>
      <c r="M273" s="89"/>
      <c r="N273" s="96"/>
    </row>
    <row r="274" spans="1:14" ht="15.75" thickBot="1" x14ac:dyDescent="0.3">
      <c r="A274" s="96"/>
      <c r="B274" s="96"/>
      <c r="C274" s="96"/>
      <c r="D274" s="89"/>
      <c r="E274" s="96"/>
      <c r="F274" s="89"/>
      <c r="G274" s="89"/>
      <c r="H274" s="89"/>
      <c r="I274" s="89"/>
      <c r="J274" s="89"/>
      <c r="K274" s="89"/>
      <c r="L274" s="89"/>
      <c r="M274" s="89"/>
      <c r="N274" s="96"/>
    </row>
    <row r="275" spans="1:14" ht="15.75" thickBot="1" x14ac:dyDescent="0.3">
      <c r="A275" s="96"/>
      <c r="B275" s="96"/>
      <c r="C275" s="96"/>
      <c r="D275" s="89"/>
      <c r="E275" s="96"/>
      <c r="F275" s="89"/>
      <c r="G275" s="89"/>
      <c r="H275" s="89"/>
      <c r="I275" s="89"/>
      <c r="J275" s="89"/>
      <c r="K275" s="89"/>
      <c r="L275" s="89"/>
      <c r="M275" s="89"/>
      <c r="N275" s="96"/>
    </row>
    <row r="276" spans="1:14" ht="15.75" thickBot="1" x14ac:dyDescent="0.3">
      <c r="A276" s="96"/>
      <c r="B276" s="96"/>
      <c r="C276" s="96"/>
      <c r="D276" s="89"/>
      <c r="E276" s="96"/>
      <c r="F276" s="89"/>
      <c r="G276" s="89"/>
      <c r="H276" s="89"/>
      <c r="I276" s="89"/>
      <c r="J276" s="89"/>
      <c r="K276" s="89"/>
      <c r="L276" s="89"/>
      <c r="M276" s="89"/>
      <c r="N276" s="96"/>
    </row>
    <row r="277" spans="1:14" ht="15.75" thickBot="1" x14ac:dyDescent="0.3">
      <c r="A277" s="96"/>
      <c r="B277" s="96"/>
      <c r="C277" s="96"/>
      <c r="D277" s="89"/>
      <c r="E277" s="96"/>
      <c r="F277" s="89"/>
      <c r="G277" s="89"/>
      <c r="H277" s="89"/>
      <c r="I277" s="89"/>
      <c r="J277" s="89"/>
      <c r="K277" s="89"/>
      <c r="L277" s="89"/>
      <c r="M277" s="89"/>
      <c r="N277" s="96"/>
    </row>
    <row r="278" spans="1:14" ht="15.75" thickBot="1" x14ac:dyDescent="0.3">
      <c r="A278" s="96"/>
      <c r="B278" s="96"/>
      <c r="C278" s="96"/>
      <c r="D278" s="89"/>
      <c r="E278" s="96"/>
      <c r="F278" s="89"/>
      <c r="G278" s="89"/>
      <c r="H278" s="89"/>
      <c r="I278" s="89"/>
      <c r="J278" s="89"/>
      <c r="K278" s="89"/>
      <c r="L278" s="89"/>
      <c r="M278" s="89"/>
      <c r="N278" s="96"/>
    </row>
    <row r="279" spans="1:14" ht="15.75" thickBot="1" x14ac:dyDescent="0.3">
      <c r="A279" s="96"/>
      <c r="B279" s="96"/>
      <c r="C279" s="96"/>
      <c r="D279" s="89"/>
      <c r="E279" s="96"/>
      <c r="F279" s="89"/>
      <c r="G279" s="89"/>
      <c r="H279" s="89"/>
      <c r="I279" s="89"/>
      <c r="J279" s="89"/>
      <c r="K279" s="89"/>
      <c r="L279" s="89"/>
      <c r="M279" s="89"/>
      <c r="N279" s="96"/>
    </row>
    <row r="280" spans="1:14" ht="15.75" thickBot="1" x14ac:dyDescent="0.3">
      <c r="A280" s="96"/>
      <c r="B280" s="96"/>
      <c r="C280" s="96"/>
      <c r="D280" s="89"/>
      <c r="E280" s="96"/>
      <c r="F280" s="89"/>
      <c r="G280" s="89"/>
      <c r="H280" s="89"/>
      <c r="I280" s="89"/>
      <c r="J280" s="89"/>
      <c r="K280" s="89"/>
      <c r="L280" s="89"/>
      <c r="M280" s="89"/>
      <c r="N280" s="96"/>
    </row>
    <row r="281" spans="1:14" ht="15.75" thickBot="1" x14ac:dyDescent="0.3">
      <c r="A281" s="96"/>
      <c r="B281" s="96"/>
      <c r="C281" s="96"/>
      <c r="D281" s="89"/>
      <c r="E281" s="96"/>
      <c r="F281" s="89"/>
      <c r="G281" s="89"/>
      <c r="H281" s="89"/>
      <c r="I281" s="89"/>
      <c r="J281" s="89"/>
      <c r="K281" s="89"/>
      <c r="L281" s="89"/>
      <c r="M281" s="89"/>
      <c r="N281" s="96"/>
    </row>
    <row r="282" spans="1:14" ht="15.75" thickBot="1" x14ac:dyDescent="0.3">
      <c r="A282" s="96"/>
      <c r="B282" s="96"/>
      <c r="C282" s="96"/>
      <c r="D282" s="89"/>
      <c r="E282" s="96"/>
      <c r="F282" s="89"/>
      <c r="G282" s="89"/>
      <c r="H282" s="89"/>
      <c r="I282" s="89"/>
      <c r="J282" s="89"/>
      <c r="K282" s="89"/>
      <c r="L282" s="89"/>
      <c r="M282" s="89"/>
      <c r="N282" s="96"/>
    </row>
    <row r="283" spans="1:14" ht="15.75" thickBot="1" x14ac:dyDescent="0.3">
      <c r="A283" s="96"/>
      <c r="B283" s="96"/>
      <c r="C283" s="96"/>
      <c r="D283" s="89"/>
      <c r="E283" s="96"/>
      <c r="F283" s="89"/>
      <c r="G283" s="89"/>
      <c r="H283" s="89"/>
      <c r="I283" s="89"/>
      <c r="J283" s="89"/>
      <c r="K283" s="89"/>
      <c r="L283" s="89"/>
      <c r="M283" s="89"/>
      <c r="N283" s="96"/>
    </row>
    <row r="284" spans="1:14" ht="15.75" thickBot="1" x14ac:dyDescent="0.3">
      <c r="A284" s="96"/>
      <c r="B284" s="96"/>
      <c r="C284" s="96"/>
      <c r="D284" s="89"/>
      <c r="E284" s="96"/>
      <c r="F284" s="89"/>
      <c r="G284" s="89"/>
      <c r="H284" s="89"/>
      <c r="I284" s="89"/>
      <c r="J284" s="89"/>
      <c r="K284" s="89"/>
      <c r="L284" s="89"/>
      <c r="M284" s="89"/>
      <c r="N284" s="96"/>
    </row>
    <row r="285" spans="1:14" ht="15.75" thickBot="1" x14ac:dyDescent="0.3">
      <c r="A285" s="96"/>
      <c r="B285" s="96"/>
      <c r="C285" s="96"/>
      <c r="D285" s="89"/>
      <c r="E285" s="96"/>
      <c r="F285" s="89"/>
      <c r="G285" s="89"/>
      <c r="H285" s="89"/>
      <c r="I285" s="89"/>
      <c r="J285" s="89"/>
      <c r="K285" s="89"/>
      <c r="L285" s="89"/>
      <c r="M285" s="89"/>
      <c r="N285" s="96"/>
    </row>
    <row r="286" spans="1:14" ht="15.75" thickBot="1" x14ac:dyDescent="0.3">
      <c r="A286" s="96"/>
      <c r="B286" s="96"/>
      <c r="C286" s="96"/>
      <c r="D286" s="89"/>
      <c r="E286" s="96"/>
      <c r="F286" s="89"/>
      <c r="G286" s="89"/>
      <c r="H286" s="89"/>
      <c r="I286" s="89"/>
      <c r="J286" s="89"/>
      <c r="K286" s="89"/>
      <c r="L286" s="89"/>
      <c r="M286" s="89"/>
      <c r="N286" s="96"/>
    </row>
    <row r="287" spans="1:14" ht="15.75" thickBot="1" x14ac:dyDescent="0.3">
      <c r="A287" s="96"/>
      <c r="B287" s="96"/>
      <c r="C287" s="96"/>
      <c r="D287" s="89"/>
      <c r="E287" s="96"/>
      <c r="F287" s="89"/>
      <c r="G287" s="89"/>
      <c r="H287" s="89"/>
      <c r="I287" s="89"/>
      <c r="J287" s="89"/>
      <c r="K287" s="89"/>
      <c r="L287" s="89"/>
      <c r="M287" s="89"/>
      <c r="N287" s="96"/>
    </row>
    <row r="288" spans="1:14" ht="15.75" thickBot="1" x14ac:dyDescent="0.3">
      <c r="A288" s="96"/>
      <c r="B288" s="96"/>
      <c r="C288" s="96"/>
      <c r="D288" s="89"/>
      <c r="E288" s="96"/>
      <c r="F288" s="89"/>
      <c r="G288" s="89"/>
      <c r="H288" s="89"/>
      <c r="I288" s="89"/>
      <c r="J288" s="89"/>
      <c r="K288" s="89"/>
      <c r="L288" s="89"/>
      <c r="M288" s="89"/>
      <c r="N288" s="96"/>
    </row>
    <row r="289" spans="1:14" ht="15.75" thickBot="1" x14ac:dyDescent="0.3">
      <c r="A289" s="96"/>
      <c r="B289" s="96"/>
      <c r="C289" s="96"/>
      <c r="D289" s="89"/>
      <c r="E289" s="96"/>
      <c r="F289" s="89"/>
      <c r="G289" s="89"/>
      <c r="H289" s="89"/>
      <c r="I289" s="89"/>
      <c r="J289" s="89"/>
      <c r="K289" s="89"/>
      <c r="L289" s="89"/>
      <c r="M289" s="89"/>
      <c r="N289" s="96"/>
    </row>
    <row r="290" spans="1:14" ht="15.75" thickBot="1" x14ac:dyDescent="0.3">
      <c r="A290" s="96"/>
      <c r="B290" s="96"/>
      <c r="C290" s="96"/>
      <c r="D290" s="89"/>
      <c r="E290" s="96"/>
      <c r="F290" s="89"/>
      <c r="G290" s="89"/>
      <c r="H290" s="89"/>
      <c r="I290" s="89"/>
      <c r="J290" s="89"/>
      <c r="K290" s="89"/>
      <c r="L290" s="89"/>
      <c r="M290" s="89"/>
      <c r="N290" s="96"/>
    </row>
    <row r="291" spans="1:14" ht="15.75" thickBot="1" x14ac:dyDescent="0.3">
      <c r="A291" s="96"/>
      <c r="B291" s="96"/>
      <c r="C291" s="96"/>
      <c r="D291" s="89"/>
      <c r="E291" s="96"/>
      <c r="F291" s="89"/>
      <c r="G291" s="89"/>
      <c r="H291" s="89"/>
      <c r="I291" s="89"/>
      <c r="J291" s="89"/>
      <c r="K291" s="89"/>
      <c r="L291" s="89"/>
      <c r="M291" s="89"/>
      <c r="N291" s="96"/>
    </row>
    <row r="292" spans="1:14" ht="15.75" thickBot="1" x14ac:dyDescent="0.3">
      <c r="A292" s="96"/>
      <c r="B292" s="96"/>
      <c r="C292" s="96"/>
      <c r="D292" s="89"/>
      <c r="E292" s="96"/>
      <c r="F292" s="89"/>
      <c r="G292" s="89"/>
      <c r="H292" s="89"/>
      <c r="I292" s="89"/>
      <c r="J292" s="89"/>
      <c r="K292" s="89"/>
      <c r="L292" s="89"/>
      <c r="M292" s="89"/>
      <c r="N292" s="96"/>
    </row>
    <row r="293" spans="1:14" ht="15.75" thickBot="1" x14ac:dyDescent="0.3">
      <c r="A293" s="96"/>
      <c r="B293" s="96"/>
      <c r="C293" s="96"/>
      <c r="D293" s="89"/>
      <c r="E293" s="96"/>
      <c r="F293" s="89"/>
      <c r="G293" s="89"/>
      <c r="H293" s="89"/>
      <c r="I293" s="89"/>
      <c r="J293" s="89"/>
      <c r="K293" s="89"/>
      <c r="L293" s="89"/>
      <c r="M293" s="89"/>
      <c r="N293" s="96"/>
    </row>
    <row r="294" spans="1:14" ht="15.75" thickBot="1" x14ac:dyDescent="0.3">
      <c r="A294" s="96"/>
      <c r="B294" s="96"/>
      <c r="C294" s="96"/>
      <c r="D294" s="89"/>
      <c r="E294" s="96"/>
      <c r="F294" s="89"/>
      <c r="G294" s="89"/>
      <c r="H294" s="89"/>
      <c r="I294" s="89"/>
      <c r="J294" s="89"/>
      <c r="K294" s="89"/>
      <c r="L294" s="89"/>
      <c r="M294" s="89"/>
      <c r="N294" s="96"/>
    </row>
    <row r="295" spans="1:14" ht="15.75" thickBot="1" x14ac:dyDescent="0.3">
      <c r="A295" s="96"/>
      <c r="B295" s="96"/>
      <c r="C295" s="96"/>
      <c r="D295" s="89"/>
      <c r="E295" s="96"/>
      <c r="F295" s="89"/>
      <c r="G295" s="89"/>
      <c r="H295" s="89"/>
      <c r="I295" s="89"/>
      <c r="J295" s="89"/>
      <c r="K295" s="89"/>
      <c r="L295" s="89"/>
      <c r="M295" s="89"/>
      <c r="N295" s="96"/>
    </row>
    <row r="296" spans="1:14" ht="15.75" thickBot="1" x14ac:dyDescent="0.3">
      <c r="A296" s="96"/>
      <c r="B296" s="96"/>
      <c r="C296" s="96"/>
      <c r="D296" s="89"/>
      <c r="E296" s="96"/>
      <c r="F296" s="89"/>
      <c r="G296" s="89"/>
      <c r="H296" s="89"/>
      <c r="I296" s="89"/>
      <c r="J296" s="89"/>
      <c r="K296" s="89"/>
      <c r="L296" s="89"/>
      <c r="M296" s="89"/>
      <c r="N296" s="96"/>
    </row>
    <row r="297" spans="1:14" ht="15.75" thickBot="1" x14ac:dyDescent="0.3">
      <c r="A297" s="96"/>
      <c r="B297" s="96"/>
      <c r="C297" s="96"/>
      <c r="D297" s="89"/>
      <c r="E297" s="96"/>
      <c r="F297" s="89"/>
      <c r="G297" s="89"/>
      <c r="H297" s="89"/>
      <c r="I297" s="89"/>
      <c r="J297" s="89"/>
      <c r="K297" s="89"/>
      <c r="L297" s="89"/>
      <c r="M297" s="89"/>
      <c r="N297" s="96"/>
    </row>
    <row r="298" spans="1:14" ht="15.75" thickBot="1" x14ac:dyDescent="0.3">
      <c r="A298" s="96"/>
      <c r="B298" s="96"/>
      <c r="C298" s="96"/>
      <c r="D298" s="89"/>
      <c r="E298" s="96"/>
      <c r="F298" s="89"/>
      <c r="G298" s="89"/>
      <c r="H298" s="89"/>
      <c r="I298" s="89"/>
      <c r="J298" s="89"/>
      <c r="K298" s="89"/>
      <c r="L298" s="89"/>
      <c r="M298" s="89"/>
      <c r="N298" s="96"/>
    </row>
    <row r="299" spans="1:14" ht="15.75" thickBot="1" x14ac:dyDescent="0.3">
      <c r="A299" s="96"/>
      <c r="B299" s="96"/>
      <c r="C299" s="96"/>
      <c r="D299" s="89"/>
      <c r="E299" s="96"/>
      <c r="F299" s="89"/>
      <c r="G299" s="89"/>
      <c r="H299" s="89"/>
      <c r="I299" s="89"/>
      <c r="J299" s="89"/>
      <c r="K299" s="89"/>
      <c r="L299" s="89"/>
      <c r="M299" s="89"/>
      <c r="N299" s="96"/>
    </row>
    <row r="300" spans="1:14" ht="15.75" thickBot="1" x14ac:dyDescent="0.3">
      <c r="A300" s="96"/>
      <c r="B300" s="96"/>
      <c r="C300" s="96"/>
      <c r="D300" s="89"/>
      <c r="E300" s="96"/>
      <c r="F300" s="89"/>
      <c r="G300" s="89"/>
      <c r="H300" s="89"/>
      <c r="I300" s="89"/>
      <c r="J300" s="89"/>
      <c r="K300" s="89"/>
      <c r="L300" s="89"/>
      <c r="M300" s="89"/>
      <c r="N300" s="96"/>
    </row>
    <row r="301" spans="1:14" ht="15.75" thickBot="1" x14ac:dyDescent="0.3">
      <c r="A301" s="96"/>
      <c r="B301" s="96"/>
      <c r="C301" s="96"/>
      <c r="D301" s="89"/>
      <c r="E301" s="96"/>
      <c r="F301" s="89"/>
      <c r="G301" s="89"/>
      <c r="H301" s="89"/>
      <c r="I301" s="89"/>
      <c r="J301" s="89"/>
      <c r="K301" s="89"/>
      <c r="L301" s="89"/>
      <c r="M301" s="89"/>
      <c r="N301" s="96"/>
    </row>
    <row r="302" spans="1:14" ht="15.75" thickBot="1" x14ac:dyDescent="0.3">
      <c r="A302" s="96"/>
      <c r="B302" s="96"/>
      <c r="C302" s="96"/>
      <c r="D302" s="89"/>
      <c r="E302" s="96"/>
      <c r="F302" s="89"/>
      <c r="G302" s="89"/>
      <c r="H302" s="89"/>
      <c r="I302" s="89"/>
      <c r="J302" s="89"/>
      <c r="K302" s="89"/>
      <c r="L302" s="89"/>
      <c r="M302" s="89"/>
      <c r="N302" s="96"/>
    </row>
    <row r="303" spans="1:14" ht="15.75" thickBot="1" x14ac:dyDescent="0.3">
      <c r="A303" s="96"/>
      <c r="B303" s="96"/>
      <c r="C303" s="96"/>
      <c r="D303" s="89"/>
      <c r="E303" s="96"/>
      <c r="F303" s="89"/>
      <c r="G303" s="89"/>
      <c r="H303" s="89"/>
      <c r="I303" s="89"/>
      <c r="J303" s="89"/>
      <c r="K303" s="89"/>
      <c r="L303" s="89"/>
      <c r="M303" s="89"/>
      <c r="N303" s="96"/>
    </row>
    <row r="304" spans="1:14" ht="15.75" thickBot="1" x14ac:dyDescent="0.3">
      <c r="A304" s="96"/>
      <c r="B304" s="96"/>
      <c r="C304" s="96"/>
      <c r="D304" s="89"/>
      <c r="E304" s="96"/>
      <c r="F304" s="89"/>
      <c r="G304" s="89"/>
      <c r="H304" s="89"/>
      <c r="I304" s="89"/>
      <c r="J304" s="89"/>
      <c r="K304" s="89"/>
      <c r="L304" s="89"/>
      <c r="M304" s="89"/>
      <c r="N304" s="96"/>
    </row>
    <row r="305" spans="1:14" ht="15.75" thickBot="1" x14ac:dyDescent="0.3">
      <c r="A305" s="96"/>
      <c r="B305" s="96"/>
      <c r="C305" s="96"/>
      <c r="D305" s="89"/>
      <c r="E305" s="96"/>
      <c r="F305" s="89"/>
      <c r="G305" s="89"/>
      <c r="H305" s="89"/>
      <c r="I305" s="89"/>
      <c r="J305" s="89"/>
      <c r="K305" s="89"/>
      <c r="L305" s="89"/>
      <c r="M305" s="89"/>
      <c r="N305" s="96"/>
    </row>
    <row r="306" spans="1:14" ht="15.75" thickBot="1" x14ac:dyDescent="0.3">
      <c r="A306" s="96"/>
      <c r="B306" s="96"/>
      <c r="C306" s="96"/>
      <c r="D306" s="89"/>
      <c r="E306" s="96"/>
      <c r="F306" s="89"/>
      <c r="G306" s="89"/>
      <c r="H306" s="89"/>
      <c r="I306" s="89"/>
      <c r="J306" s="89"/>
      <c r="K306" s="89"/>
      <c r="L306" s="89"/>
      <c r="M306" s="89"/>
      <c r="N306" s="96"/>
    </row>
    <row r="307" spans="1:14" ht="15.75" thickBot="1" x14ac:dyDescent="0.3">
      <c r="A307" s="96"/>
      <c r="B307" s="96"/>
      <c r="C307" s="96"/>
      <c r="D307" s="89"/>
      <c r="E307" s="96"/>
      <c r="F307" s="89"/>
      <c r="G307" s="89"/>
      <c r="H307" s="89"/>
      <c r="I307" s="89"/>
      <c r="J307" s="89"/>
      <c r="K307" s="89"/>
      <c r="L307" s="89"/>
      <c r="M307" s="89"/>
      <c r="N307" s="96"/>
    </row>
    <row r="308" spans="1:14" ht="15.75" thickBot="1" x14ac:dyDescent="0.3">
      <c r="A308" s="96"/>
      <c r="B308" s="96"/>
      <c r="C308" s="96"/>
      <c r="D308" s="89"/>
      <c r="E308" s="96"/>
      <c r="F308" s="89"/>
      <c r="G308" s="89"/>
      <c r="H308" s="89"/>
      <c r="I308" s="89"/>
      <c r="J308" s="89"/>
      <c r="K308" s="89"/>
      <c r="L308" s="89"/>
      <c r="M308" s="89"/>
      <c r="N308" s="96"/>
    </row>
    <row r="309" spans="1:14" ht="15.75" thickBot="1" x14ac:dyDescent="0.3">
      <c r="A309" s="96"/>
      <c r="B309" s="96"/>
      <c r="C309" s="96"/>
      <c r="D309" s="89"/>
      <c r="E309" s="96"/>
      <c r="F309" s="89"/>
      <c r="G309" s="89"/>
      <c r="H309" s="89"/>
      <c r="I309" s="89"/>
      <c r="J309" s="89"/>
      <c r="K309" s="89"/>
      <c r="L309" s="89"/>
      <c r="M309" s="89"/>
      <c r="N309" s="96"/>
    </row>
    <row r="310" spans="1:14" ht="15.75" thickBot="1" x14ac:dyDescent="0.3">
      <c r="A310" s="96"/>
      <c r="B310" s="96"/>
      <c r="C310" s="96"/>
      <c r="D310" s="89"/>
      <c r="E310" s="96"/>
      <c r="F310" s="89"/>
      <c r="G310" s="89"/>
      <c r="H310" s="89"/>
      <c r="I310" s="89"/>
      <c r="J310" s="89"/>
      <c r="K310" s="89"/>
      <c r="L310" s="89"/>
      <c r="M310" s="89"/>
      <c r="N310" s="96"/>
    </row>
    <row r="311" spans="1:14" ht="15.75" thickBot="1" x14ac:dyDescent="0.3">
      <c r="A311" s="96"/>
      <c r="B311" s="96"/>
      <c r="C311" s="96"/>
      <c r="D311" s="89"/>
      <c r="E311" s="96"/>
      <c r="F311" s="89"/>
      <c r="G311" s="89"/>
      <c r="H311" s="89"/>
      <c r="I311" s="89"/>
      <c r="J311" s="89"/>
      <c r="K311" s="89"/>
      <c r="L311" s="89"/>
      <c r="M311" s="89"/>
      <c r="N311" s="96"/>
    </row>
    <row r="312" spans="1:14" ht="15.75" thickBot="1" x14ac:dyDescent="0.3">
      <c r="A312" s="96"/>
      <c r="B312" s="96"/>
      <c r="C312" s="96"/>
      <c r="D312" s="89"/>
      <c r="E312" s="96"/>
      <c r="F312" s="89"/>
      <c r="G312" s="89"/>
      <c r="H312" s="89"/>
      <c r="I312" s="89"/>
      <c r="J312" s="89"/>
      <c r="K312" s="89"/>
      <c r="L312" s="89"/>
      <c r="M312" s="89"/>
      <c r="N312" s="96"/>
    </row>
    <row r="313" spans="1:14" ht="15.75" thickBot="1" x14ac:dyDescent="0.3">
      <c r="A313" s="96"/>
      <c r="B313" s="96"/>
      <c r="C313" s="96"/>
      <c r="D313" s="89"/>
      <c r="E313" s="96"/>
      <c r="F313" s="89"/>
      <c r="G313" s="89"/>
      <c r="H313" s="89"/>
      <c r="I313" s="89"/>
      <c r="J313" s="89"/>
      <c r="K313" s="89"/>
      <c r="L313" s="89"/>
      <c r="M313" s="89"/>
      <c r="N313" s="96"/>
    </row>
    <row r="314" spans="1:14" ht="15.75" thickBot="1" x14ac:dyDescent="0.3">
      <c r="A314" s="96"/>
      <c r="B314" s="96"/>
      <c r="C314" s="96"/>
      <c r="D314" s="89"/>
      <c r="E314" s="96"/>
      <c r="F314" s="89"/>
      <c r="G314" s="89"/>
      <c r="H314" s="89"/>
      <c r="I314" s="89"/>
      <c r="J314" s="89"/>
      <c r="K314" s="89"/>
      <c r="L314" s="89"/>
      <c r="M314" s="89"/>
      <c r="N314" s="96"/>
    </row>
    <row r="315" spans="1:14" ht="15.75" thickBot="1" x14ac:dyDescent="0.3">
      <c r="A315" s="96"/>
      <c r="B315" s="96"/>
      <c r="C315" s="96"/>
      <c r="D315" s="89"/>
      <c r="E315" s="96"/>
      <c r="F315" s="89"/>
      <c r="G315" s="89"/>
      <c r="H315" s="89"/>
      <c r="I315" s="89"/>
      <c r="J315" s="89"/>
      <c r="K315" s="89"/>
      <c r="L315" s="89"/>
      <c r="M315" s="89"/>
      <c r="N315" s="96"/>
    </row>
    <row r="316" spans="1:14" ht="15.75" thickBot="1" x14ac:dyDescent="0.3">
      <c r="A316" s="96"/>
      <c r="B316" s="96"/>
      <c r="C316" s="96"/>
      <c r="D316" s="89"/>
      <c r="E316" s="96"/>
      <c r="F316" s="89"/>
      <c r="G316" s="89"/>
      <c r="H316" s="89"/>
      <c r="I316" s="89"/>
      <c r="J316" s="89"/>
      <c r="K316" s="89"/>
      <c r="L316" s="89"/>
      <c r="M316" s="89"/>
      <c r="N316" s="96"/>
    </row>
    <row r="317" spans="1:14" ht="15.75" thickBot="1" x14ac:dyDescent="0.3">
      <c r="A317" s="96"/>
      <c r="B317" s="96"/>
      <c r="C317" s="96"/>
      <c r="D317" s="89"/>
      <c r="E317" s="96"/>
      <c r="F317" s="89"/>
      <c r="G317" s="89"/>
      <c r="H317" s="89"/>
      <c r="I317" s="89"/>
      <c r="J317" s="89"/>
      <c r="K317" s="89"/>
      <c r="L317" s="89"/>
      <c r="M317" s="89"/>
      <c r="N317" s="96"/>
    </row>
    <row r="318" spans="1:14" ht="15.75" thickBot="1" x14ac:dyDescent="0.3">
      <c r="A318" s="96"/>
      <c r="B318" s="96"/>
      <c r="C318" s="96"/>
      <c r="D318" s="89"/>
      <c r="E318" s="96"/>
      <c r="F318" s="89"/>
      <c r="G318" s="89"/>
      <c r="H318" s="89"/>
      <c r="I318" s="89"/>
      <c r="J318" s="89"/>
      <c r="K318" s="89"/>
      <c r="L318" s="89"/>
      <c r="M318" s="89"/>
      <c r="N318" s="96"/>
    </row>
    <row r="319" spans="1:14" ht="15.75" thickBot="1" x14ac:dyDescent="0.3">
      <c r="A319" s="96"/>
      <c r="B319" s="96"/>
      <c r="C319" s="96"/>
      <c r="D319" s="89"/>
      <c r="E319" s="96"/>
      <c r="F319" s="89"/>
      <c r="G319" s="89"/>
      <c r="H319" s="89"/>
      <c r="I319" s="89"/>
      <c r="J319" s="89"/>
      <c r="K319" s="89"/>
      <c r="L319" s="89"/>
      <c r="M319" s="89"/>
      <c r="N319" s="96"/>
    </row>
    <row r="320" spans="1:14" ht="15.75" thickBot="1" x14ac:dyDescent="0.3">
      <c r="A320" s="96"/>
      <c r="B320" s="96"/>
      <c r="C320" s="96"/>
      <c r="D320" s="89"/>
      <c r="E320" s="96"/>
      <c r="F320" s="89"/>
      <c r="G320" s="89"/>
      <c r="H320" s="89"/>
      <c r="I320" s="89"/>
      <c r="J320" s="89"/>
      <c r="K320" s="89"/>
      <c r="L320" s="89"/>
      <c r="M320" s="89"/>
      <c r="N320" s="96"/>
    </row>
    <row r="321" spans="1:14" ht="15.75" thickBot="1" x14ac:dyDescent="0.3">
      <c r="A321" s="96"/>
      <c r="B321" s="96"/>
      <c r="C321" s="96"/>
      <c r="D321" s="89"/>
      <c r="E321" s="96"/>
      <c r="F321" s="89"/>
      <c r="G321" s="89"/>
      <c r="H321" s="89"/>
      <c r="I321" s="89"/>
      <c r="J321" s="89"/>
      <c r="K321" s="89"/>
      <c r="L321" s="89"/>
      <c r="M321" s="89"/>
      <c r="N321" s="96"/>
    </row>
    <row r="322" spans="1:14" ht="15.75" thickBot="1" x14ac:dyDescent="0.3">
      <c r="A322" s="96"/>
      <c r="B322" s="96"/>
      <c r="C322" s="96"/>
      <c r="D322" s="89"/>
      <c r="E322" s="96"/>
      <c r="F322" s="89"/>
      <c r="G322" s="89"/>
      <c r="H322" s="89"/>
      <c r="I322" s="89"/>
      <c r="J322" s="89"/>
      <c r="K322" s="89"/>
      <c r="L322" s="89"/>
      <c r="M322" s="89"/>
      <c r="N322" s="96"/>
    </row>
    <row r="323" spans="1:14" ht="15.75" thickBot="1" x14ac:dyDescent="0.3">
      <c r="A323" s="96"/>
      <c r="B323" s="96"/>
      <c r="C323" s="96"/>
      <c r="D323" s="89"/>
      <c r="E323" s="96"/>
      <c r="F323" s="89"/>
      <c r="G323" s="89"/>
      <c r="H323" s="89"/>
      <c r="I323" s="89"/>
      <c r="J323" s="89"/>
      <c r="K323" s="89"/>
      <c r="L323" s="89"/>
      <c r="M323" s="89"/>
      <c r="N323" s="96"/>
    </row>
    <row r="324" spans="1:14" ht="15.75" thickBot="1" x14ac:dyDescent="0.3">
      <c r="A324" s="96"/>
      <c r="B324" s="96"/>
      <c r="C324" s="96"/>
      <c r="D324" s="89"/>
      <c r="E324" s="96"/>
      <c r="F324" s="89"/>
      <c r="G324" s="89"/>
      <c r="H324" s="89"/>
      <c r="I324" s="89"/>
      <c r="J324" s="89"/>
      <c r="K324" s="89"/>
      <c r="L324" s="89"/>
      <c r="M324" s="89"/>
      <c r="N324" s="96"/>
    </row>
    <row r="325" spans="1:14" ht="15.75" thickBot="1" x14ac:dyDescent="0.3">
      <c r="A325" s="96"/>
      <c r="B325" s="96"/>
      <c r="C325" s="96"/>
      <c r="D325" s="89"/>
      <c r="E325" s="96"/>
      <c r="F325" s="89"/>
      <c r="G325" s="89"/>
      <c r="H325" s="89"/>
      <c r="I325" s="89"/>
      <c r="J325" s="89"/>
      <c r="K325" s="89"/>
      <c r="L325" s="89"/>
      <c r="M325" s="89"/>
      <c r="N325" s="96"/>
    </row>
    <row r="326" spans="1:14" ht="15.75" thickBot="1" x14ac:dyDescent="0.3">
      <c r="A326" s="96"/>
      <c r="B326" s="96"/>
      <c r="C326" s="96"/>
      <c r="D326" s="89"/>
      <c r="E326" s="96"/>
      <c r="F326" s="89"/>
      <c r="G326" s="89"/>
      <c r="H326" s="89"/>
      <c r="I326" s="89"/>
      <c r="J326" s="89"/>
      <c r="K326" s="89"/>
      <c r="L326" s="89"/>
      <c r="M326" s="89"/>
      <c r="N326" s="96"/>
    </row>
    <row r="327" spans="1:14" ht="15.75" thickBot="1" x14ac:dyDescent="0.3">
      <c r="A327" s="96"/>
      <c r="B327" s="96"/>
      <c r="C327" s="96"/>
      <c r="D327" s="89"/>
      <c r="E327" s="96"/>
      <c r="F327" s="89"/>
      <c r="G327" s="89"/>
      <c r="H327" s="89"/>
      <c r="I327" s="89"/>
      <c r="J327" s="89"/>
      <c r="K327" s="89"/>
      <c r="L327" s="89"/>
      <c r="M327" s="89"/>
      <c r="N327" s="96"/>
    </row>
    <row r="328" spans="1:14" ht="15.75" thickBot="1" x14ac:dyDescent="0.3">
      <c r="A328" s="96"/>
      <c r="B328" s="96"/>
      <c r="C328" s="96"/>
      <c r="D328" s="89"/>
      <c r="E328" s="96"/>
      <c r="F328" s="89"/>
      <c r="G328" s="89"/>
      <c r="H328" s="89"/>
      <c r="I328" s="89"/>
      <c r="J328" s="89"/>
      <c r="K328" s="89"/>
      <c r="L328" s="89"/>
      <c r="M328" s="89"/>
      <c r="N328" s="96"/>
    </row>
    <row r="329" spans="1:14" ht="15.75" thickBot="1" x14ac:dyDescent="0.3">
      <c r="A329" s="96"/>
      <c r="B329" s="96"/>
      <c r="C329" s="96"/>
      <c r="D329" s="89"/>
      <c r="E329" s="96"/>
      <c r="F329" s="89"/>
      <c r="G329" s="89"/>
      <c r="H329" s="89"/>
      <c r="I329" s="89"/>
      <c r="J329" s="89"/>
      <c r="K329" s="89"/>
      <c r="L329" s="89"/>
      <c r="M329" s="89"/>
      <c r="N329" s="96"/>
    </row>
    <row r="330" spans="1:14" ht="15.75" thickBot="1" x14ac:dyDescent="0.3">
      <c r="A330" s="96"/>
      <c r="B330" s="96"/>
      <c r="C330" s="96"/>
      <c r="D330" s="89"/>
      <c r="E330" s="96"/>
      <c r="F330" s="89"/>
      <c r="G330" s="89"/>
      <c r="H330" s="89"/>
      <c r="I330" s="89"/>
      <c r="J330" s="89"/>
      <c r="K330" s="89"/>
      <c r="L330" s="89"/>
      <c r="M330" s="89"/>
      <c r="N330" s="96"/>
    </row>
    <row r="331" spans="1:14" ht="15.75" thickBot="1" x14ac:dyDescent="0.3">
      <c r="A331" s="96"/>
      <c r="B331" s="96"/>
      <c r="C331" s="96"/>
      <c r="D331" s="89"/>
      <c r="E331" s="96"/>
      <c r="F331" s="89"/>
      <c r="G331" s="89"/>
      <c r="H331" s="89"/>
      <c r="I331" s="89"/>
      <c r="J331" s="89"/>
      <c r="K331" s="89"/>
      <c r="L331" s="89"/>
      <c r="M331" s="89"/>
      <c r="N331" s="96"/>
    </row>
    <row r="332" spans="1:14" ht="15.75" thickBot="1" x14ac:dyDescent="0.3">
      <c r="A332" s="96"/>
      <c r="B332" s="96"/>
      <c r="C332" s="96"/>
      <c r="D332" s="89"/>
      <c r="E332" s="96"/>
      <c r="F332" s="89"/>
      <c r="G332" s="89"/>
      <c r="H332" s="89"/>
      <c r="I332" s="89"/>
      <c r="J332" s="89"/>
      <c r="K332" s="89"/>
      <c r="L332" s="89"/>
      <c r="M332" s="89"/>
      <c r="N332" s="96"/>
    </row>
    <row r="333" spans="1:14" ht="15.75" thickBot="1" x14ac:dyDescent="0.3">
      <c r="A333" s="96"/>
      <c r="B333" s="96"/>
      <c r="C333" s="96"/>
      <c r="D333" s="89"/>
      <c r="E333" s="96"/>
      <c r="F333" s="89"/>
      <c r="G333" s="89"/>
      <c r="H333" s="89"/>
      <c r="I333" s="89"/>
      <c r="J333" s="89"/>
      <c r="K333" s="89"/>
      <c r="L333" s="89"/>
      <c r="M333" s="89"/>
      <c r="N333" s="96"/>
    </row>
    <row r="334" spans="1:14" ht="15.75" thickBot="1" x14ac:dyDescent="0.3">
      <c r="A334" s="96"/>
      <c r="B334" s="96"/>
      <c r="C334" s="96"/>
      <c r="D334" s="89"/>
      <c r="E334" s="96"/>
      <c r="F334" s="89"/>
      <c r="G334" s="89"/>
      <c r="H334" s="89"/>
      <c r="I334" s="89"/>
      <c r="J334" s="89"/>
      <c r="K334" s="89"/>
      <c r="L334" s="89"/>
      <c r="M334" s="89"/>
      <c r="N334" s="96"/>
    </row>
    <row r="335" spans="1:14" ht="15.75" thickBot="1" x14ac:dyDescent="0.3">
      <c r="A335" s="96"/>
      <c r="B335" s="96"/>
      <c r="C335" s="96"/>
      <c r="D335" s="89"/>
      <c r="E335" s="96"/>
      <c r="F335" s="89"/>
      <c r="G335" s="89"/>
      <c r="H335" s="89"/>
      <c r="I335" s="89"/>
      <c r="J335" s="89"/>
      <c r="K335" s="89"/>
      <c r="L335" s="89"/>
      <c r="M335" s="89"/>
      <c r="N335" s="96"/>
    </row>
    <row r="336" spans="1:14" ht="15.75" thickBot="1" x14ac:dyDescent="0.3">
      <c r="A336" s="96"/>
      <c r="B336" s="96"/>
      <c r="C336" s="96"/>
      <c r="D336" s="89"/>
      <c r="E336" s="96"/>
      <c r="F336" s="89"/>
      <c r="G336" s="89"/>
      <c r="H336" s="89"/>
      <c r="I336" s="89"/>
      <c r="J336" s="89"/>
      <c r="K336" s="89"/>
      <c r="L336" s="89"/>
      <c r="M336" s="89"/>
      <c r="N336" s="96"/>
    </row>
    <row r="337" spans="1:14" ht="15.75" thickBot="1" x14ac:dyDescent="0.3">
      <c r="A337" s="96"/>
      <c r="B337" s="96"/>
      <c r="C337" s="96"/>
      <c r="D337" s="89"/>
      <c r="E337" s="96"/>
      <c r="F337" s="89"/>
      <c r="G337" s="89"/>
      <c r="H337" s="89"/>
      <c r="I337" s="89"/>
      <c r="J337" s="89"/>
      <c r="K337" s="89"/>
      <c r="L337" s="89"/>
      <c r="M337" s="89"/>
      <c r="N337" s="96"/>
    </row>
    <row r="338" spans="1:14" ht="15.75" thickBot="1" x14ac:dyDescent="0.3">
      <c r="A338" s="96"/>
      <c r="B338" s="96"/>
      <c r="C338" s="96"/>
      <c r="D338" s="89"/>
      <c r="E338" s="96"/>
      <c r="F338" s="89"/>
      <c r="G338" s="89"/>
      <c r="H338" s="89"/>
      <c r="I338" s="89"/>
      <c r="J338" s="89"/>
      <c r="K338" s="89"/>
      <c r="L338" s="89"/>
      <c r="M338" s="89"/>
      <c r="N338" s="96"/>
    </row>
    <row r="339" spans="1:14" ht="15.75" thickBot="1" x14ac:dyDescent="0.3">
      <c r="A339" s="96"/>
      <c r="B339" s="96"/>
      <c r="C339" s="96"/>
      <c r="D339" s="89"/>
      <c r="E339" s="96"/>
      <c r="F339" s="89"/>
      <c r="G339" s="89"/>
      <c r="H339" s="89"/>
      <c r="I339" s="89"/>
      <c r="J339" s="89"/>
      <c r="K339" s="89"/>
      <c r="L339" s="89"/>
      <c r="M339" s="89"/>
      <c r="N339" s="96"/>
    </row>
    <row r="340" spans="1:14" ht="15.75" thickBot="1" x14ac:dyDescent="0.3">
      <c r="A340" s="96"/>
      <c r="B340" s="96"/>
      <c r="C340" s="96"/>
      <c r="D340" s="89"/>
      <c r="E340" s="96"/>
      <c r="F340" s="89"/>
      <c r="G340" s="89"/>
      <c r="H340" s="89"/>
      <c r="I340" s="89"/>
      <c r="J340" s="89"/>
      <c r="K340" s="89"/>
      <c r="L340" s="89"/>
      <c r="M340" s="89"/>
      <c r="N340" s="96"/>
    </row>
    <row r="341" spans="1:14" ht="15.75" thickBot="1" x14ac:dyDescent="0.3">
      <c r="A341" s="96"/>
      <c r="B341" s="96"/>
      <c r="C341" s="96"/>
      <c r="D341" s="89"/>
      <c r="E341" s="96"/>
      <c r="F341" s="89"/>
      <c r="G341" s="89"/>
      <c r="H341" s="89"/>
      <c r="I341" s="89"/>
      <c r="J341" s="89"/>
      <c r="K341" s="89"/>
      <c r="L341" s="89"/>
      <c r="M341" s="89"/>
      <c r="N341" s="96"/>
    </row>
    <row r="342" spans="1:14" ht="15.75" thickBot="1" x14ac:dyDescent="0.3">
      <c r="A342" s="96"/>
      <c r="B342" s="96"/>
      <c r="C342" s="96"/>
      <c r="D342" s="89"/>
      <c r="E342" s="96"/>
      <c r="F342" s="89"/>
      <c r="G342" s="89"/>
      <c r="H342" s="89"/>
      <c r="I342" s="89"/>
      <c r="J342" s="89"/>
      <c r="K342" s="89"/>
      <c r="L342" s="89"/>
      <c r="M342" s="89"/>
      <c r="N342" s="96"/>
    </row>
    <row r="343" spans="1:14" ht="15.75" thickBot="1" x14ac:dyDescent="0.3">
      <c r="A343" s="96"/>
      <c r="B343" s="96"/>
      <c r="C343" s="96"/>
      <c r="D343" s="89"/>
      <c r="E343" s="96"/>
      <c r="F343" s="89"/>
      <c r="G343" s="89"/>
      <c r="H343" s="89"/>
      <c r="I343" s="89"/>
      <c r="J343" s="89"/>
      <c r="K343" s="89"/>
      <c r="L343" s="89"/>
      <c r="M343" s="89"/>
      <c r="N343" s="96"/>
    </row>
    <row r="344" spans="1:14" ht="15.75" thickBot="1" x14ac:dyDescent="0.3">
      <c r="A344" s="96"/>
      <c r="B344" s="96"/>
      <c r="C344" s="96"/>
      <c r="D344" s="89"/>
      <c r="E344" s="96"/>
      <c r="F344" s="89"/>
      <c r="G344" s="89"/>
      <c r="H344" s="89"/>
      <c r="I344" s="89"/>
      <c r="J344" s="89"/>
      <c r="K344" s="89"/>
      <c r="L344" s="89"/>
      <c r="M344" s="89"/>
      <c r="N344" s="96"/>
    </row>
    <row r="345" spans="1:14" ht="15.75" thickBot="1" x14ac:dyDescent="0.3">
      <c r="A345" s="96"/>
      <c r="B345" s="96"/>
      <c r="C345" s="96"/>
      <c r="D345" s="89"/>
      <c r="E345" s="96"/>
      <c r="F345" s="89"/>
      <c r="G345" s="89"/>
      <c r="H345" s="89"/>
      <c r="I345" s="89"/>
      <c r="J345" s="89"/>
      <c r="K345" s="89"/>
      <c r="L345" s="89"/>
      <c r="M345" s="89"/>
      <c r="N345" s="96"/>
    </row>
    <row r="346" spans="1:14" ht="15.75" thickBot="1" x14ac:dyDescent="0.3">
      <c r="A346" s="96"/>
      <c r="B346" s="96"/>
      <c r="C346" s="96"/>
      <c r="D346" s="89"/>
      <c r="E346" s="96"/>
      <c r="F346" s="89"/>
      <c r="G346" s="89"/>
      <c r="H346" s="89"/>
      <c r="I346" s="89"/>
      <c r="J346" s="89"/>
      <c r="K346" s="89"/>
      <c r="L346" s="89"/>
      <c r="M346" s="89"/>
      <c r="N346" s="96"/>
    </row>
    <row r="347" spans="1:14" ht="15.75" thickBot="1" x14ac:dyDescent="0.3">
      <c r="A347" s="96"/>
      <c r="B347" s="96"/>
      <c r="C347" s="96"/>
      <c r="D347" s="89"/>
      <c r="E347" s="96"/>
      <c r="F347" s="89"/>
      <c r="G347" s="89"/>
      <c r="H347" s="89"/>
      <c r="I347" s="89"/>
      <c r="J347" s="89"/>
      <c r="K347" s="89"/>
      <c r="L347" s="89"/>
      <c r="M347" s="89"/>
      <c r="N347" s="96"/>
    </row>
    <row r="348" spans="1:14" ht="15.75" thickBot="1" x14ac:dyDescent="0.3">
      <c r="A348" s="96"/>
      <c r="B348" s="96"/>
      <c r="C348" s="96"/>
      <c r="D348" s="89"/>
      <c r="E348" s="96"/>
      <c r="F348" s="89"/>
      <c r="G348" s="89"/>
      <c r="H348" s="89"/>
      <c r="I348" s="89"/>
      <c r="J348" s="89"/>
      <c r="K348" s="89"/>
      <c r="L348" s="89"/>
      <c r="M348" s="89"/>
      <c r="N348" s="96"/>
    </row>
    <row r="349" spans="1:14" ht="15.75" thickBot="1" x14ac:dyDescent="0.3">
      <c r="A349" s="96"/>
      <c r="B349" s="96"/>
      <c r="C349" s="96"/>
      <c r="D349" s="89"/>
      <c r="E349" s="96"/>
      <c r="F349" s="89"/>
      <c r="G349" s="89"/>
      <c r="H349" s="89"/>
      <c r="I349" s="89"/>
      <c r="J349" s="89"/>
      <c r="K349" s="89"/>
      <c r="L349" s="89"/>
      <c r="M349" s="89"/>
      <c r="N349" s="96"/>
    </row>
    <row r="350" spans="1:14" ht="15.75" thickBot="1" x14ac:dyDescent="0.3">
      <c r="A350" s="96"/>
      <c r="B350" s="96"/>
      <c r="C350" s="96"/>
      <c r="D350" s="89"/>
      <c r="E350" s="96"/>
      <c r="F350" s="89"/>
      <c r="G350" s="89"/>
      <c r="H350" s="89"/>
      <c r="I350" s="89"/>
      <c r="J350" s="89"/>
      <c r="K350" s="89"/>
      <c r="L350" s="89"/>
      <c r="M350" s="89"/>
      <c r="N350" s="96"/>
    </row>
    <row r="351" spans="1:14" ht="15.75" thickBot="1" x14ac:dyDescent="0.3">
      <c r="A351" s="96"/>
      <c r="B351" s="96"/>
      <c r="C351" s="96"/>
      <c r="D351" s="89"/>
      <c r="E351" s="96"/>
      <c r="F351" s="89"/>
      <c r="G351" s="89"/>
      <c r="H351" s="89"/>
      <c r="I351" s="89"/>
      <c r="J351" s="89"/>
      <c r="K351" s="89"/>
      <c r="L351" s="89"/>
      <c r="M351" s="89"/>
      <c r="N351" s="96"/>
    </row>
    <row r="352" spans="1:14" ht="15.75" thickBot="1" x14ac:dyDescent="0.3">
      <c r="A352" s="96"/>
      <c r="B352" s="96"/>
      <c r="C352" s="96"/>
      <c r="D352" s="89"/>
      <c r="E352" s="96"/>
      <c r="F352" s="89"/>
      <c r="G352" s="89"/>
      <c r="H352" s="89"/>
      <c r="I352" s="89"/>
      <c r="J352" s="89"/>
      <c r="K352" s="89"/>
      <c r="L352" s="89"/>
      <c r="M352" s="89"/>
      <c r="N352" s="96"/>
    </row>
    <row r="353" spans="1:14" ht="15.75" thickBot="1" x14ac:dyDescent="0.3">
      <c r="A353" s="96"/>
      <c r="B353" s="96"/>
      <c r="C353" s="96"/>
      <c r="D353" s="89"/>
      <c r="E353" s="96"/>
      <c r="F353" s="89"/>
      <c r="G353" s="89"/>
      <c r="H353" s="89"/>
      <c r="I353" s="89"/>
      <c r="J353" s="89"/>
      <c r="K353" s="89"/>
      <c r="L353" s="89"/>
      <c r="M353" s="89"/>
      <c r="N353" s="96"/>
    </row>
    <row r="354" spans="1:14" ht="15.75" thickBot="1" x14ac:dyDescent="0.3">
      <c r="A354" s="96"/>
      <c r="B354" s="96"/>
      <c r="C354" s="96"/>
      <c r="D354" s="89"/>
      <c r="E354" s="96"/>
      <c r="F354" s="89"/>
      <c r="G354" s="89"/>
      <c r="H354" s="89"/>
      <c r="I354" s="89"/>
      <c r="J354" s="89"/>
      <c r="K354" s="89"/>
      <c r="L354" s="89"/>
      <c r="M354" s="89"/>
      <c r="N354" s="96"/>
    </row>
    <row r="355" spans="1:14" ht="15.75" thickBot="1" x14ac:dyDescent="0.3">
      <c r="A355" s="96"/>
      <c r="B355" s="96"/>
      <c r="C355" s="96"/>
      <c r="D355" s="89"/>
      <c r="E355" s="96"/>
      <c r="F355" s="89"/>
      <c r="G355" s="89"/>
      <c r="H355" s="89"/>
      <c r="I355" s="89"/>
      <c r="J355" s="89"/>
      <c r="K355" s="89"/>
      <c r="L355" s="89"/>
      <c r="M355" s="89"/>
      <c r="N355" s="96"/>
    </row>
    <row r="356" spans="1:14" ht="15.75" thickBot="1" x14ac:dyDescent="0.3">
      <c r="A356" s="96"/>
      <c r="B356" s="96"/>
      <c r="C356" s="96"/>
      <c r="D356" s="89"/>
      <c r="E356" s="96"/>
      <c r="F356" s="89"/>
      <c r="G356" s="89"/>
      <c r="H356" s="89"/>
      <c r="I356" s="89"/>
      <c r="J356" s="89"/>
      <c r="K356" s="89"/>
      <c r="L356" s="89"/>
      <c r="M356" s="89"/>
      <c r="N356" s="96"/>
    </row>
    <row r="357" spans="1:14" ht="15.75" thickBot="1" x14ac:dyDescent="0.3">
      <c r="A357" s="96"/>
      <c r="B357" s="96"/>
      <c r="C357" s="96"/>
      <c r="D357" s="89"/>
      <c r="E357" s="96"/>
      <c r="F357" s="89"/>
      <c r="G357" s="89"/>
      <c r="H357" s="89"/>
      <c r="I357" s="89"/>
      <c r="J357" s="89"/>
      <c r="K357" s="89"/>
      <c r="L357" s="89"/>
      <c r="M357" s="89"/>
      <c r="N357" s="96"/>
    </row>
    <row r="358" spans="1:14" ht="15.75" thickBot="1" x14ac:dyDescent="0.3">
      <c r="A358" s="96"/>
      <c r="B358" s="96"/>
      <c r="C358" s="96"/>
      <c r="D358" s="89"/>
      <c r="E358" s="96"/>
      <c r="F358" s="89"/>
      <c r="G358" s="89"/>
      <c r="H358" s="89"/>
      <c r="I358" s="89"/>
      <c r="J358" s="89"/>
      <c r="K358" s="89"/>
      <c r="L358" s="89"/>
      <c r="M358" s="89"/>
      <c r="N358" s="96"/>
    </row>
    <row r="359" spans="1:14" ht="15.75" thickBot="1" x14ac:dyDescent="0.3">
      <c r="A359" s="96"/>
      <c r="B359" s="96"/>
      <c r="C359" s="96"/>
      <c r="D359" s="89"/>
      <c r="E359" s="96"/>
      <c r="F359" s="89"/>
      <c r="G359" s="89"/>
      <c r="H359" s="89"/>
      <c r="I359" s="89"/>
      <c r="J359" s="89"/>
      <c r="K359" s="89"/>
      <c r="L359" s="89"/>
      <c r="M359" s="89"/>
      <c r="N359" s="96"/>
    </row>
    <row r="360" spans="1:14" ht="15.75" thickBot="1" x14ac:dyDescent="0.3">
      <c r="A360" s="96"/>
      <c r="B360" s="96"/>
      <c r="C360" s="96"/>
      <c r="D360" s="89"/>
      <c r="E360" s="96"/>
      <c r="F360" s="89"/>
      <c r="G360" s="89"/>
      <c r="H360" s="89"/>
      <c r="I360" s="89"/>
      <c r="J360" s="89"/>
      <c r="K360" s="89"/>
      <c r="L360" s="89"/>
      <c r="M360" s="89"/>
      <c r="N360" s="96"/>
    </row>
    <row r="361" spans="1:14" ht="15.75" thickBot="1" x14ac:dyDescent="0.3">
      <c r="A361" s="96"/>
      <c r="B361" s="96"/>
      <c r="C361" s="96"/>
      <c r="D361" s="89"/>
      <c r="E361" s="96"/>
      <c r="F361" s="89"/>
      <c r="G361" s="89"/>
      <c r="H361" s="89"/>
      <c r="I361" s="89"/>
      <c r="J361" s="89"/>
      <c r="K361" s="89"/>
      <c r="L361" s="89"/>
      <c r="M361" s="89"/>
      <c r="N361" s="96"/>
    </row>
    <row r="362" spans="1:14" ht="15.75" thickBot="1" x14ac:dyDescent="0.3">
      <c r="A362" s="96"/>
      <c r="B362" s="96"/>
      <c r="C362" s="96"/>
      <c r="D362" s="89"/>
      <c r="E362" s="96"/>
      <c r="F362" s="89"/>
      <c r="G362" s="89"/>
      <c r="H362" s="89"/>
      <c r="I362" s="89"/>
      <c r="J362" s="89"/>
      <c r="K362" s="89"/>
      <c r="L362" s="89"/>
      <c r="M362" s="89"/>
      <c r="N362" s="96"/>
    </row>
    <row r="363" spans="1:14" ht="15.75" thickBot="1" x14ac:dyDescent="0.3">
      <c r="A363" s="96"/>
      <c r="B363" s="96"/>
      <c r="C363" s="96"/>
      <c r="D363" s="89"/>
      <c r="E363" s="96"/>
      <c r="F363" s="89"/>
      <c r="G363" s="89"/>
      <c r="H363" s="89"/>
      <c r="I363" s="89"/>
      <c r="J363" s="89"/>
      <c r="K363" s="89"/>
      <c r="L363" s="89"/>
      <c r="M363" s="89"/>
      <c r="N363" s="96"/>
    </row>
    <row r="364" spans="1:14" ht="15.75" thickBot="1" x14ac:dyDescent="0.3">
      <c r="A364" s="96"/>
      <c r="B364" s="96"/>
      <c r="C364" s="96"/>
      <c r="D364" s="89"/>
      <c r="E364" s="96"/>
      <c r="F364" s="89"/>
      <c r="G364" s="89"/>
      <c r="H364" s="89"/>
      <c r="I364" s="89"/>
      <c r="J364" s="89"/>
      <c r="K364" s="89"/>
      <c r="L364" s="89"/>
      <c r="M364" s="89"/>
      <c r="N364" s="96"/>
    </row>
    <row r="365" spans="1:14" ht="15.75" thickBot="1" x14ac:dyDescent="0.3">
      <c r="A365" s="96"/>
      <c r="B365" s="96"/>
      <c r="C365" s="96"/>
      <c r="D365" s="89"/>
      <c r="E365" s="96"/>
      <c r="F365" s="89"/>
      <c r="G365" s="89"/>
      <c r="H365" s="89"/>
      <c r="I365" s="89"/>
      <c r="J365" s="89"/>
      <c r="K365" s="89"/>
      <c r="L365" s="89"/>
      <c r="M365" s="89"/>
      <c r="N365" s="96"/>
    </row>
    <row r="366" spans="1:14" ht="15.75" thickBot="1" x14ac:dyDescent="0.3">
      <c r="A366" s="96"/>
      <c r="B366" s="96"/>
      <c r="C366" s="96"/>
      <c r="D366" s="89"/>
      <c r="E366" s="96"/>
      <c r="F366" s="89"/>
      <c r="G366" s="89"/>
      <c r="H366" s="89"/>
      <c r="I366" s="89"/>
      <c r="J366" s="89"/>
      <c r="K366" s="89"/>
      <c r="L366" s="89"/>
      <c r="M366" s="89"/>
      <c r="N366" s="96"/>
    </row>
    <row r="367" spans="1:14" ht="15.75" thickBot="1" x14ac:dyDescent="0.3">
      <c r="A367" s="96"/>
      <c r="B367" s="96"/>
      <c r="C367" s="96"/>
      <c r="D367" s="89"/>
      <c r="E367" s="96"/>
      <c r="F367" s="89"/>
      <c r="G367" s="89"/>
      <c r="H367" s="89"/>
      <c r="I367" s="89"/>
      <c r="J367" s="89"/>
      <c r="K367" s="89"/>
      <c r="L367" s="89"/>
      <c r="M367" s="89"/>
      <c r="N367" s="96"/>
    </row>
    <row r="368" spans="1:14" ht="15.75" thickBot="1" x14ac:dyDescent="0.3">
      <c r="A368" s="96"/>
      <c r="B368" s="96"/>
      <c r="C368" s="96"/>
      <c r="D368" s="89"/>
      <c r="E368" s="96"/>
      <c r="F368" s="89"/>
      <c r="G368" s="89"/>
      <c r="H368" s="89"/>
      <c r="I368" s="89"/>
      <c r="J368" s="89"/>
      <c r="K368" s="89"/>
      <c r="L368" s="89"/>
      <c r="M368" s="89"/>
      <c r="N368" s="96"/>
    </row>
    <row r="369" spans="1:14" ht="15.75" thickBot="1" x14ac:dyDescent="0.3">
      <c r="A369" s="96"/>
      <c r="B369" s="96"/>
      <c r="C369" s="96"/>
      <c r="D369" s="89"/>
      <c r="E369" s="96"/>
      <c r="F369" s="89"/>
      <c r="G369" s="89"/>
      <c r="H369" s="89"/>
      <c r="I369" s="89"/>
      <c r="J369" s="89"/>
      <c r="K369" s="89"/>
      <c r="L369" s="89"/>
      <c r="M369" s="89"/>
      <c r="N369" s="96"/>
    </row>
    <row r="370" spans="1:14" ht="15.75" thickBot="1" x14ac:dyDescent="0.3">
      <c r="A370" s="96"/>
      <c r="B370" s="96"/>
      <c r="C370" s="96"/>
      <c r="D370" s="89"/>
      <c r="E370" s="96"/>
      <c r="F370" s="89"/>
      <c r="G370" s="89"/>
      <c r="H370" s="89"/>
      <c r="I370" s="89"/>
      <c r="J370" s="89"/>
      <c r="K370" s="89"/>
      <c r="L370" s="89"/>
      <c r="M370" s="89"/>
      <c r="N370" s="96"/>
    </row>
    <row r="371" spans="1:14" ht="15.75" thickBot="1" x14ac:dyDescent="0.3">
      <c r="A371" s="96"/>
      <c r="B371" s="96"/>
      <c r="C371" s="96"/>
      <c r="D371" s="89"/>
      <c r="E371" s="96"/>
      <c r="F371" s="89"/>
      <c r="G371" s="89"/>
      <c r="H371" s="89"/>
      <c r="I371" s="89"/>
      <c r="J371" s="89"/>
      <c r="K371" s="89"/>
      <c r="L371" s="89"/>
      <c r="M371" s="89"/>
      <c r="N371" s="96"/>
    </row>
    <row r="372" spans="1:14" ht="15.75" thickBot="1" x14ac:dyDescent="0.3">
      <c r="A372" s="96"/>
      <c r="B372" s="96"/>
      <c r="C372" s="96"/>
      <c r="D372" s="89"/>
      <c r="E372" s="96"/>
      <c r="F372" s="89"/>
      <c r="G372" s="89"/>
      <c r="H372" s="89"/>
      <c r="I372" s="89"/>
      <c r="J372" s="89"/>
      <c r="K372" s="89"/>
      <c r="L372" s="89"/>
      <c r="M372" s="89"/>
      <c r="N372" s="96"/>
    </row>
    <row r="373" spans="1:14" ht="15.75" thickBot="1" x14ac:dyDescent="0.3">
      <c r="A373" s="96"/>
      <c r="B373" s="96"/>
      <c r="C373" s="96"/>
      <c r="D373" s="89"/>
      <c r="E373" s="96"/>
      <c r="F373" s="89"/>
      <c r="G373" s="89"/>
      <c r="H373" s="89"/>
      <c r="I373" s="89"/>
      <c r="J373" s="89"/>
      <c r="K373" s="89"/>
      <c r="L373" s="89"/>
      <c r="M373" s="89"/>
      <c r="N373" s="96"/>
    </row>
    <row r="374" spans="1:14" ht="15.75" thickBot="1" x14ac:dyDescent="0.3">
      <c r="A374" s="96"/>
      <c r="B374" s="96"/>
      <c r="C374" s="96"/>
      <c r="D374" s="89"/>
      <c r="E374" s="96"/>
      <c r="F374" s="89"/>
      <c r="G374" s="89"/>
      <c r="H374" s="89"/>
      <c r="I374" s="89"/>
      <c r="J374" s="89"/>
      <c r="K374" s="89"/>
      <c r="L374" s="89"/>
      <c r="M374" s="89"/>
      <c r="N374" s="96"/>
    </row>
    <row r="375" spans="1:14" ht="15.75" thickBot="1" x14ac:dyDescent="0.3">
      <c r="A375" s="96"/>
      <c r="B375" s="96"/>
      <c r="C375" s="96"/>
      <c r="D375" s="89"/>
      <c r="E375" s="96"/>
      <c r="F375" s="89"/>
      <c r="G375" s="89"/>
      <c r="H375" s="89"/>
      <c r="I375" s="89"/>
      <c r="J375" s="89"/>
      <c r="K375" s="89"/>
      <c r="L375" s="89"/>
      <c r="M375" s="89"/>
      <c r="N375" s="96"/>
    </row>
    <row r="376" spans="1:14" ht="15.75" thickBot="1" x14ac:dyDescent="0.3">
      <c r="A376" s="96"/>
      <c r="B376" s="96"/>
      <c r="C376" s="96"/>
      <c r="D376" s="89"/>
      <c r="E376" s="96"/>
      <c r="F376" s="89"/>
      <c r="G376" s="89"/>
      <c r="H376" s="89"/>
      <c r="I376" s="89"/>
      <c r="J376" s="89"/>
      <c r="K376" s="89"/>
      <c r="L376" s="89"/>
      <c r="M376" s="89"/>
      <c r="N376" s="96"/>
    </row>
    <row r="377" spans="1:14" ht="15.75" thickBot="1" x14ac:dyDescent="0.3">
      <c r="A377" s="96"/>
      <c r="B377" s="96"/>
      <c r="C377" s="96"/>
      <c r="D377" s="89"/>
      <c r="E377" s="96"/>
      <c r="F377" s="89"/>
      <c r="G377" s="89"/>
      <c r="H377" s="89"/>
      <c r="I377" s="89"/>
      <c r="J377" s="89"/>
      <c r="K377" s="89"/>
      <c r="L377" s="89"/>
      <c r="M377" s="89"/>
      <c r="N377" s="96"/>
    </row>
    <row r="378" spans="1:14" ht="15.75" thickBot="1" x14ac:dyDescent="0.3">
      <c r="A378" s="96"/>
      <c r="B378" s="96"/>
      <c r="C378" s="96"/>
      <c r="D378" s="89"/>
      <c r="E378" s="96"/>
      <c r="F378" s="89"/>
      <c r="G378" s="89"/>
      <c r="H378" s="89"/>
      <c r="I378" s="89"/>
      <c r="J378" s="89"/>
      <c r="K378" s="89"/>
      <c r="L378" s="89"/>
      <c r="M378" s="89"/>
      <c r="N378" s="96"/>
    </row>
    <row r="379" spans="1:14" ht="15.75" thickBot="1" x14ac:dyDescent="0.3">
      <c r="A379" s="96"/>
      <c r="B379" s="96"/>
      <c r="C379" s="96"/>
      <c r="D379" s="89"/>
      <c r="E379" s="96"/>
      <c r="F379" s="89"/>
      <c r="G379" s="89"/>
      <c r="H379" s="89"/>
      <c r="I379" s="89"/>
      <c r="J379" s="89"/>
      <c r="K379" s="89"/>
      <c r="L379" s="89"/>
      <c r="M379" s="89"/>
      <c r="N379" s="96"/>
    </row>
    <row r="380" spans="1:14" ht="15.75" thickBot="1" x14ac:dyDescent="0.3">
      <c r="A380" s="96"/>
      <c r="B380" s="96"/>
      <c r="C380" s="96"/>
      <c r="D380" s="89"/>
      <c r="E380" s="96"/>
      <c r="F380" s="89"/>
      <c r="G380" s="89"/>
      <c r="H380" s="89"/>
      <c r="I380" s="89"/>
      <c r="J380" s="89"/>
      <c r="K380" s="89"/>
      <c r="L380" s="89"/>
      <c r="M380" s="89"/>
      <c r="N380" s="96"/>
    </row>
    <row r="381" spans="1:14" ht="15.75" thickBot="1" x14ac:dyDescent="0.3">
      <c r="A381" s="96"/>
      <c r="B381" s="96"/>
      <c r="C381" s="96"/>
      <c r="D381" s="89"/>
      <c r="E381" s="96"/>
      <c r="F381" s="89"/>
      <c r="G381" s="89"/>
      <c r="H381" s="89"/>
      <c r="I381" s="89"/>
      <c r="J381" s="89"/>
      <c r="K381" s="89"/>
      <c r="L381" s="89"/>
      <c r="M381" s="89"/>
      <c r="N381" s="96"/>
    </row>
    <row r="382" spans="1:14" ht="15.75" thickBot="1" x14ac:dyDescent="0.3">
      <c r="A382" s="96"/>
      <c r="B382" s="96"/>
      <c r="C382" s="96"/>
      <c r="D382" s="89"/>
      <c r="E382" s="96"/>
      <c r="F382" s="89"/>
      <c r="G382" s="89"/>
      <c r="H382" s="89"/>
      <c r="I382" s="89"/>
      <c r="J382" s="89"/>
      <c r="K382" s="89"/>
      <c r="L382" s="89"/>
      <c r="M382" s="89"/>
      <c r="N382" s="96"/>
    </row>
    <row r="383" spans="1:14" ht="15.75" thickBot="1" x14ac:dyDescent="0.3">
      <c r="A383" s="96"/>
      <c r="B383" s="96"/>
      <c r="C383" s="96"/>
      <c r="D383" s="89"/>
      <c r="E383" s="96"/>
      <c r="F383" s="89"/>
      <c r="G383" s="89"/>
      <c r="H383" s="89"/>
      <c r="I383" s="89"/>
      <c r="J383" s="89"/>
      <c r="K383" s="89"/>
      <c r="L383" s="89"/>
      <c r="M383" s="89"/>
      <c r="N383" s="96"/>
    </row>
    <row r="384" spans="1:14" ht="15.75" thickBot="1" x14ac:dyDescent="0.3">
      <c r="A384" s="96"/>
      <c r="B384" s="96"/>
      <c r="C384" s="96"/>
      <c r="D384" s="89"/>
      <c r="E384" s="96"/>
      <c r="F384" s="89"/>
      <c r="G384" s="89"/>
      <c r="H384" s="89"/>
      <c r="I384" s="89"/>
      <c r="J384" s="89"/>
      <c r="K384" s="89"/>
      <c r="L384" s="89"/>
      <c r="M384" s="89"/>
      <c r="N384" s="96"/>
    </row>
    <row r="385" spans="1:14" ht="15.75" thickBot="1" x14ac:dyDescent="0.3">
      <c r="A385" s="96"/>
      <c r="B385" s="96"/>
      <c r="C385" s="96"/>
      <c r="D385" s="89"/>
      <c r="E385" s="96"/>
      <c r="F385" s="89"/>
      <c r="G385" s="89"/>
      <c r="H385" s="89"/>
      <c r="I385" s="89"/>
      <c r="J385" s="89"/>
      <c r="K385" s="89"/>
      <c r="L385" s="89"/>
      <c r="M385" s="89"/>
      <c r="N385" s="96"/>
    </row>
    <row r="386" spans="1:14" ht="15.75" thickBot="1" x14ac:dyDescent="0.3">
      <c r="A386" s="96"/>
      <c r="B386" s="96"/>
      <c r="C386" s="96"/>
      <c r="D386" s="89"/>
      <c r="E386" s="96"/>
      <c r="F386" s="89"/>
      <c r="G386" s="89"/>
      <c r="H386" s="89"/>
      <c r="I386" s="89"/>
      <c r="J386" s="89"/>
      <c r="K386" s="89"/>
      <c r="L386" s="89"/>
      <c r="M386" s="89"/>
      <c r="N386" s="96"/>
    </row>
    <row r="387" spans="1:14" ht="15.75" thickBot="1" x14ac:dyDescent="0.3">
      <c r="A387" s="96"/>
      <c r="B387" s="96"/>
      <c r="C387" s="96"/>
      <c r="D387" s="89"/>
      <c r="E387" s="96"/>
      <c r="F387" s="89"/>
      <c r="G387" s="89"/>
      <c r="H387" s="89"/>
      <c r="I387" s="89"/>
      <c r="J387" s="89"/>
      <c r="K387" s="89"/>
      <c r="L387" s="89"/>
      <c r="M387" s="89"/>
      <c r="N387" s="96"/>
    </row>
    <row r="388" spans="1:14" ht="15.75" thickBot="1" x14ac:dyDescent="0.3">
      <c r="A388" s="96"/>
      <c r="B388" s="96"/>
      <c r="C388" s="96"/>
      <c r="D388" s="89"/>
      <c r="E388" s="96"/>
      <c r="F388" s="89"/>
      <c r="G388" s="89"/>
      <c r="H388" s="89"/>
      <c r="I388" s="89"/>
      <c r="J388" s="89"/>
      <c r="K388" s="89"/>
      <c r="L388" s="89"/>
      <c r="M388" s="89"/>
      <c r="N388" s="96"/>
    </row>
    <row r="389" spans="1:14" ht="15.75" thickBot="1" x14ac:dyDescent="0.3">
      <c r="A389" s="96"/>
      <c r="B389" s="96"/>
      <c r="C389" s="96"/>
      <c r="D389" s="89"/>
      <c r="E389" s="96"/>
      <c r="F389" s="89"/>
      <c r="G389" s="89"/>
      <c r="H389" s="89"/>
      <c r="I389" s="89"/>
      <c r="J389" s="89"/>
      <c r="K389" s="89"/>
      <c r="L389" s="89"/>
      <c r="M389" s="89"/>
      <c r="N389" s="96"/>
    </row>
    <row r="390" spans="1:14" ht="15.75" thickBot="1" x14ac:dyDescent="0.3">
      <c r="A390" s="96"/>
      <c r="B390" s="96"/>
      <c r="C390" s="96"/>
      <c r="D390" s="89"/>
      <c r="E390" s="96"/>
      <c r="F390" s="89"/>
      <c r="G390" s="89"/>
      <c r="H390" s="89"/>
      <c r="I390" s="89"/>
      <c r="J390" s="89"/>
      <c r="K390" s="89"/>
      <c r="L390" s="89"/>
      <c r="M390" s="89"/>
      <c r="N390" s="96"/>
    </row>
    <row r="391" spans="1:14" ht="15.75" thickBot="1" x14ac:dyDescent="0.3">
      <c r="A391" s="96"/>
      <c r="B391" s="96"/>
      <c r="C391" s="96"/>
      <c r="D391" s="89"/>
      <c r="E391" s="96"/>
      <c r="F391" s="89"/>
      <c r="G391" s="89"/>
      <c r="H391" s="89"/>
      <c r="I391" s="89"/>
      <c r="J391" s="89"/>
      <c r="K391" s="89"/>
      <c r="L391" s="89"/>
      <c r="M391" s="89"/>
      <c r="N391" s="96"/>
    </row>
    <row r="392" spans="1:14" ht="15.75" thickBot="1" x14ac:dyDescent="0.3">
      <c r="A392" s="96"/>
      <c r="B392" s="96"/>
      <c r="C392" s="96"/>
      <c r="D392" s="89"/>
      <c r="E392" s="96"/>
      <c r="F392" s="89"/>
      <c r="G392" s="89"/>
      <c r="H392" s="89"/>
      <c r="I392" s="89"/>
      <c r="J392" s="89"/>
      <c r="K392" s="89"/>
      <c r="L392" s="89"/>
      <c r="M392" s="89"/>
      <c r="N392" s="96"/>
    </row>
    <row r="393" spans="1:14" ht="15.75" thickBot="1" x14ac:dyDescent="0.3">
      <c r="A393" s="96"/>
      <c r="B393" s="96"/>
      <c r="C393" s="96"/>
      <c r="D393" s="89"/>
      <c r="E393" s="96"/>
      <c r="F393" s="89"/>
      <c r="G393" s="89"/>
      <c r="H393" s="89"/>
      <c r="I393" s="89"/>
      <c r="J393" s="89"/>
      <c r="K393" s="89"/>
      <c r="L393" s="89"/>
      <c r="M393" s="89"/>
      <c r="N393" s="96"/>
    </row>
    <row r="394" spans="1:14" ht="15.75" thickBot="1" x14ac:dyDescent="0.3">
      <c r="A394" s="96"/>
      <c r="B394" s="96"/>
      <c r="C394" s="96"/>
      <c r="D394" s="89"/>
      <c r="E394" s="96"/>
      <c r="F394" s="89"/>
      <c r="G394" s="89"/>
      <c r="H394" s="89"/>
      <c r="I394" s="89"/>
      <c r="J394" s="89"/>
      <c r="K394" s="89"/>
      <c r="L394" s="89"/>
      <c r="M394" s="89"/>
      <c r="N394" s="96"/>
    </row>
    <row r="395" spans="1:14" ht="15.75" thickBot="1" x14ac:dyDescent="0.3">
      <c r="A395" s="96"/>
      <c r="B395" s="96"/>
      <c r="C395" s="96"/>
      <c r="D395" s="89"/>
      <c r="E395" s="96"/>
      <c r="F395" s="89"/>
      <c r="G395" s="89"/>
      <c r="H395" s="89"/>
      <c r="I395" s="89"/>
      <c r="J395" s="89"/>
      <c r="K395" s="89"/>
      <c r="L395" s="89"/>
      <c r="M395" s="89"/>
      <c r="N395" s="96"/>
    </row>
    <row r="396" spans="1:14" ht="15.75" thickBot="1" x14ac:dyDescent="0.3">
      <c r="A396" s="96"/>
      <c r="B396" s="96"/>
      <c r="C396" s="96"/>
      <c r="D396" s="89"/>
      <c r="E396" s="96"/>
      <c r="F396" s="89"/>
      <c r="G396" s="89"/>
      <c r="H396" s="89"/>
      <c r="I396" s="89"/>
      <c r="J396" s="89"/>
      <c r="K396" s="89"/>
      <c r="L396" s="89"/>
      <c r="M396" s="89"/>
      <c r="N396" s="96"/>
    </row>
    <row r="397" spans="1:14" ht="15.75" thickBot="1" x14ac:dyDescent="0.3">
      <c r="A397" s="96"/>
      <c r="B397" s="96"/>
      <c r="C397" s="96"/>
      <c r="D397" s="89"/>
      <c r="E397" s="96"/>
      <c r="F397" s="89"/>
      <c r="G397" s="89"/>
      <c r="H397" s="89"/>
      <c r="I397" s="89"/>
      <c r="J397" s="89"/>
      <c r="K397" s="89"/>
      <c r="L397" s="89"/>
      <c r="M397" s="89"/>
      <c r="N397" s="96"/>
    </row>
    <row r="398" spans="1:14" ht="15.75" thickBot="1" x14ac:dyDescent="0.3">
      <c r="A398" s="96"/>
      <c r="B398" s="96"/>
      <c r="C398" s="96"/>
      <c r="D398" s="89"/>
      <c r="E398" s="96"/>
      <c r="F398" s="89"/>
      <c r="G398" s="89"/>
      <c r="H398" s="89"/>
      <c r="I398" s="89"/>
      <c r="J398" s="89"/>
      <c r="K398" s="89"/>
      <c r="L398" s="89"/>
      <c r="M398" s="89"/>
      <c r="N398" s="96"/>
    </row>
    <row r="399" spans="1:14" ht="15.75" thickBot="1" x14ac:dyDescent="0.3">
      <c r="A399" s="96"/>
      <c r="B399" s="96"/>
      <c r="C399" s="96"/>
      <c r="D399" s="89"/>
      <c r="E399" s="96"/>
      <c r="F399" s="89"/>
      <c r="G399" s="89"/>
      <c r="H399" s="89"/>
      <c r="I399" s="89"/>
      <c r="J399" s="89"/>
      <c r="K399" s="89"/>
      <c r="L399" s="89"/>
      <c r="M399" s="89"/>
      <c r="N399" s="96"/>
    </row>
    <row r="400" spans="1:14" ht="15.75" thickBot="1" x14ac:dyDescent="0.3">
      <c r="A400" s="96"/>
      <c r="B400" s="96"/>
      <c r="C400" s="96"/>
      <c r="D400" s="89"/>
      <c r="E400" s="96"/>
      <c r="F400" s="89"/>
      <c r="G400" s="89"/>
      <c r="H400" s="89"/>
      <c r="I400" s="89"/>
      <c r="J400" s="89"/>
      <c r="K400" s="89"/>
      <c r="L400" s="89"/>
      <c r="M400" s="89"/>
      <c r="N400" s="96"/>
    </row>
    <row r="401" spans="1:14" ht="15.75" thickBot="1" x14ac:dyDescent="0.3">
      <c r="A401" s="96"/>
      <c r="B401" s="96"/>
      <c r="C401" s="96"/>
      <c r="D401" s="89"/>
      <c r="E401" s="96"/>
      <c r="F401" s="89"/>
      <c r="G401" s="89"/>
      <c r="H401" s="89"/>
      <c r="I401" s="89"/>
      <c r="J401" s="89"/>
      <c r="K401" s="89"/>
      <c r="L401" s="89"/>
      <c r="M401" s="89"/>
      <c r="N401" s="96"/>
    </row>
    <row r="402" spans="1:14" ht="15.75" thickBot="1" x14ac:dyDescent="0.3">
      <c r="A402" s="96"/>
      <c r="B402" s="96"/>
      <c r="C402" s="96"/>
      <c r="D402" s="89"/>
      <c r="E402" s="96"/>
      <c r="F402" s="89"/>
      <c r="G402" s="89"/>
      <c r="H402" s="89"/>
      <c r="I402" s="89"/>
      <c r="J402" s="89"/>
      <c r="K402" s="89"/>
      <c r="L402" s="89"/>
      <c r="M402" s="89"/>
      <c r="N402" s="96"/>
    </row>
    <row r="403" spans="1:14" ht="15.75" thickBot="1" x14ac:dyDescent="0.3">
      <c r="A403" s="96"/>
      <c r="B403" s="96"/>
      <c r="C403" s="96"/>
      <c r="D403" s="89"/>
      <c r="E403" s="96"/>
      <c r="F403" s="89"/>
      <c r="G403" s="89"/>
      <c r="H403" s="89"/>
      <c r="I403" s="89"/>
      <c r="J403" s="89"/>
      <c r="K403" s="89"/>
      <c r="L403" s="89"/>
      <c r="M403" s="89"/>
      <c r="N403" s="96"/>
    </row>
    <row r="404" spans="1:14" ht="15.75" thickBot="1" x14ac:dyDescent="0.3">
      <c r="A404" s="96"/>
      <c r="B404" s="96"/>
      <c r="C404" s="96"/>
      <c r="D404" s="89"/>
      <c r="E404" s="96"/>
      <c r="F404" s="89"/>
      <c r="G404" s="89"/>
      <c r="H404" s="89"/>
      <c r="I404" s="89"/>
      <c r="J404" s="89"/>
      <c r="K404" s="89"/>
      <c r="L404" s="89"/>
      <c r="M404" s="89"/>
      <c r="N404" s="96"/>
    </row>
    <row r="405" spans="1:14" ht="15.75" thickBot="1" x14ac:dyDescent="0.3">
      <c r="A405" s="96"/>
      <c r="B405" s="96"/>
      <c r="C405" s="96"/>
      <c r="D405" s="89"/>
      <c r="E405" s="96"/>
      <c r="F405" s="89"/>
      <c r="G405" s="89"/>
      <c r="H405" s="89"/>
      <c r="I405" s="89"/>
      <c r="J405" s="89"/>
      <c r="K405" s="89"/>
      <c r="L405" s="89"/>
      <c r="M405" s="89"/>
      <c r="N405" s="96"/>
    </row>
    <row r="406" spans="1:14" ht="15.75" thickBot="1" x14ac:dyDescent="0.3">
      <c r="A406" s="96"/>
      <c r="B406" s="96"/>
      <c r="C406" s="96"/>
      <c r="D406" s="89"/>
      <c r="E406" s="96"/>
      <c r="F406" s="89"/>
      <c r="G406" s="89"/>
      <c r="H406" s="89"/>
      <c r="I406" s="89"/>
      <c r="J406" s="89"/>
      <c r="K406" s="89"/>
      <c r="L406" s="89"/>
      <c r="M406" s="89"/>
      <c r="N406" s="96"/>
    </row>
  </sheetData>
  <sheetProtection algorithmName="SHA-512" hashValue="ioVeUCc7D7M2sssrwbcbBlK0Oq75aqehaViPtiqEYXoYI9KdF/QcUUkN4ku1OkUnwuKSb2+scoHuQEKi0prwFg==" saltValue="MY5tDqfevCuKJfIeS0gp0g==" spinCount="100000" sheet="1" objects="1" scenarios="1"/>
  <mergeCells count="16">
    <mergeCell ref="L5:L6"/>
    <mergeCell ref="M5:M6"/>
    <mergeCell ref="N5:N6"/>
    <mergeCell ref="A1:N1"/>
    <mergeCell ref="A2:N2"/>
    <mergeCell ref="A3:N3"/>
    <mergeCell ref="A4:N4"/>
    <mergeCell ref="A5:A6"/>
    <mergeCell ref="B5:B6"/>
    <mergeCell ref="C5:C6"/>
    <mergeCell ref="D5:D6"/>
    <mergeCell ref="E5:E6"/>
    <mergeCell ref="F5:F6"/>
    <mergeCell ref="G5:H5"/>
    <mergeCell ref="I5:J5"/>
    <mergeCell ref="K5:K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A1:K50"/>
  <sheetViews>
    <sheetView zoomScaleNormal="100" workbookViewId="0">
      <selection activeCell="A2" sqref="A2:K2"/>
    </sheetView>
  </sheetViews>
  <sheetFormatPr baseColWidth="10" defaultRowHeight="15" x14ac:dyDescent="0.25"/>
  <cols>
    <col min="1" max="1" width="57.140625" bestFit="1" customWidth="1"/>
    <col min="2" max="11" width="19" bestFit="1" customWidth="1"/>
  </cols>
  <sheetData>
    <row r="1" spans="1:11" ht="39.950000000000003" customHeight="1" thickBot="1" x14ac:dyDescent="0.3">
      <c r="A1" s="139" t="s">
        <v>622</v>
      </c>
      <c r="B1" s="140"/>
      <c r="C1" s="140"/>
      <c r="D1" s="140"/>
      <c r="E1" s="140"/>
      <c r="F1" s="140"/>
      <c r="G1" s="140"/>
      <c r="H1" s="140"/>
      <c r="I1" s="140"/>
      <c r="J1" s="140"/>
      <c r="K1" s="157"/>
    </row>
    <row r="2" spans="1:11" ht="20.100000000000001" customHeight="1" thickBot="1" x14ac:dyDescent="0.3">
      <c r="A2" s="158" t="str">
        <f>IF(CONTROL!D4=0,"",CONTROL!D4)</f>
        <v>Septiembre</v>
      </c>
      <c r="B2" s="159"/>
      <c r="C2" s="159"/>
      <c r="D2" s="159"/>
      <c r="E2" s="159"/>
      <c r="F2" s="159"/>
      <c r="G2" s="159"/>
      <c r="H2" s="159"/>
      <c r="I2" s="159"/>
      <c r="J2" s="159"/>
      <c r="K2" s="160"/>
    </row>
    <row r="3" spans="1:11"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60"/>
    </row>
    <row r="4" spans="1:11" ht="20.100000000000001" customHeight="1" thickBot="1" x14ac:dyDescent="0.3">
      <c r="A4" s="161" t="s">
        <v>312</v>
      </c>
      <c r="B4" s="161"/>
      <c r="C4" s="161"/>
      <c r="D4" s="161"/>
      <c r="E4" s="161"/>
      <c r="F4" s="161"/>
      <c r="G4" s="161"/>
      <c r="H4" s="161"/>
      <c r="I4" s="161"/>
      <c r="J4" s="161"/>
      <c r="K4" s="161"/>
    </row>
    <row r="5" spans="1:11" ht="64.5" thickBot="1" x14ac:dyDescent="0.3">
      <c r="A5" s="94" t="s">
        <v>621</v>
      </c>
      <c r="B5" s="94" t="s">
        <v>620</v>
      </c>
      <c r="C5" s="94" t="s">
        <v>619</v>
      </c>
      <c r="D5" s="94" t="s">
        <v>618</v>
      </c>
      <c r="E5" s="94" t="s">
        <v>617</v>
      </c>
      <c r="F5" s="94" t="s">
        <v>616</v>
      </c>
      <c r="G5" s="94" t="s">
        <v>615</v>
      </c>
      <c r="H5" s="94" t="s">
        <v>614</v>
      </c>
      <c r="I5" s="94" t="s">
        <v>613</v>
      </c>
      <c r="J5" s="94" t="s">
        <v>612</v>
      </c>
      <c r="K5" s="94" t="s">
        <v>611</v>
      </c>
    </row>
    <row r="6" spans="1:11" ht="23.25" thickBot="1" x14ac:dyDescent="0.3">
      <c r="A6" s="102" t="s">
        <v>610</v>
      </c>
      <c r="B6" s="102"/>
      <c r="C6" s="102"/>
      <c r="D6" s="102"/>
      <c r="E6" s="102"/>
      <c r="F6" s="102"/>
      <c r="G6" s="102"/>
      <c r="H6" s="102"/>
      <c r="I6" s="102"/>
      <c r="J6" s="102"/>
      <c r="K6" s="102"/>
    </row>
    <row r="7" spans="1:11" ht="15.75" thickBot="1" x14ac:dyDescent="0.3">
      <c r="A7" s="90" t="s">
        <v>604</v>
      </c>
      <c r="B7" s="89">
        <f>IFERROR(ROUND(G.50!B7,2),0)</f>
        <v>0</v>
      </c>
      <c r="C7" s="89">
        <f>IFERROR(ROUND(G.50!C7,2),0)</f>
        <v>1</v>
      </c>
      <c r="D7" s="89">
        <f>IFERROR(ROUND(G.50!D7,2),0)</f>
        <v>0</v>
      </c>
      <c r="E7" s="89">
        <f>IFERROR(ROUND(G.50!E7,2),0)</f>
        <v>11</v>
      </c>
      <c r="F7" s="89">
        <f>IFERROR(ROUND(G.50!F7,2),0)</f>
        <v>105</v>
      </c>
      <c r="G7" s="89">
        <f>IFERROR(ROUND(G.50!G7,2),0)</f>
        <v>0</v>
      </c>
      <c r="H7" s="100" t="s">
        <v>26</v>
      </c>
      <c r="I7" s="100" t="s">
        <v>26</v>
      </c>
      <c r="J7" s="100" t="s">
        <v>26</v>
      </c>
      <c r="K7" s="101">
        <f>SUM(B7:G7)</f>
        <v>117</v>
      </c>
    </row>
    <row r="8" spans="1:11" ht="15.75" thickBot="1" x14ac:dyDescent="0.3">
      <c r="A8" s="90" t="s">
        <v>603</v>
      </c>
      <c r="B8" s="89">
        <f>IFERROR(ROUND(G.50!B8,2),0)</f>
        <v>0</v>
      </c>
      <c r="C8" s="89">
        <f>IFERROR(ROUND(G.50!C8,2),0)</f>
        <v>46.08</v>
      </c>
      <c r="D8" s="89">
        <f>IFERROR(ROUND(G.50!D8,2),0)</f>
        <v>0</v>
      </c>
      <c r="E8" s="89">
        <f>IFERROR(ROUND(G.50!E8,2),0)</f>
        <v>275.97000000000003</v>
      </c>
      <c r="F8" s="89">
        <f>IFERROR(ROUND(G.50!F8,2),0)</f>
        <v>1667.24</v>
      </c>
      <c r="G8" s="89">
        <f>IFERROR(ROUND(G.50!G8,2),0)</f>
        <v>0</v>
      </c>
      <c r="H8" s="100" t="s">
        <v>26</v>
      </c>
      <c r="I8" s="91">
        <f>SUM(B8:G8)</f>
        <v>1989.29</v>
      </c>
      <c r="J8" s="100" t="s">
        <v>26</v>
      </c>
      <c r="K8" s="100" t="s">
        <v>26</v>
      </c>
    </row>
    <row r="9" spans="1:11" ht="15.75" thickBot="1" x14ac:dyDescent="0.3">
      <c r="A9" s="90" t="s">
        <v>602</v>
      </c>
      <c r="B9" s="89">
        <f>IFERROR(ROUND(G.50!B9,2),0)</f>
        <v>0</v>
      </c>
      <c r="C9" s="89">
        <f>IFERROR(ROUND(G.50!C9,2),0)</f>
        <v>1.04</v>
      </c>
      <c r="D9" s="89">
        <f>IFERROR(ROUND(G.50!D9,2),0)</f>
        <v>0</v>
      </c>
      <c r="E9" s="89">
        <f>IFERROR(ROUND(G.50!E9,2),0)</f>
        <v>0.06</v>
      </c>
      <c r="F9" s="89">
        <f>IFERROR(ROUND(G.50!F9,2),0)</f>
        <v>4.7300000000000004</v>
      </c>
      <c r="G9" s="89">
        <f>IFERROR(ROUND(G.50!G9,2),0)</f>
        <v>0</v>
      </c>
      <c r="H9" s="100" t="s">
        <v>26</v>
      </c>
      <c r="I9" s="91">
        <f>SUM(B9:G9)</f>
        <v>5.83</v>
      </c>
      <c r="J9" s="100" t="s">
        <v>26</v>
      </c>
      <c r="K9" s="100" t="s">
        <v>26</v>
      </c>
    </row>
    <row r="10" spans="1:11" ht="15.75" thickBot="1" x14ac:dyDescent="0.3">
      <c r="A10" s="90" t="s">
        <v>601</v>
      </c>
      <c r="B10" s="89">
        <f>IFERROR(ROUND(G.50!B10,2),0)</f>
        <v>0</v>
      </c>
      <c r="C10" s="89">
        <f>IFERROR(ROUND(G.50!C10,2),0)</f>
        <v>0</v>
      </c>
      <c r="D10" s="89">
        <f>IFERROR(ROUND(G.50!D10,2),0)</f>
        <v>0</v>
      </c>
      <c r="E10" s="89">
        <f>IFERROR(ROUND(G.50!E10,2),0)</f>
        <v>0</v>
      </c>
      <c r="F10" s="89">
        <f>IFERROR(ROUND(G.50!F10,2),0)</f>
        <v>0</v>
      </c>
      <c r="G10" s="89">
        <f>IFERROR(ROUND(G.50!G10,2),0)</f>
        <v>0</v>
      </c>
      <c r="H10" s="100" t="s">
        <v>26</v>
      </c>
      <c r="I10" s="91">
        <f>SUM(B10:G10)</f>
        <v>0</v>
      </c>
      <c r="J10" s="100" t="s">
        <v>26</v>
      </c>
      <c r="K10" s="100" t="s">
        <v>26</v>
      </c>
    </row>
    <row r="11" spans="1:11" ht="15.75" thickBot="1" x14ac:dyDescent="0.3">
      <c r="A11" s="90" t="s">
        <v>600</v>
      </c>
      <c r="B11" s="89">
        <f>IFERROR(ROUND(G.50!B11,2),0)</f>
        <v>0</v>
      </c>
      <c r="C11" s="89">
        <f>IFERROR(ROUND(G.50!C11,2),0)</f>
        <v>0</v>
      </c>
      <c r="D11" s="89">
        <f>IFERROR(ROUND(G.50!D11,2),0)</f>
        <v>0</v>
      </c>
      <c r="E11" s="89">
        <f>IFERROR(ROUND(G.50!E11,2),0)</f>
        <v>0</v>
      </c>
      <c r="F11" s="89">
        <f>IFERROR(ROUND(G.50!F11,2),0)</f>
        <v>17.920000000000002</v>
      </c>
      <c r="G11" s="89">
        <f>IFERROR(ROUND(G.50!G11,2),0)</f>
        <v>0</v>
      </c>
      <c r="H11" s="100" t="s">
        <v>26</v>
      </c>
      <c r="I11" s="91">
        <f>SUM(B11:G11)</f>
        <v>17.920000000000002</v>
      </c>
      <c r="J11" s="100" t="s">
        <v>26</v>
      </c>
      <c r="K11" s="100" t="s">
        <v>26</v>
      </c>
    </row>
    <row r="12" spans="1:11" ht="15.75" thickBot="1" x14ac:dyDescent="0.3">
      <c r="A12" s="90" t="s">
        <v>599</v>
      </c>
      <c r="B12" s="100" t="s">
        <v>26</v>
      </c>
      <c r="C12" s="100" t="s">
        <v>26</v>
      </c>
      <c r="D12" s="100" t="s">
        <v>26</v>
      </c>
      <c r="E12" s="100" t="s">
        <v>26</v>
      </c>
      <c r="F12" s="100" t="s">
        <v>26</v>
      </c>
      <c r="G12" s="100" t="s">
        <v>26</v>
      </c>
      <c r="H12" s="89">
        <f>IFERROR(ROUND(G.50!H12,2),0)</f>
        <v>0</v>
      </c>
      <c r="I12" s="100" t="s">
        <v>26</v>
      </c>
      <c r="J12" s="100" t="s">
        <v>26</v>
      </c>
      <c r="K12" s="100" t="s">
        <v>26</v>
      </c>
    </row>
    <row r="13" spans="1:11" ht="15.75" thickBot="1" x14ac:dyDescent="0.3">
      <c r="A13" s="90" t="s">
        <v>598</v>
      </c>
      <c r="B13" s="100" t="s">
        <v>26</v>
      </c>
      <c r="C13" s="100" t="s">
        <v>26</v>
      </c>
      <c r="D13" s="100" t="s">
        <v>26</v>
      </c>
      <c r="E13" s="100" t="s">
        <v>26</v>
      </c>
      <c r="F13" s="100" t="s">
        <v>26</v>
      </c>
      <c r="G13" s="100" t="s">
        <v>26</v>
      </c>
      <c r="H13" s="89">
        <f>IFERROR(ROUND(G.50!H13,2),0)</f>
        <v>624.02</v>
      </c>
      <c r="I13" s="100" t="s">
        <v>26</v>
      </c>
      <c r="J13" s="100" t="s">
        <v>26</v>
      </c>
      <c r="K13" s="100" t="s">
        <v>26</v>
      </c>
    </row>
    <row r="14" spans="1:11" ht="15.75" thickBot="1" x14ac:dyDescent="0.3">
      <c r="A14" s="93" t="s">
        <v>25</v>
      </c>
      <c r="B14" s="87">
        <f t="shared" ref="B14:G14" si="0">ROUND(SUM(B8:B11),2)</f>
        <v>0</v>
      </c>
      <c r="C14" s="87">
        <f t="shared" si="0"/>
        <v>47.12</v>
      </c>
      <c r="D14" s="87">
        <f t="shared" si="0"/>
        <v>0</v>
      </c>
      <c r="E14" s="87">
        <f t="shared" si="0"/>
        <v>276.02999999999997</v>
      </c>
      <c r="F14" s="87">
        <f t="shared" si="0"/>
        <v>1689.89</v>
      </c>
      <c r="G14" s="87">
        <f t="shared" si="0"/>
        <v>0</v>
      </c>
      <c r="H14" s="87">
        <f>ROUND(SUM(H12:H13),2)</f>
        <v>624.02</v>
      </c>
      <c r="I14" s="87">
        <f>ROUND(SUM(I8:I11),2)</f>
        <v>2013.04</v>
      </c>
      <c r="J14" s="87">
        <f>ROUND(SUM(H14:I14),2)</f>
        <v>2637.06</v>
      </c>
      <c r="K14" s="100" t="s">
        <v>26</v>
      </c>
    </row>
    <row r="15" spans="1:11" ht="23.25" thickBot="1" x14ac:dyDescent="0.3">
      <c r="A15" s="102" t="s">
        <v>609</v>
      </c>
      <c r="B15" s="102"/>
      <c r="C15" s="102"/>
      <c r="D15" s="102"/>
      <c r="E15" s="102"/>
      <c r="F15" s="102"/>
      <c r="G15" s="102"/>
      <c r="H15" s="102"/>
      <c r="I15" s="102"/>
      <c r="J15" s="102"/>
      <c r="K15" s="102"/>
    </row>
    <row r="16" spans="1:11" ht="15.75" thickBot="1" x14ac:dyDescent="0.3">
      <c r="A16" s="90" t="s">
        <v>604</v>
      </c>
      <c r="B16" s="89">
        <f>IFERROR(ROUND(G.50!B16,2),0)</f>
        <v>0</v>
      </c>
      <c r="C16" s="89">
        <f>IFERROR(ROUND(G.50!C16,2),0)</f>
        <v>0</v>
      </c>
      <c r="D16" s="89">
        <f>IFERROR(ROUND(G.50!D16,2),0)</f>
        <v>0</v>
      </c>
      <c r="E16" s="89">
        <f>IFERROR(ROUND(G.50!E16,2),0)</f>
        <v>0</v>
      </c>
      <c r="F16" s="89">
        <f>IFERROR(ROUND(G.50!F16,2),0)</f>
        <v>0</v>
      </c>
      <c r="G16" s="89">
        <f>IFERROR(ROUND(G.50!G16,2),0)</f>
        <v>0</v>
      </c>
      <c r="H16" s="100" t="s">
        <v>26</v>
      </c>
      <c r="I16" s="100" t="s">
        <v>26</v>
      </c>
      <c r="J16" s="100" t="s">
        <v>26</v>
      </c>
      <c r="K16" s="101">
        <f>SUM(B16:G16)</f>
        <v>0</v>
      </c>
    </row>
    <row r="17" spans="1:11" ht="15.75" thickBot="1" x14ac:dyDescent="0.3">
      <c r="A17" s="90" t="s">
        <v>603</v>
      </c>
      <c r="B17" s="89">
        <f>IFERROR(ROUND(G.50!B17,2),0)</f>
        <v>0</v>
      </c>
      <c r="C17" s="89">
        <f>IFERROR(ROUND(G.50!C17,2),0)</f>
        <v>0</v>
      </c>
      <c r="D17" s="89">
        <f>IFERROR(ROUND(G.50!D17,2),0)</f>
        <v>0</v>
      </c>
      <c r="E17" s="89">
        <f>IFERROR(ROUND(G.50!E17,2),0)</f>
        <v>0</v>
      </c>
      <c r="F17" s="89">
        <f>IFERROR(ROUND(G.50!F17,2),0)</f>
        <v>0</v>
      </c>
      <c r="G17" s="89">
        <f>IFERROR(ROUND(G.50!G17,2),0)</f>
        <v>0</v>
      </c>
      <c r="H17" s="100" t="s">
        <v>26</v>
      </c>
      <c r="I17" s="91">
        <f>SUM(B17:G17)</f>
        <v>0</v>
      </c>
      <c r="J17" s="100" t="s">
        <v>26</v>
      </c>
      <c r="K17" s="100" t="s">
        <v>26</v>
      </c>
    </row>
    <row r="18" spans="1:11" ht="15.75" thickBot="1" x14ac:dyDescent="0.3">
      <c r="A18" s="90" t="s">
        <v>602</v>
      </c>
      <c r="B18" s="89">
        <f>IFERROR(ROUND(G.50!B18,2),0)</f>
        <v>0</v>
      </c>
      <c r="C18" s="89">
        <f>IFERROR(ROUND(G.50!C18,2),0)</f>
        <v>0</v>
      </c>
      <c r="D18" s="89">
        <f>IFERROR(ROUND(G.50!D18,2),0)</f>
        <v>0</v>
      </c>
      <c r="E18" s="89">
        <f>IFERROR(ROUND(G.50!E18,2),0)</f>
        <v>0</v>
      </c>
      <c r="F18" s="89">
        <f>IFERROR(ROUND(G.50!F18,2),0)</f>
        <v>0</v>
      </c>
      <c r="G18" s="89">
        <f>IFERROR(ROUND(G.50!G18,2),0)</f>
        <v>0</v>
      </c>
      <c r="H18" s="100" t="s">
        <v>26</v>
      </c>
      <c r="I18" s="91">
        <f>SUM(B18:G18)</f>
        <v>0</v>
      </c>
      <c r="J18" s="100" t="s">
        <v>26</v>
      </c>
      <c r="K18" s="100" t="s">
        <v>26</v>
      </c>
    </row>
    <row r="19" spans="1:11" ht="15.75" thickBot="1" x14ac:dyDescent="0.3">
      <c r="A19" s="90" t="s">
        <v>601</v>
      </c>
      <c r="B19" s="89">
        <f>IFERROR(ROUND(G.50!B19,2),0)</f>
        <v>0</v>
      </c>
      <c r="C19" s="89">
        <f>IFERROR(ROUND(G.50!C19,2),0)</f>
        <v>0</v>
      </c>
      <c r="D19" s="89">
        <f>IFERROR(ROUND(G.50!D19,2),0)</f>
        <v>0</v>
      </c>
      <c r="E19" s="89">
        <f>IFERROR(ROUND(G.50!E19,2),0)</f>
        <v>0</v>
      </c>
      <c r="F19" s="89">
        <f>IFERROR(ROUND(G.50!F19,2),0)</f>
        <v>0</v>
      </c>
      <c r="G19" s="89">
        <f>IFERROR(ROUND(G.50!G19,2),0)</f>
        <v>0</v>
      </c>
      <c r="H19" s="100" t="s">
        <v>26</v>
      </c>
      <c r="I19" s="91">
        <f>SUM(B19:G19)</f>
        <v>0</v>
      </c>
      <c r="J19" s="100" t="s">
        <v>26</v>
      </c>
      <c r="K19" s="100" t="s">
        <v>26</v>
      </c>
    </row>
    <row r="20" spans="1:11" ht="15.75" thickBot="1" x14ac:dyDescent="0.3">
      <c r="A20" s="90" t="s">
        <v>600</v>
      </c>
      <c r="B20" s="89">
        <f>IFERROR(ROUND(G.50!B20,2),0)</f>
        <v>0</v>
      </c>
      <c r="C20" s="89">
        <f>IFERROR(ROUND(G.50!C20,2),0)</f>
        <v>0</v>
      </c>
      <c r="D20" s="89">
        <f>IFERROR(ROUND(G.50!D20,2),0)</f>
        <v>0</v>
      </c>
      <c r="E20" s="89">
        <f>IFERROR(ROUND(G.50!E20,2),0)</f>
        <v>0</v>
      </c>
      <c r="F20" s="89">
        <f>IFERROR(ROUND(G.50!F20,2),0)</f>
        <v>0</v>
      </c>
      <c r="G20" s="89">
        <f>IFERROR(ROUND(G.50!G20,2),0)</f>
        <v>0</v>
      </c>
      <c r="H20" s="100" t="s">
        <v>26</v>
      </c>
      <c r="I20" s="91">
        <f>SUM(B20:G20)</f>
        <v>0</v>
      </c>
      <c r="J20" s="100" t="s">
        <v>26</v>
      </c>
      <c r="K20" s="100" t="s">
        <v>26</v>
      </c>
    </row>
    <row r="21" spans="1:11" ht="15.75" thickBot="1" x14ac:dyDescent="0.3">
      <c r="A21" s="90" t="s">
        <v>599</v>
      </c>
      <c r="B21" s="100" t="s">
        <v>26</v>
      </c>
      <c r="C21" s="100" t="s">
        <v>26</v>
      </c>
      <c r="D21" s="100" t="s">
        <v>26</v>
      </c>
      <c r="E21" s="100" t="s">
        <v>26</v>
      </c>
      <c r="F21" s="100" t="s">
        <v>26</v>
      </c>
      <c r="G21" s="100" t="s">
        <v>26</v>
      </c>
      <c r="H21" s="89">
        <f>IFERROR(ROUND(G.50!H21,2),0)</f>
        <v>0</v>
      </c>
      <c r="I21" s="100" t="s">
        <v>26</v>
      </c>
      <c r="J21" s="100" t="s">
        <v>26</v>
      </c>
      <c r="K21" s="100" t="s">
        <v>26</v>
      </c>
    </row>
    <row r="22" spans="1:11" ht="15.75" thickBot="1" x14ac:dyDescent="0.3">
      <c r="A22" s="90" t="s">
        <v>598</v>
      </c>
      <c r="B22" s="100" t="s">
        <v>26</v>
      </c>
      <c r="C22" s="100" t="s">
        <v>26</v>
      </c>
      <c r="D22" s="100" t="s">
        <v>26</v>
      </c>
      <c r="E22" s="100" t="s">
        <v>26</v>
      </c>
      <c r="F22" s="100" t="s">
        <v>26</v>
      </c>
      <c r="G22" s="100" t="s">
        <v>26</v>
      </c>
      <c r="H22" s="89">
        <f>IFERROR(ROUND(G.50!H22,2),0)</f>
        <v>0</v>
      </c>
      <c r="I22" s="100" t="s">
        <v>26</v>
      </c>
      <c r="J22" s="100" t="s">
        <v>26</v>
      </c>
      <c r="K22" s="100" t="s">
        <v>26</v>
      </c>
    </row>
    <row r="23" spans="1:11" ht="15.75" thickBot="1" x14ac:dyDescent="0.3">
      <c r="A23" s="93" t="s">
        <v>25</v>
      </c>
      <c r="B23" s="87">
        <f t="shared" ref="B23:G23" si="1">ROUND(SUM(B17:B20),2)</f>
        <v>0</v>
      </c>
      <c r="C23" s="87">
        <f t="shared" si="1"/>
        <v>0</v>
      </c>
      <c r="D23" s="87">
        <f t="shared" si="1"/>
        <v>0</v>
      </c>
      <c r="E23" s="87">
        <f t="shared" si="1"/>
        <v>0</v>
      </c>
      <c r="F23" s="87">
        <f t="shared" si="1"/>
        <v>0</v>
      </c>
      <c r="G23" s="87">
        <f t="shared" si="1"/>
        <v>0</v>
      </c>
      <c r="H23" s="87">
        <f>ROUND(SUM(H21:H22),2)</f>
        <v>0</v>
      </c>
      <c r="I23" s="87">
        <f>ROUND(SUM(I17:I20),2)</f>
        <v>0</v>
      </c>
      <c r="J23" s="87">
        <f>ROUND(SUM(H23:I23),2)</f>
        <v>0</v>
      </c>
      <c r="K23" s="103" t="s">
        <v>26</v>
      </c>
    </row>
    <row r="24" spans="1:11" ht="23.25" thickBot="1" x14ac:dyDescent="0.3">
      <c r="A24" s="102" t="s">
        <v>608</v>
      </c>
      <c r="B24" s="102"/>
      <c r="C24" s="102"/>
      <c r="D24" s="102"/>
      <c r="E24" s="102"/>
      <c r="F24" s="102"/>
      <c r="G24" s="102"/>
      <c r="H24" s="102"/>
      <c r="I24" s="102"/>
      <c r="J24" s="102"/>
      <c r="K24" s="102"/>
    </row>
    <row r="25" spans="1:11" ht="15.75" thickBot="1" x14ac:dyDescent="0.3">
      <c r="A25" s="90" t="s">
        <v>604</v>
      </c>
      <c r="B25" s="89">
        <f>IFERROR(ROUND(G.50!B25,2),0)</f>
        <v>0</v>
      </c>
      <c r="C25" s="89">
        <f>IFERROR(ROUND(G.50!C25,2),0)</f>
        <v>0</v>
      </c>
      <c r="D25" s="89">
        <f>IFERROR(ROUND(G.50!D25,2),0)</f>
        <v>0</v>
      </c>
      <c r="E25" s="89">
        <f>IFERROR(ROUND(G.50!E25,2),0)</f>
        <v>0</v>
      </c>
      <c r="F25" s="89">
        <f>IFERROR(ROUND(G.50!F25,2),0)</f>
        <v>0</v>
      </c>
      <c r="G25" s="89">
        <f>IFERROR(ROUND(G.50!G25,2),0)</f>
        <v>0</v>
      </c>
      <c r="H25" s="100" t="s">
        <v>26</v>
      </c>
      <c r="I25" s="100" t="s">
        <v>26</v>
      </c>
      <c r="J25" s="100" t="s">
        <v>26</v>
      </c>
      <c r="K25" s="101">
        <f>SUM(B25:G25)</f>
        <v>0</v>
      </c>
    </row>
    <row r="26" spans="1:11" ht="15.75" thickBot="1" x14ac:dyDescent="0.3">
      <c r="A26" s="90" t="s">
        <v>603</v>
      </c>
      <c r="B26" s="89">
        <f>IFERROR(ROUND(G.50!B26,2),0)</f>
        <v>0</v>
      </c>
      <c r="C26" s="89">
        <f>IFERROR(ROUND(G.50!C26,2),0)</f>
        <v>0</v>
      </c>
      <c r="D26" s="89">
        <f>IFERROR(ROUND(G.50!D26,2),0)</f>
        <v>0</v>
      </c>
      <c r="E26" s="89">
        <f>IFERROR(ROUND(G.50!E26,2),0)</f>
        <v>0</v>
      </c>
      <c r="F26" s="89">
        <f>IFERROR(ROUND(G.50!F26,2),0)</f>
        <v>0</v>
      </c>
      <c r="G26" s="89">
        <f>IFERROR(ROUND(G.50!G26,2),0)</f>
        <v>0</v>
      </c>
      <c r="H26" s="100" t="s">
        <v>26</v>
      </c>
      <c r="I26" s="91">
        <f>SUM(B26:G26)</f>
        <v>0</v>
      </c>
      <c r="J26" s="100" t="s">
        <v>26</v>
      </c>
      <c r="K26" s="100" t="s">
        <v>26</v>
      </c>
    </row>
    <row r="27" spans="1:11" ht="15.75" thickBot="1" x14ac:dyDescent="0.3">
      <c r="A27" s="90" t="s">
        <v>602</v>
      </c>
      <c r="B27" s="89">
        <f>IFERROR(ROUND(G.50!B27,2),0)</f>
        <v>0</v>
      </c>
      <c r="C27" s="89">
        <f>IFERROR(ROUND(G.50!C27,2),0)</f>
        <v>0</v>
      </c>
      <c r="D27" s="89">
        <f>IFERROR(ROUND(G.50!D27,2),0)</f>
        <v>0</v>
      </c>
      <c r="E27" s="89">
        <f>IFERROR(ROUND(G.50!E27,2),0)</f>
        <v>0</v>
      </c>
      <c r="F27" s="89">
        <f>IFERROR(ROUND(G.50!F27,2),0)</f>
        <v>0</v>
      </c>
      <c r="G27" s="89">
        <f>IFERROR(ROUND(G.50!G27,2),0)</f>
        <v>0</v>
      </c>
      <c r="H27" s="100" t="s">
        <v>26</v>
      </c>
      <c r="I27" s="91">
        <f>SUM(B27:G27)</f>
        <v>0</v>
      </c>
      <c r="J27" s="100" t="s">
        <v>26</v>
      </c>
      <c r="K27" s="100" t="s">
        <v>26</v>
      </c>
    </row>
    <row r="28" spans="1:11" ht="15.75" thickBot="1" x14ac:dyDescent="0.3">
      <c r="A28" s="90" t="s">
        <v>607</v>
      </c>
      <c r="B28" s="89">
        <f>IFERROR(ROUND(G.50!B28,2),0)</f>
        <v>0</v>
      </c>
      <c r="C28" s="89">
        <f>IFERROR(ROUND(G.50!C28,2),0)</f>
        <v>0</v>
      </c>
      <c r="D28" s="89">
        <f>IFERROR(ROUND(G.50!D28,2),0)</f>
        <v>0</v>
      </c>
      <c r="E28" s="89">
        <f>IFERROR(ROUND(G.50!E28,2),0)</f>
        <v>0</v>
      </c>
      <c r="F28" s="89">
        <f>IFERROR(ROUND(G.50!F28,2),0)</f>
        <v>0</v>
      </c>
      <c r="G28" s="89">
        <f>IFERROR(ROUND(G.50!G28,2),0)</f>
        <v>0</v>
      </c>
      <c r="H28" s="100" t="s">
        <v>26</v>
      </c>
      <c r="I28" s="91">
        <f>SUM(B28:G28)</f>
        <v>0</v>
      </c>
      <c r="J28" s="100" t="s">
        <v>26</v>
      </c>
      <c r="K28" s="100" t="s">
        <v>26</v>
      </c>
    </row>
    <row r="29" spans="1:11" ht="15.75" thickBot="1" x14ac:dyDescent="0.3">
      <c r="A29" s="90" t="s">
        <v>600</v>
      </c>
      <c r="B29" s="89">
        <f>IFERROR(ROUND(G.50!B29,2),0)</f>
        <v>0</v>
      </c>
      <c r="C29" s="89">
        <f>IFERROR(ROUND(G.50!C29,2),0)</f>
        <v>0</v>
      </c>
      <c r="D29" s="89">
        <f>IFERROR(ROUND(G.50!D29,2),0)</f>
        <v>0</v>
      </c>
      <c r="E29" s="89">
        <f>IFERROR(ROUND(G.50!E29,2),0)</f>
        <v>0</v>
      </c>
      <c r="F29" s="89">
        <f>IFERROR(ROUND(G.50!F29,2),0)</f>
        <v>0</v>
      </c>
      <c r="G29" s="89">
        <f>IFERROR(ROUND(G.50!G29,2),0)</f>
        <v>0</v>
      </c>
      <c r="H29" s="100" t="s">
        <v>26</v>
      </c>
      <c r="I29" s="91">
        <f>SUM(B29:G29)</f>
        <v>0</v>
      </c>
      <c r="J29" s="100" t="s">
        <v>26</v>
      </c>
      <c r="K29" s="100" t="s">
        <v>26</v>
      </c>
    </row>
    <row r="30" spans="1:11" ht="15.75" thickBot="1" x14ac:dyDescent="0.3">
      <c r="A30" s="90" t="s">
        <v>599</v>
      </c>
      <c r="B30" s="100" t="s">
        <v>26</v>
      </c>
      <c r="C30" s="100" t="s">
        <v>26</v>
      </c>
      <c r="D30" s="100" t="s">
        <v>26</v>
      </c>
      <c r="E30" s="100" t="s">
        <v>26</v>
      </c>
      <c r="F30" s="100" t="s">
        <v>26</v>
      </c>
      <c r="G30" s="100" t="s">
        <v>26</v>
      </c>
      <c r="H30" s="89">
        <f>IFERROR(ROUND(G.50!H30,2),0)</f>
        <v>0</v>
      </c>
      <c r="I30" s="100" t="s">
        <v>26</v>
      </c>
      <c r="J30" s="100" t="s">
        <v>26</v>
      </c>
      <c r="K30" s="100" t="s">
        <v>26</v>
      </c>
    </row>
    <row r="31" spans="1:11" ht="15.75" thickBot="1" x14ac:dyDescent="0.3">
      <c r="A31" s="90" t="s">
        <v>598</v>
      </c>
      <c r="B31" s="100" t="s">
        <v>26</v>
      </c>
      <c r="C31" s="100" t="s">
        <v>26</v>
      </c>
      <c r="D31" s="100" t="s">
        <v>26</v>
      </c>
      <c r="E31" s="100" t="s">
        <v>26</v>
      </c>
      <c r="F31" s="100" t="s">
        <v>26</v>
      </c>
      <c r="G31" s="100" t="s">
        <v>26</v>
      </c>
      <c r="H31" s="89">
        <f>IFERROR(ROUND(G.50!H31,2),0)</f>
        <v>0</v>
      </c>
      <c r="I31" s="100" t="s">
        <v>26</v>
      </c>
      <c r="J31" s="100" t="s">
        <v>26</v>
      </c>
      <c r="K31" s="100" t="s">
        <v>26</v>
      </c>
    </row>
    <row r="32" spans="1:11" ht="15.75" thickBot="1" x14ac:dyDescent="0.3">
      <c r="A32" s="93" t="s">
        <v>25</v>
      </c>
      <c r="B32" s="87">
        <f t="shared" ref="B32:G32" si="2">ROUND(SUM(B26:B29),2)</f>
        <v>0</v>
      </c>
      <c r="C32" s="87">
        <f t="shared" si="2"/>
        <v>0</v>
      </c>
      <c r="D32" s="87">
        <f t="shared" si="2"/>
        <v>0</v>
      </c>
      <c r="E32" s="87">
        <f t="shared" si="2"/>
        <v>0</v>
      </c>
      <c r="F32" s="87">
        <f t="shared" si="2"/>
        <v>0</v>
      </c>
      <c r="G32" s="87">
        <f t="shared" si="2"/>
        <v>0</v>
      </c>
      <c r="H32" s="87">
        <f>ROUND(SUM(H30:H31),2)</f>
        <v>0</v>
      </c>
      <c r="I32" s="87">
        <f>ROUND(SUM(I26:I29),2)</f>
        <v>0</v>
      </c>
      <c r="J32" s="87">
        <f>ROUND(SUM(H32:I32),2)</f>
        <v>0</v>
      </c>
      <c r="K32" s="100" t="s">
        <v>26</v>
      </c>
    </row>
    <row r="33" spans="1:11" ht="23.25" thickBot="1" x14ac:dyDescent="0.3">
      <c r="A33" s="102" t="s">
        <v>606</v>
      </c>
      <c r="B33" s="102"/>
      <c r="C33" s="102"/>
      <c r="D33" s="102"/>
      <c r="E33" s="102"/>
      <c r="F33" s="102"/>
      <c r="G33" s="102"/>
      <c r="H33" s="102"/>
      <c r="I33" s="102"/>
      <c r="J33" s="102"/>
      <c r="K33" s="102"/>
    </row>
    <row r="34" spans="1:11" ht="15.75" thickBot="1" x14ac:dyDescent="0.3">
      <c r="A34" s="90" t="s">
        <v>604</v>
      </c>
      <c r="B34" s="89">
        <f>IFERROR(ROUND(G.50!B34,2),0)</f>
        <v>0</v>
      </c>
      <c r="C34" s="89">
        <f>IFERROR(ROUND(G.50!C34,2),0)</f>
        <v>0</v>
      </c>
      <c r="D34" s="89">
        <f>IFERROR(ROUND(G.50!D34,2),0)</f>
        <v>0</v>
      </c>
      <c r="E34" s="89">
        <f>IFERROR(ROUND(G.50!E34,2),0)</f>
        <v>0</v>
      </c>
      <c r="F34" s="89">
        <f>IFERROR(ROUND(G.50!F34,2),0)</f>
        <v>0</v>
      </c>
      <c r="G34" s="89">
        <f>IFERROR(ROUND(G.50!G34,2),0)</f>
        <v>0</v>
      </c>
      <c r="H34" s="100" t="s">
        <v>26</v>
      </c>
      <c r="I34" s="100" t="s">
        <v>26</v>
      </c>
      <c r="J34" s="100" t="s">
        <v>26</v>
      </c>
      <c r="K34" s="101">
        <f>SUM(B34:G34)</f>
        <v>0</v>
      </c>
    </row>
    <row r="35" spans="1:11" ht="15.75" thickBot="1" x14ac:dyDescent="0.3">
      <c r="A35" s="90" t="s">
        <v>603</v>
      </c>
      <c r="B35" s="89">
        <f>IFERROR(ROUND(G.50!B35,2),0)</f>
        <v>0</v>
      </c>
      <c r="C35" s="89">
        <f>IFERROR(ROUND(G.50!C35,2),0)</f>
        <v>0</v>
      </c>
      <c r="D35" s="89">
        <f>IFERROR(ROUND(G.50!D35,2),0)</f>
        <v>0</v>
      </c>
      <c r="E35" s="89">
        <f>IFERROR(ROUND(G.50!E35,2),0)</f>
        <v>0</v>
      </c>
      <c r="F35" s="89">
        <f>IFERROR(ROUND(G.50!F35,2),0)</f>
        <v>0</v>
      </c>
      <c r="G35" s="89">
        <f>IFERROR(ROUND(G.50!G35,2),0)</f>
        <v>0</v>
      </c>
      <c r="H35" s="100" t="s">
        <v>26</v>
      </c>
      <c r="I35" s="91">
        <f>SUM(B35:G35)</f>
        <v>0</v>
      </c>
      <c r="J35" s="100" t="s">
        <v>26</v>
      </c>
      <c r="K35" s="100" t="s">
        <v>26</v>
      </c>
    </row>
    <row r="36" spans="1:11" ht="15.75" thickBot="1" x14ac:dyDescent="0.3">
      <c r="A36" s="90" t="s">
        <v>602</v>
      </c>
      <c r="B36" s="89">
        <f>IFERROR(ROUND(G.50!B36,2),0)</f>
        <v>0</v>
      </c>
      <c r="C36" s="89">
        <f>IFERROR(ROUND(G.50!C36,2),0)</f>
        <v>0</v>
      </c>
      <c r="D36" s="89">
        <f>IFERROR(ROUND(G.50!D36,2),0)</f>
        <v>0</v>
      </c>
      <c r="E36" s="89">
        <f>IFERROR(ROUND(G.50!E36,2),0)</f>
        <v>0</v>
      </c>
      <c r="F36" s="89">
        <f>IFERROR(ROUND(G.50!F36,2),0)</f>
        <v>0</v>
      </c>
      <c r="G36" s="89">
        <f>IFERROR(ROUND(G.50!G36,2),0)</f>
        <v>0</v>
      </c>
      <c r="H36" s="100" t="s">
        <v>26</v>
      </c>
      <c r="I36" s="91">
        <f>SUM(B36:G36)</f>
        <v>0</v>
      </c>
      <c r="J36" s="100" t="s">
        <v>26</v>
      </c>
      <c r="K36" s="100" t="s">
        <v>26</v>
      </c>
    </row>
    <row r="37" spans="1:11" ht="15.75" thickBot="1" x14ac:dyDescent="0.3">
      <c r="A37" s="90" t="s">
        <v>601</v>
      </c>
      <c r="B37" s="89">
        <f>IFERROR(ROUND(G.50!B37,2),0)</f>
        <v>0</v>
      </c>
      <c r="C37" s="89">
        <f>IFERROR(ROUND(G.50!C37,2),0)</f>
        <v>0</v>
      </c>
      <c r="D37" s="89">
        <f>IFERROR(ROUND(G.50!D37,2),0)</f>
        <v>0</v>
      </c>
      <c r="E37" s="89">
        <f>IFERROR(ROUND(G.50!E37,2),0)</f>
        <v>0</v>
      </c>
      <c r="F37" s="89">
        <f>IFERROR(ROUND(G.50!F37,2),0)</f>
        <v>0</v>
      </c>
      <c r="G37" s="89">
        <f>IFERROR(ROUND(G.50!G37,2),0)</f>
        <v>0</v>
      </c>
      <c r="H37" s="100" t="s">
        <v>26</v>
      </c>
      <c r="I37" s="91">
        <f>SUM(B37:G37)</f>
        <v>0</v>
      </c>
      <c r="J37" s="100" t="s">
        <v>26</v>
      </c>
      <c r="K37" s="100" t="s">
        <v>26</v>
      </c>
    </row>
    <row r="38" spans="1:11" ht="15.75" thickBot="1" x14ac:dyDescent="0.3">
      <c r="A38" s="90" t="s">
        <v>600</v>
      </c>
      <c r="B38" s="89">
        <f>IFERROR(ROUND(G.50!B38,2),0)</f>
        <v>0</v>
      </c>
      <c r="C38" s="89">
        <f>IFERROR(ROUND(G.50!C38,2),0)</f>
        <v>0</v>
      </c>
      <c r="D38" s="89">
        <f>IFERROR(ROUND(G.50!D38,2),0)</f>
        <v>0</v>
      </c>
      <c r="E38" s="89">
        <f>IFERROR(ROUND(G.50!E38,2),0)</f>
        <v>0</v>
      </c>
      <c r="F38" s="89">
        <f>IFERROR(ROUND(G.50!F38,2),0)</f>
        <v>0</v>
      </c>
      <c r="G38" s="89">
        <f>IFERROR(ROUND(G.50!G38,2),0)</f>
        <v>0</v>
      </c>
      <c r="H38" s="100" t="s">
        <v>26</v>
      </c>
      <c r="I38" s="91">
        <f>SUM(B38:G38)</f>
        <v>0</v>
      </c>
      <c r="J38" s="100" t="s">
        <v>26</v>
      </c>
      <c r="K38" s="100" t="s">
        <v>26</v>
      </c>
    </row>
    <row r="39" spans="1:11" ht="15.75" thickBot="1" x14ac:dyDescent="0.3">
      <c r="A39" s="90" t="s">
        <v>599</v>
      </c>
      <c r="B39" s="100" t="s">
        <v>26</v>
      </c>
      <c r="C39" s="100" t="s">
        <v>26</v>
      </c>
      <c r="D39" s="100" t="s">
        <v>26</v>
      </c>
      <c r="E39" s="100" t="s">
        <v>26</v>
      </c>
      <c r="F39" s="100" t="s">
        <v>26</v>
      </c>
      <c r="G39" s="100" t="s">
        <v>26</v>
      </c>
      <c r="H39" s="89">
        <f>IFERROR(ROUND(G.50!H39,2),0)</f>
        <v>0</v>
      </c>
      <c r="I39" s="100" t="s">
        <v>26</v>
      </c>
      <c r="J39" s="100" t="s">
        <v>26</v>
      </c>
      <c r="K39" s="100" t="s">
        <v>26</v>
      </c>
    </row>
    <row r="40" spans="1:11" ht="15.75" thickBot="1" x14ac:dyDescent="0.3">
      <c r="A40" s="90" t="s">
        <v>598</v>
      </c>
      <c r="B40" s="100" t="s">
        <v>26</v>
      </c>
      <c r="C40" s="100" t="s">
        <v>26</v>
      </c>
      <c r="D40" s="100" t="s">
        <v>26</v>
      </c>
      <c r="E40" s="100" t="s">
        <v>26</v>
      </c>
      <c r="F40" s="100" t="s">
        <v>26</v>
      </c>
      <c r="G40" s="100" t="s">
        <v>26</v>
      </c>
      <c r="H40" s="89">
        <f>IFERROR(ROUND(G.50!H40,2),0)</f>
        <v>0</v>
      </c>
      <c r="I40" s="100" t="s">
        <v>26</v>
      </c>
      <c r="J40" s="100" t="s">
        <v>26</v>
      </c>
      <c r="K40" s="100" t="s">
        <v>26</v>
      </c>
    </row>
    <row r="41" spans="1:11" ht="15.75" thickBot="1" x14ac:dyDescent="0.3">
      <c r="A41" s="93" t="s">
        <v>25</v>
      </c>
      <c r="B41" s="87">
        <f t="shared" ref="B41:G41" si="3">ROUND(SUM(B35:B38),2)</f>
        <v>0</v>
      </c>
      <c r="C41" s="87">
        <f t="shared" si="3"/>
        <v>0</v>
      </c>
      <c r="D41" s="87">
        <f t="shared" si="3"/>
        <v>0</v>
      </c>
      <c r="E41" s="87">
        <f t="shared" si="3"/>
        <v>0</v>
      </c>
      <c r="F41" s="87">
        <f t="shared" si="3"/>
        <v>0</v>
      </c>
      <c r="G41" s="87">
        <f t="shared" si="3"/>
        <v>0</v>
      </c>
      <c r="H41" s="87">
        <f>ROUND(SUM(H39:H40),2)</f>
        <v>0</v>
      </c>
      <c r="I41" s="87">
        <f>ROUND(SUM(I35:I38),2)</f>
        <v>0</v>
      </c>
      <c r="J41" s="87">
        <f>ROUND(SUM(H41:I41),2)</f>
        <v>0</v>
      </c>
      <c r="K41" s="100" t="s">
        <v>26</v>
      </c>
    </row>
    <row r="42" spans="1:11" ht="15.75" thickBot="1" x14ac:dyDescent="0.3">
      <c r="A42" s="102" t="s">
        <v>605</v>
      </c>
      <c r="B42" s="102"/>
      <c r="C42" s="102"/>
      <c r="D42" s="102"/>
      <c r="E42" s="102"/>
      <c r="F42" s="102"/>
      <c r="G42" s="102"/>
      <c r="H42" s="102"/>
      <c r="I42" s="102"/>
      <c r="J42" s="102"/>
      <c r="K42" s="102"/>
    </row>
    <row r="43" spans="1:11" ht="15.75" thickBot="1" x14ac:dyDescent="0.3">
      <c r="A43" s="90" t="s">
        <v>604</v>
      </c>
      <c r="B43" s="89">
        <f>IFERROR(ROUND(G.50!B43,2),0)</f>
        <v>0</v>
      </c>
      <c r="C43" s="89">
        <f>IFERROR(ROUND(G.50!C43,2),0)</f>
        <v>0</v>
      </c>
      <c r="D43" s="89">
        <f>IFERROR(ROUND(G.50!D43,2),0)</f>
        <v>0</v>
      </c>
      <c r="E43" s="89">
        <f>IFERROR(ROUND(G.50!E43,2),0)</f>
        <v>0</v>
      </c>
      <c r="F43" s="89">
        <f>IFERROR(ROUND(G.50!F43,2),0)</f>
        <v>0</v>
      </c>
      <c r="G43" s="89">
        <f>IFERROR(ROUND(G.50!G43,2),0)</f>
        <v>0</v>
      </c>
      <c r="H43" s="100" t="s">
        <v>26</v>
      </c>
      <c r="I43" s="100" t="s">
        <v>26</v>
      </c>
      <c r="J43" s="100" t="s">
        <v>26</v>
      </c>
      <c r="K43" s="101">
        <f>SUM(B43:G43)</f>
        <v>0</v>
      </c>
    </row>
    <row r="44" spans="1:11" ht="15.75" thickBot="1" x14ac:dyDescent="0.3">
      <c r="A44" s="90" t="s">
        <v>603</v>
      </c>
      <c r="B44" s="89">
        <f>IFERROR(ROUND(G.50!B44,2),0)</f>
        <v>0</v>
      </c>
      <c r="C44" s="89">
        <f>IFERROR(ROUND(G.50!C44,2),0)</f>
        <v>0</v>
      </c>
      <c r="D44" s="89">
        <f>IFERROR(ROUND(G.50!D44,2),0)</f>
        <v>0</v>
      </c>
      <c r="E44" s="89">
        <f>IFERROR(ROUND(G.50!E44,2),0)</f>
        <v>0</v>
      </c>
      <c r="F44" s="89">
        <f>IFERROR(ROUND(G.50!F44,2),0)</f>
        <v>0</v>
      </c>
      <c r="G44" s="89">
        <f>IFERROR(ROUND(G.50!G44,2),0)</f>
        <v>0</v>
      </c>
      <c r="H44" s="100" t="s">
        <v>26</v>
      </c>
      <c r="I44" s="91">
        <f>SUM(B44:G44)</f>
        <v>0</v>
      </c>
      <c r="J44" s="100" t="s">
        <v>26</v>
      </c>
      <c r="K44" s="100" t="s">
        <v>26</v>
      </c>
    </row>
    <row r="45" spans="1:11" ht="15.75" thickBot="1" x14ac:dyDescent="0.3">
      <c r="A45" s="90" t="s">
        <v>602</v>
      </c>
      <c r="B45" s="89">
        <f>IFERROR(ROUND(G.50!B45,2),0)</f>
        <v>0</v>
      </c>
      <c r="C45" s="89">
        <f>IFERROR(ROUND(G.50!C45,2),0)</f>
        <v>0</v>
      </c>
      <c r="D45" s="89">
        <f>IFERROR(ROUND(G.50!D45,2),0)</f>
        <v>0</v>
      </c>
      <c r="E45" s="89">
        <f>IFERROR(ROUND(G.50!E45,2),0)</f>
        <v>0</v>
      </c>
      <c r="F45" s="89">
        <f>IFERROR(ROUND(G.50!F45,2),0)</f>
        <v>0</v>
      </c>
      <c r="G45" s="89">
        <f>IFERROR(ROUND(G.50!G45,2),0)</f>
        <v>0</v>
      </c>
      <c r="H45" s="100" t="s">
        <v>26</v>
      </c>
      <c r="I45" s="91">
        <f>SUM(B45:G45)</f>
        <v>0</v>
      </c>
      <c r="J45" s="100" t="s">
        <v>26</v>
      </c>
      <c r="K45" s="100" t="s">
        <v>26</v>
      </c>
    </row>
    <row r="46" spans="1:11" ht="15.75" thickBot="1" x14ac:dyDescent="0.3">
      <c r="A46" s="90" t="s">
        <v>601</v>
      </c>
      <c r="B46" s="89">
        <f>IFERROR(ROUND(G.50!B46,2),0)</f>
        <v>0</v>
      </c>
      <c r="C46" s="89">
        <f>IFERROR(ROUND(G.50!C46,2),0)</f>
        <v>0</v>
      </c>
      <c r="D46" s="89">
        <f>IFERROR(ROUND(G.50!D46,2),0)</f>
        <v>0</v>
      </c>
      <c r="E46" s="89">
        <f>IFERROR(ROUND(G.50!E46,2),0)</f>
        <v>0</v>
      </c>
      <c r="F46" s="89">
        <f>IFERROR(ROUND(G.50!F46,2),0)</f>
        <v>0</v>
      </c>
      <c r="G46" s="89">
        <f>IFERROR(ROUND(G.50!G46,2),0)</f>
        <v>0</v>
      </c>
      <c r="H46" s="100" t="s">
        <v>26</v>
      </c>
      <c r="I46" s="91">
        <f>SUM(B46:G46)</f>
        <v>0</v>
      </c>
      <c r="J46" s="100" t="s">
        <v>26</v>
      </c>
      <c r="K46" s="100" t="s">
        <v>26</v>
      </c>
    </row>
    <row r="47" spans="1:11" ht="15.75" thickBot="1" x14ac:dyDescent="0.3">
      <c r="A47" s="90" t="s">
        <v>600</v>
      </c>
      <c r="B47" s="89">
        <f>IFERROR(ROUND(G.50!B47,2),0)</f>
        <v>0</v>
      </c>
      <c r="C47" s="89">
        <f>IFERROR(ROUND(G.50!C47,2),0)</f>
        <v>0</v>
      </c>
      <c r="D47" s="89">
        <f>IFERROR(ROUND(G.50!D47,2),0)</f>
        <v>0</v>
      </c>
      <c r="E47" s="89">
        <f>IFERROR(ROUND(G.50!E47,2),0)</f>
        <v>0</v>
      </c>
      <c r="F47" s="89">
        <f>IFERROR(ROUND(G.50!F47,2),0)</f>
        <v>0</v>
      </c>
      <c r="G47" s="89">
        <f>IFERROR(ROUND(G.50!G47,2),0)</f>
        <v>0</v>
      </c>
      <c r="H47" s="100" t="s">
        <v>26</v>
      </c>
      <c r="I47" s="91">
        <f>SUM(B47:G47)</f>
        <v>0</v>
      </c>
      <c r="J47" s="100" t="s">
        <v>26</v>
      </c>
      <c r="K47" s="100" t="s">
        <v>26</v>
      </c>
    </row>
    <row r="48" spans="1:11" ht="15.75" thickBot="1" x14ac:dyDescent="0.3">
      <c r="A48" s="90" t="s">
        <v>599</v>
      </c>
      <c r="B48" s="100" t="s">
        <v>26</v>
      </c>
      <c r="C48" s="100" t="s">
        <v>26</v>
      </c>
      <c r="D48" s="100" t="s">
        <v>26</v>
      </c>
      <c r="E48" s="100" t="s">
        <v>26</v>
      </c>
      <c r="F48" s="100" t="s">
        <v>26</v>
      </c>
      <c r="G48" s="100" t="s">
        <v>26</v>
      </c>
      <c r="H48" s="89">
        <f>IFERROR(ROUND(G.50!H48,2),0)</f>
        <v>0</v>
      </c>
      <c r="I48" s="100" t="s">
        <v>26</v>
      </c>
      <c r="J48" s="100" t="s">
        <v>26</v>
      </c>
      <c r="K48" s="100" t="s">
        <v>26</v>
      </c>
    </row>
    <row r="49" spans="1:11" ht="15.75" thickBot="1" x14ac:dyDescent="0.3">
      <c r="A49" s="90" t="s">
        <v>598</v>
      </c>
      <c r="B49" s="100" t="s">
        <v>26</v>
      </c>
      <c r="C49" s="100" t="s">
        <v>26</v>
      </c>
      <c r="D49" s="100" t="s">
        <v>26</v>
      </c>
      <c r="E49" s="100" t="s">
        <v>26</v>
      </c>
      <c r="F49" s="100" t="s">
        <v>26</v>
      </c>
      <c r="G49" s="100" t="s">
        <v>26</v>
      </c>
      <c r="H49" s="89">
        <f>IFERROR(ROUND(G.50!H49,2),0)</f>
        <v>0</v>
      </c>
      <c r="I49" s="100" t="s">
        <v>26</v>
      </c>
      <c r="J49" s="100" t="s">
        <v>26</v>
      </c>
      <c r="K49" s="100" t="s">
        <v>26</v>
      </c>
    </row>
    <row r="50" spans="1:11" ht="15.75" thickBot="1" x14ac:dyDescent="0.3">
      <c r="A50" s="93" t="s">
        <v>25</v>
      </c>
      <c r="B50" s="87">
        <f t="shared" ref="B50:G50" si="4">ROUND(SUM(B44:B47),2)</f>
        <v>0</v>
      </c>
      <c r="C50" s="87">
        <f t="shared" si="4"/>
        <v>0</v>
      </c>
      <c r="D50" s="87">
        <f t="shared" si="4"/>
        <v>0</v>
      </c>
      <c r="E50" s="87">
        <f t="shared" si="4"/>
        <v>0</v>
      </c>
      <c r="F50" s="87">
        <f t="shared" si="4"/>
        <v>0</v>
      </c>
      <c r="G50" s="87">
        <f t="shared" si="4"/>
        <v>0</v>
      </c>
      <c r="H50" s="87">
        <f>ROUND(SUM(H48:H49),2)</f>
        <v>0</v>
      </c>
      <c r="I50" s="87">
        <f>ROUND(SUM(I44:I47),2)</f>
        <v>0</v>
      </c>
      <c r="J50" s="87">
        <f>ROUND(SUM(H50:I50),2)</f>
        <v>0</v>
      </c>
      <c r="K50" s="100" t="s">
        <v>26</v>
      </c>
    </row>
  </sheetData>
  <mergeCells count="4">
    <mergeCell ref="A1:K1"/>
    <mergeCell ref="A2:K2"/>
    <mergeCell ref="A3:K3"/>
    <mergeCell ref="A4:K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0"/>
  <sheetViews>
    <sheetView topLeftCell="C1" zoomScaleNormal="100" workbookViewId="0">
      <selection activeCell="F8" sqref="F8"/>
    </sheetView>
  </sheetViews>
  <sheetFormatPr baseColWidth="10" defaultRowHeight="15" x14ac:dyDescent="0.25"/>
  <cols>
    <col min="1" max="1" width="57.140625" bestFit="1" customWidth="1"/>
    <col min="2" max="11" width="19" bestFit="1" customWidth="1"/>
  </cols>
  <sheetData>
    <row r="1" spans="1:11" ht="39.950000000000003" customHeight="1" thickBot="1" x14ac:dyDescent="0.3">
      <c r="A1" s="139" t="s">
        <v>622</v>
      </c>
      <c r="B1" s="140"/>
      <c r="C1" s="140"/>
      <c r="D1" s="140"/>
      <c r="E1" s="140"/>
      <c r="F1" s="140"/>
      <c r="G1" s="140"/>
      <c r="H1" s="140"/>
      <c r="I1" s="140"/>
      <c r="J1" s="140"/>
      <c r="K1" s="157"/>
    </row>
    <row r="2" spans="1:11" ht="20.100000000000001" customHeight="1" thickBot="1" x14ac:dyDescent="0.3">
      <c r="A2" s="158" t="str">
        <f>IF(CONTROL!D4=0,"",CONTROL!D4)</f>
        <v>Septiembre</v>
      </c>
      <c r="B2" s="159"/>
      <c r="C2" s="159"/>
      <c r="D2" s="159"/>
      <c r="E2" s="159"/>
      <c r="F2" s="159"/>
      <c r="G2" s="159"/>
      <c r="H2" s="159"/>
      <c r="I2" s="159"/>
      <c r="J2" s="159"/>
      <c r="K2" s="160"/>
    </row>
    <row r="3" spans="1:11" ht="20.100000000000001" customHeight="1" thickBot="1" x14ac:dyDescent="0.3">
      <c r="A3" s="158" t="str">
        <f>IF(CONTROL!D5=0,"",CONTROL!D5)</f>
        <v xml:space="preserve">Fundación Instituto de Investigación Marqués de Valdecilla </v>
      </c>
      <c r="B3" s="159"/>
      <c r="C3" s="159"/>
      <c r="D3" s="159"/>
      <c r="E3" s="159"/>
      <c r="F3" s="159"/>
      <c r="G3" s="159"/>
      <c r="H3" s="159"/>
      <c r="I3" s="159"/>
      <c r="J3" s="159"/>
      <c r="K3" s="160"/>
    </row>
    <row r="4" spans="1:11" ht="20.100000000000001" customHeight="1" thickBot="1" x14ac:dyDescent="0.3">
      <c r="A4" s="161" t="s">
        <v>312</v>
      </c>
      <c r="B4" s="161"/>
      <c r="C4" s="161"/>
      <c r="D4" s="161"/>
      <c r="E4" s="161"/>
      <c r="F4" s="161"/>
      <c r="G4" s="161"/>
      <c r="H4" s="161"/>
      <c r="I4" s="161"/>
      <c r="J4" s="161"/>
      <c r="K4" s="161"/>
    </row>
    <row r="5" spans="1:11" ht="64.5" thickBot="1" x14ac:dyDescent="0.3">
      <c r="A5" s="94" t="s">
        <v>621</v>
      </c>
      <c r="B5" s="94" t="s">
        <v>620</v>
      </c>
      <c r="C5" s="94" t="s">
        <v>619</v>
      </c>
      <c r="D5" s="94" t="s">
        <v>618</v>
      </c>
      <c r="E5" s="94" t="s">
        <v>617</v>
      </c>
      <c r="F5" s="94" t="s">
        <v>616</v>
      </c>
      <c r="G5" s="94" t="s">
        <v>615</v>
      </c>
      <c r="H5" s="94" t="s">
        <v>614</v>
      </c>
      <c r="I5" s="94" t="s">
        <v>613</v>
      </c>
      <c r="J5" s="94" t="s">
        <v>612</v>
      </c>
      <c r="K5" s="94" t="s">
        <v>611</v>
      </c>
    </row>
    <row r="6" spans="1:11" ht="23.25" thickBot="1" x14ac:dyDescent="0.3">
      <c r="A6" s="102" t="s">
        <v>610</v>
      </c>
      <c r="B6" s="102"/>
      <c r="C6" s="102"/>
      <c r="D6" s="102"/>
      <c r="E6" s="102"/>
      <c r="F6" s="102"/>
      <c r="G6" s="102"/>
      <c r="H6" s="102"/>
      <c r="I6" s="102"/>
      <c r="J6" s="102"/>
      <c r="K6" s="102"/>
    </row>
    <row r="7" spans="1:11" ht="15.75" thickBot="1" x14ac:dyDescent="0.3">
      <c r="A7" s="90" t="s">
        <v>604</v>
      </c>
      <c r="B7" s="96"/>
      <c r="C7" s="96">
        <v>1</v>
      </c>
      <c r="D7" s="96"/>
      <c r="E7" s="96">
        <v>11</v>
      </c>
      <c r="F7" s="96">
        <v>105</v>
      </c>
      <c r="G7" s="96"/>
      <c r="H7" s="100" t="s">
        <v>26</v>
      </c>
      <c r="I7" s="100" t="s">
        <v>26</v>
      </c>
      <c r="J7" s="100" t="s">
        <v>26</v>
      </c>
      <c r="K7" s="101">
        <f>SUM(B7:G7)</f>
        <v>117</v>
      </c>
    </row>
    <row r="8" spans="1:11" ht="15.75" thickBot="1" x14ac:dyDescent="0.3">
      <c r="A8" s="90" t="s">
        <v>603</v>
      </c>
      <c r="B8" s="89"/>
      <c r="C8" s="89">
        <v>46.08</v>
      </c>
      <c r="D8" s="89"/>
      <c r="E8" s="89">
        <v>275.97000000000003</v>
      </c>
      <c r="F8" s="89">
        <v>1667.24</v>
      </c>
      <c r="G8" s="89"/>
      <c r="H8" s="100" t="s">
        <v>26</v>
      </c>
      <c r="I8" s="91">
        <f>SUM(B8:G8)</f>
        <v>1989.29</v>
      </c>
      <c r="J8" s="100" t="s">
        <v>26</v>
      </c>
      <c r="K8" s="100" t="s">
        <v>26</v>
      </c>
    </row>
    <row r="9" spans="1:11" ht="15.75" thickBot="1" x14ac:dyDescent="0.3">
      <c r="A9" s="90" t="s">
        <v>602</v>
      </c>
      <c r="B9" s="89"/>
      <c r="C9" s="89">
        <v>1.04</v>
      </c>
      <c r="D9" s="89"/>
      <c r="E9" s="89">
        <v>0.06</v>
      </c>
      <c r="F9" s="89">
        <v>4.7300000000000004</v>
      </c>
      <c r="G9" s="89"/>
      <c r="H9" s="100" t="s">
        <v>26</v>
      </c>
      <c r="I9" s="91">
        <f>SUM(B9:G9)</f>
        <v>5.83</v>
      </c>
      <c r="J9" s="100" t="s">
        <v>26</v>
      </c>
      <c r="K9" s="100" t="s">
        <v>26</v>
      </c>
    </row>
    <row r="10" spans="1:11" ht="15.75" thickBot="1" x14ac:dyDescent="0.3">
      <c r="A10" s="90" t="s">
        <v>601</v>
      </c>
      <c r="B10" s="89"/>
      <c r="C10" s="89"/>
      <c r="D10" s="89"/>
      <c r="E10" s="89"/>
      <c r="F10" s="89"/>
      <c r="G10" s="89"/>
      <c r="H10" s="100" t="s">
        <v>26</v>
      </c>
      <c r="I10" s="91">
        <f>SUM(B10:G10)</f>
        <v>0</v>
      </c>
      <c r="J10" s="100" t="s">
        <v>26</v>
      </c>
      <c r="K10" s="100" t="s">
        <v>26</v>
      </c>
    </row>
    <row r="11" spans="1:11" ht="15.75" thickBot="1" x14ac:dyDescent="0.3">
      <c r="A11" s="90" t="s">
        <v>600</v>
      </c>
      <c r="B11" s="89"/>
      <c r="C11" s="89"/>
      <c r="D11" s="89"/>
      <c r="E11" s="89"/>
      <c r="F11" s="89">
        <v>17.920000000000002</v>
      </c>
      <c r="G11" s="89"/>
      <c r="H11" s="100" t="s">
        <v>26</v>
      </c>
      <c r="I11" s="91">
        <f>SUM(B11:G11)</f>
        <v>17.920000000000002</v>
      </c>
      <c r="J11" s="100" t="s">
        <v>26</v>
      </c>
      <c r="K11" s="100" t="s">
        <v>26</v>
      </c>
    </row>
    <row r="12" spans="1:11" ht="15.75" thickBot="1" x14ac:dyDescent="0.3">
      <c r="A12" s="90" t="s">
        <v>599</v>
      </c>
      <c r="B12" s="100" t="s">
        <v>26</v>
      </c>
      <c r="C12" s="100" t="s">
        <v>26</v>
      </c>
      <c r="D12" s="100" t="s">
        <v>26</v>
      </c>
      <c r="E12" s="100" t="s">
        <v>26</v>
      </c>
      <c r="F12" s="100" t="s">
        <v>26</v>
      </c>
      <c r="G12" s="100" t="s">
        <v>26</v>
      </c>
      <c r="H12" s="89"/>
      <c r="I12" s="100" t="s">
        <v>26</v>
      </c>
      <c r="J12" s="100" t="s">
        <v>26</v>
      </c>
      <c r="K12" s="100" t="s">
        <v>26</v>
      </c>
    </row>
    <row r="13" spans="1:11" ht="15.75" thickBot="1" x14ac:dyDescent="0.3">
      <c r="A13" s="90" t="s">
        <v>598</v>
      </c>
      <c r="B13" s="100" t="s">
        <v>26</v>
      </c>
      <c r="C13" s="100" t="s">
        <v>26</v>
      </c>
      <c r="D13" s="100" t="s">
        <v>26</v>
      </c>
      <c r="E13" s="100" t="s">
        <v>26</v>
      </c>
      <c r="F13" s="100" t="s">
        <v>26</v>
      </c>
      <c r="G13" s="100" t="s">
        <v>26</v>
      </c>
      <c r="H13" s="89">
        <v>624.02</v>
      </c>
      <c r="I13" s="100" t="s">
        <v>26</v>
      </c>
      <c r="J13" s="100" t="s">
        <v>26</v>
      </c>
      <c r="K13" s="100" t="s">
        <v>26</v>
      </c>
    </row>
    <row r="14" spans="1:11" ht="15.75" thickBot="1" x14ac:dyDescent="0.3">
      <c r="A14" s="93" t="s">
        <v>25</v>
      </c>
      <c r="B14" s="87">
        <f t="shared" ref="B14:G14" si="0">ROUND(SUM(B8:B11),2)</f>
        <v>0</v>
      </c>
      <c r="C14" s="87">
        <f t="shared" si="0"/>
        <v>47.12</v>
      </c>
      <c r="D14" s="87">
        <f t="shared" si="0"/>
        <v>0</v>
      </c>
      <c r="E14" s="87">
        <f t="shared" si="0"/>
        <v>276.02999999999997</v>
      </c>
      <c r="F14" s="87">
        <f t="shared" si="0"/>
        <v>1689.89</v>
      </c>
      <c r="G14" s="87">
        <f t="shared" si="0"/>
        <v>0</v>
      </c>
      <c r="H14" s="87">
        <f>ROUND(SUM(H12:H13),2)</f>
        <v>624.02</v>
      </c>
      <c r="I14" s="87">
        <f>ROUND(SUM(I8:I11),2)</f>
        <v>2013.04</v>
      </c>
      <c r="J14" s="87">
        <f>ROUND(SUM(H14:I14),2)</f>
        <v>2637.06</v>
      </c>
      <c r="K14" s="100" t="s">
        <v>26</v>
      </c>
    </row>
    <row r="15" spans="1:11" ht="23.25" thickBot="1" x14ac:dyDescent="0.3">
      <c r="A15" s="102" t="s">
        <v>609</v>
      </c>
      <c r="B15" s="102"/>
      <c r="C15" s="102"/>
      <c r="D15" s="102"/>
      <c r="E15" s="102"/>
      <c r="F15" s="102"/>
      <c r="G15" s="102"/>
      <c r="H15" s="102"/>
      <c r="I15" s="102"/>
      <c r="J15" s="102"/>
      <c r="K15" s="102"/>
    </row>
    <row r="16" spans="1:11" ht="15.75" thickBot="1" x14ac:dyDescent="0.3">
      <c r="A16" s="90" t="s">
        <v>604</v>
      </c>
      <c r="B16" s="96"/>
      <c r="C16" s="96"/>
      <c r="D16" s="96"/>
      <c r="E16" s="96"/>
      <c r="F16" s="96"/>
      <c r="G16" s="96"/>
      <c r="H16" s="100" t="s">
        <v>26</v>
      </c>
      <c r="I16" s="100" t="s">
        <v>26</v>
      </c>
      <c r="J16" s="100" t="s">
        <v>26</v>
      </c>
      <c r="K16" s="101">
        <f>SUM(B16:G16)</f>
        <v>0</v>
      </c>
    </row>
    <row r="17" spans="1:11" ht="15.75" thickBot="1" x14ac:dyDescent="0.3">
      <c r="A17" s="90" t="s">
        <v>603</v>
      </c>
      <c r="B17" s="89"/>
      <c r="C17" s="89"/>
      <c r="D17" s="89"/>
      <c r="E17" s="89"/>
      <c r="F17" s="89"/>
      <c r="G17" s="89"/>
      <c r="H17" s="100" t="s">
        <v>26</v>
      </c>
      <c r="I17" s="91">
        <f>SUM(B17:G17)</f>
        <v>0</v>
      </c>
      <c r="J17" s="100" t="s">
        <v>26</v>
      </c>
      <c r="K17" s="100" t="s">
        <v>26</v>
      </c>
    </row>
    <row r="18" spans="1:11" ht="15.75" thickBot="1" x14ac:dyDescent="0.3">
      <c r="A18" s="90" t="s">
        <v>602</v>
      </c>
      <c r="B18" s="89"/>
      <c r="C18" s="89"/>
      <c r="D18" s="89"/>
      <c r="E18" s="89"/>
      <c r="F18" s="89"/>
      <c r="G18" s="89"/>
      <c r="H18" s="100" t="s">
        <v>26</v>
      </c>
      <c r="I18" s="91">
        <f>SUM(B18:G18)</f>
        <v>0</v>
      </c>
      <c r="J18" s="100" t="s">
        <v>26</v>
      </c>
      <c r="K18" s="100" t="s">
        <v>26</v>
      </c>
    </row>
    <row r="19" spans="1:11" ht="15.75" thickBot="1" x14ac:dyDescent="0.3">
      <c r="A19" s="90" t="s">
        <v>601</v>
      </c>
      <c r="B19" s="89"/>
      <c r="C19" s="89"/>
      <c r="D19" s="89"/>
      <c r="E19" s="89"/>
      <c r="F19" s="89"/>
      <c r="G19" s="89"/>
      <c r="H19" s="100" t="s">
        <v>26</v>
      </c>
      <c r="I19" s="91">
        <f>SUM(B19:G19)</f>
        <v>0</v>
      </c>
      <c r="J19" s="100" t="s">
        <v>26</v>
      </c>
      <c r="K19" s="100" t="s">
        <v>26</v>
      </c>
    </row>
    <row r="20" spans="1:11" ht="15.75" thickBot="1" x14ac:dyDescent="0.3">
      <c r="A20" s="90" t="s">
        <v>600</v>
      </c>
      <c r="B20" s="89"/>
      <c r="C20" s="89"/>
      <c r="D20" s="89"/>
      <c r="E20" s="89"/>
      <c r="F20" s="89"/>
      <c r="G20" s="89"/>
      <c r="H20" s="100" t="s">
        <v>26</v>
      </c>
      <c r="I20" s="91">
        <f>SUM(B20:G20)</f>
        <v>0</v>
      </c>
      <c r="J20" s="100" t="s">
        <v>26</v>
      </c>
      <c r="K20" s="100" t="s">
        <v>26</v>
      </c>
    </row>
    <row r="21" spans="1:11" ht="15.75" thickBot="1" x14ac:dyDescent="0.3">
      <c r="A21" s="90" t="s">
        <v>599</v>
      </c>
      <c r="B21" s="100" t="s">
        <v>26</v>
      </c>
      <c r="C21" s="100" t="s">
        <v>26</v>
      </c>
      <c r="D21" s="100" t="s">
        <v>26</v>
      </c>
      <c r="E21" s="100" t="s">
        <v>26</v>
      </c>
      <c r="F21" s="100" t="s">
        <v>26</v>
      </c>
      <c r="G21" s="100" t="s">
        <v>26</v>
      </c>
      <c r="H21" s="89"/>
      <c r="I21" s="100" t="s">
        <v>26</v>
      </c>
      <c r="J21" s="100" t="s">
        <v>26</v>
      </c>
      <c r="K21" s="100" t="s">
        <v>26</v>
      </c>
    </row>
    <row r="22" spans="1:11" ht="15.75" thickBot="1" x14ac:dyDescent="0.3">
      <c r="A22" s="90" t="s">
        <v>598</v>
      </c>
      <c r="B22" s="100" t="s">
        <v>26</v>
      </c>
      <c r="C22" s="100" t="s">
        <v>26</v>
      </c>
      <c r="D22" s="100" t="s">
        <v>26</v>
      </c>
      <c r="E22" s="100" t="s">
        <v>26</v>
      </c>
      <c r="F22" s="100" t="s">
        <v>26</v>
      </c>
      <c r="G22" s="100" t="s">
        <v>26</v>
      </c>
      <c r="H22" s="89"/>
      <c r="I22" s="100" t="s">
        <v>26</v>
      </c>
      <c r="J22" s="100" t="s">
        <v>26</v>
      </c>
      <c r="K22" s="100" t="s">
        <v>26</v>
      </c>
    </row>
    <row r="23" spans="1:11" ht="15.75" thickBot="1" x14ac:dyDescent="0.3">
      <c r="A23" s="93" t="s">
        <v>25</v>
      </c>
      <c r="B23" s="87">
        <f t="shared" ref="B23:G23" si="1">ROUND(SUM(B17:B20),2)</f>
        <v>0</v>
      </c>
      <c r="C23" s="87">
        <f t="shared" si="1"/>
        <v>0</v>
      </c>
      <c r="D23" s="87">
        <f t="shared" si="1"/>
        <v>0</v>
      </c>
      <c r="E23" s="87">
        <f t="shared" si="1"/>
        <v>0</v>
      </c>
      <c r="F23" s="87">
        <f t="shared" si="1"/>
        <v>0</v>
      </c>
      <c r="G23" s="87">
        <f t="shared" si="1"/>
        <v>0</v>
      </c>
      <c r="H23" s="87">
        <f>ROUND(SUM(H21:H22),2)</f>
        <v>0</v>
      </c>
      <c r="I23" s="87">
        <f>ROUND(SUM(I17:I20),2)</f>
        <v>0</v>
      </c>
      <c r="J23" s="87">
        <f>ROUND(SUM(H23:I23),2)</f>
        <v>0</v>
      </c>
      <c r="K23" s="103" t="s">
        <v>26</v>
      </c>
    </row>
    <row r="24" spans="1:11" ht="23.25" thickBot="1" x14ac:dyDescent="0.3">
      <c r="A24" s="102" t="s">
        <v>608</v>
      </c>
      <c r="B24" s="102"/>
      <c r="C24" s="102"/>
      <c r="D24" s="102"/>
      <c r="E24" s="102"/>
      <c r="F24" s="102"/>
      <c r="G24" s="102"/>
      <c r="H24" s="102"/>
      <c r="I24" s="102"/>
      <c r="J24" s="102"/>
      <c r="K24" s="102"/>
    </row>
    <row r="25" spans="1:11" ht="15.75" thickBot="1" x14ac:dyDescent="0.3">
      <c r="A25" s="90" t="s">
        <v>604</v>
      </c>
      <c r="B25" s="96"/>
      <c r="C25" s="96"/>
      <c r="D25" s="96"/>
      <c r="E25" s="96"/>
      <c r="F25" s="96"/>
      <c r="G25" s="96"/>
      <c r="H25" s="100" t="s">
        <v>26</v>
      </c>
      <c r="I25" s="100" t="s">
        <v>26</v>
      </c>
      <c r="J25" s="100" t="s">
        <v>26</v>
      </c>
      <c r="K25" s="101">
        <f>SUM(B25:G25)</f>
        <v>0</v>
      </c>
    </row>
    <row r="26" spans="1:11" ht="15.75" thickBot="1" x14ac:dyDescent="0.3">
      <c r="A26" s="90" t="s">
        <v>603</v>
      </c>
      <c r="B26" s="89"/>
      <c r="C26" s="89"/>
      <c r="D26" s="89"/>
      <c r="E26" s="89"/>
      <c r="F26" s="89"/>
      <c r="G26" s="89"/>
      <c r="H26" s="100" t="s">
        <v>26</v>
      </c>
      <c r="I26" s="91">
        <f>SUM(B26:G26)</f>
        <v>0</v>
      </c>
      <c r="J26" s="100" t="s">
        <v>26</v>
      </c>
      <c r="K26" s="100" t="s">
        <v>26</v>
      </c>
    </row>
    <row r="27" spans="1:11" ht="15.75" thickBot="1" x14ac:dyDescent="0.3">
      <c r="A27" s="90" t="s">
        <v>602</v>
      </c>
      <c r="B27" s="89"/>
      <c r="C27" s="89"/>
      <c r="D27" s="89"/>
      <c r="E27" s="89"/>
      <c r="F27" s="89"/>
      <c r="G27" s="89"/>
      <c r="H27" s="100" t="s">
        <v>26</v>
      </c>
      <c r="I27" s="91">
        <f>SUM(B27:G27)</f>
        <v>0</v>
      </c>
      <c r="J27" s="100" t="s">
        <v>26</v>
      </c>
      <c r="K27" s="100" t="s">
        <v>26</v>
      </c>
    </row>
    <row r="28" spans="1:11" ht="15.75" thickBot="1" x14ac:dyDescent="0.3">
      <c r="A28" s="90" t="s">
        <v>607</v>
      </c>
      <c r="B28" s="89"/>
      <c r="C28" s="89"/>
      <c r="D28" s="89"/>
      <c r="E28" s="89"/>
      <c r="F28" s="89"/>
      <c r="G28" s="89"/>
      <c r="H28" s="100" t="s">
        <v>26</v>
      </c>
      <c r="I28" s="91">
        <f>SUM(B28:G28)</f>
        <v>0</v>
      </c>
      <c r="J28" s="100" t="s">
        <v>26</v>
      </c>
      <c r="K28" s="100" t="s">
        <v>26</v>
      </c>
    </row>
    <row r="29" spans="1:11" ht="15.75" thickBot="1" x14ac:dyDescent="0.3">
      <c r="A29" s="90" t="s">
        <v>600</v>
      </c>
      <c r="B29" s="89"/>
      <c r="C29" s="89"/>
      <c r="D29" s="89"/>
      <c r="E29" s="89"/>
      <c r="F29" s="89"/>
      <c r="G29" s="89"/>
      <c r="H29" s="100" t="s">
        <v>26</v>
      </c>
      <c r="I29" s="91">
        <f>SUM(B29:G29)</f>
        <v>0</v>
      </c>
      <c r="J29" s="100" t="s">
        <v>26</v>
      </c>
      <c r="K29" s="100" t="s">
        <v>26</v>
      </c>
    </row>
    <row r="30" spans="1:11" ht="15.75" thickBot="1" x14ac:dyDescent="0.3">
      <c r="A30" s="90" t="s">
        <v>599</v>
      </c>
      <c r="B30" s="100" t="s">
        <v>26</v>
      </c>
      <c r="C30" s="100" t="s">
        <v>26</v>
      </c>
      <c r="D30" s="100" t="s">
        <v>26</v>
      </c>
      <c r="E30" s="100" t="s">
        <v>26</v>
      </c>
      <c r="F30" s="100" t="s">
        <v>26</v>
      </c>
      <c r="G30" s="100" t="s">
        <v>26</v>
      </c>
      <c r="H30" s="89"/>
      <c r="I30" s="100" t="s">
        <v>26</v>
      </c>
      <c r="J30" s="100" t="s">
        <v>26</v>
      </c>
      <c r="K30" s="100" t="s">
        <v>26</v>
      </c>
    </row>
    <row r="31" spans="1:11" ht="15.75" thickBot="1" x14ac:dyDescent="0.3">
      <c r="A31" s="90" t="s">
        <v>598</v>
      </c>
      <c r="B31" s="100" t="s">
        <v>26</v>
      </c>
      <c r="C31" s="100" t="s">
        <v>26</v>
      </c>
      <c r="D31" s="100" t="s">
        <v>26</v>
      </c>
      <c r="E31" s="100" t="s">
        <v>26</v>
      </c>
      <c r="F31" s="100" t="s">
        <v>26</v>
      </c>
      <c r="G31" s="100" t="s">
        <v>26</v>
      </c>
      <c r="H31" s="89"/>
      <c r="I31" s="100" t="s">
        <v>26</v>
      </c>
      <c r="J31" s="100" t="s">
        <v>26</v>
      </c>
      <c r="K31" s="100" t="s">
        <v>26</v>
      </c>
    </row>
    <row r="32" spans="1:11" ht="15.75" thickBot="1" x14ac:dyDescent="0.3">
      <c r="A32" s="93" t="s">
        <v>25</v>
      </c>
      <c r="B32" s="87">
        <f t="shared" ref="B32:G32" si="2">ROUND(SUM(B26:B29),2)</f>
        <v>0</v>
      </c>
      <c r="C32" s="87">
        <f t="shared" si="2"/>
        <v>0</v>
      </c>
      <c r="D32" s="87">
        <f t="shared" si="2"/>
        <v>0</v>
      </c>
      <c r="E32" s="87">
        <f t="shared" si="2"/>
        <v>0</v>
      </c>
      <c r="F32" s="87">
        <f t="shared" si="2"/>
        <v>0</v>
      </c>
      <c r="G32" s="87">
        <f t="shared" si="2"/>
        <v>0</v>
      </c>
      <c r="H32" s="87">
        <f>ROUND(SUM(H30:H31),2)</f>
        <v>0</v>
      </c>
      <c r="I32" s="87">
        <f>ROUND(SUM(I26:I29),2)</f>
        <v>0</v>
      </c>
      <c r="J32" s="87">
        <f>ROUND(SUM(H32:I32),2)</f>
        <v>0</v>
      </c>
      <c r="K32" s="100" t="s">
        <v>26</v>
      </c>
    </row>
    <row r="33" spans="1:11" ht="23.25" thickBot="1" x14ac:dyDescent="0.3">
      <c r="A33" s="102" t="s">
        <v>606</v>
      </c>
      <c r="B33" s="102"/>
      <c r="C33" s="102"/>
      <c r="D33" s="102"/>
      <c r="E33" s="102"/>
      <c r="F33" s="102"/>
      <c r="G33" s="102"/>
      <c r="H33" s="102"/>
      <c r="I33" s="102"/>
      <c r="J33" s="102"/>
      <c r="K33" s="102"/>
    </row>
    <row r="34" spans="1:11" ht="15.75" thickBot="1" x14ac:dyDescent="0.3">
      <c r="A34" s="90" t="s">
        <v>604</v>
      </c>
      <c r="B34" s="96"/>
      <c r="C34" s="96"/>
      <c r="D34" s="96"/>
      <c r="E34" s="96"/>
      <c r="F34" s="96"/>
      <c r="G34" s="96"/>
      <c r="H34" s="100" t="s">
        <v>26</v>
      </c>
      <c r="I34" s="100" t="s">
        <v>26</v>
      </c>
      <c r="J34" s="100" t="s">
        <v>26</v>
      </c>
      <c r="K34" s="101">
        <f>SUM(B34:G34)</f>
        <v>0</v>
      </c>
    </row>
    <row r="35" spans="1:11" ht="15.75" thickBot="1" x14ac:dyDescent="0.3">
      <c r="A35" s="90" t="s">
        <v>603</v>
      </c>
      <c r="B35" s="89"/>
      <c r="C35" s="89"/>
      <c r="D35" s="89"/>
      <c r="E35" s="89"/>
      <c r="F35" s="89"/>
      <c r="G35" s="89"/>
      <c r="H35" s="100" t="s">
        <v>26</v>
      </c>
      <c r="I35" s="91">
        <f>SUM(B35:G35)</f>
        <v>0</v>
      </c>
      <c r="J35" s="100" t="s">
        <v>26</v>
      </c>
      <c r="K35" s="100" t="s">
        <v>26</v>
      </c>
    </row>
    <row r="36" spans="1:11" ht="15.75" thickBot="1" x14ac:dyDescent="0.3">
      <c r="A36" s="90" t="s">
        <v>602</v>
      </c>
      <c r="B36" s="89"/>
      <c r="C36" s="89"/>
      <c r="D36" s="89"/>
      <c r="E36" s="89"/>
      <c r="F36" s="89"/>
      <c r="G36" s="89"/>
      <c r="H36" s="100" t="s">
        <v>26</v>
      </c>
      <c r="I36" s="91">
        <f>SUM(B36:G36)</f>
        <v>0</v>
      </c>
      <c r="J36" s="100" t="s">
        <v>26</v>
      </c>
      <c r="K36" s="100" t="s">
        <v>26</v>
      </c>
    </row>
    <row r="37" spans="1:11" ht="15.75" thickBot="1" x14ac:dyDescent="0.3">
      <c r="A37" s="90" t="s">
        <v>601</v>
      </c>
      <c r="B37" s="89"/>
      <c r="C37" s="89"/>
      <c r="D37" s="89"/>
      <c r="E37" s="89"/>
      <c r="F37" s="89"/>
      <c r="G37" s="89"/>
      <c r="H37" s="100" t="s">
        <v>26</v>
      </c>
      <c r="I37" s="91">
        <f>SUM(B37:G37)</f>
        <v>0</v>
      </c>
      <c r="J37" s="100" t="s">
        <v>26</v>
      </c>
      <c r="K37" s="100" t="s">
        <v>26</v>
      </c>
    </row>
    <row r="38" spans="1:11" ht="15.75" thickBot="1" x14ac:dyDescent="0.3">
      <c r="A38" s="90" t="s">
        <v>600</v>
      </c>
      <c r="B38" s="89"/>
      <c r="C38" s="89"/>
      <c r="D38" s="89"/>
      <c r="E38" s="89"/>
      <c r="F38" s="89"/>
      <c r="G38" s="89"/>
      <c r="H38" s="100" t="s">
        <v>26</v>
      </c>
      <c r="I38" s="91">
        <f>SUM(B38:G38)</f>
        <v>0</v>
      </c>
      <c r="J38" s="100" t="s">
        <v>26</v>
      </c>
      <c r="K38" s="100" t="s">
        <v>26</v>
      </c>
    </row>
    <row r="39" spans="1:11" ht="15.75" thickBot="1" x14ac:dyDescent="0.3">
      <c r="A39" s="90" t="s">
        <v>599</v>
      </c>
      <c r="B39" s="100" t="s">
        <v>26</v>
      </c>
      <c r="C39" s="100" t="s">
        <v>26</v>
      </c>
      <c r="D39" s="100" t="s">
        <v>26</v>
      </c>
      <c r="E39" s="100" t="s">
        <v>26</v>
      </c>
      <c r="F39" s="100" t="s">
        <v>26</v>
      </c>
      <c r="G39" s="100" t="s">
        <v>26</v>
      </c>
      <c r="H39" s="89"/>
      <c r="I39" s="100" t="s">
        <v>26</v>
      </c>
      <c r="J39" s="100" t="s">
        <v>26</v>
      </c>
      <c r="K39" s="100" t="s">
        <v>26</v>
      </c>
    </row>
    <row r="40" spans="1:11" ht="15.75" thickBot="1" x14ac:dyDescent="0.3">
      <c r="A40" s="90" t="s">
        <v>598</v>
      </c>
      <c r="B40" s="100" t="s">
        <v>26</v>
      </c>
      <c r="C40" s="100" t="s">
        <v>26</v>
      </c>
      <c r="D40" s="100" t="s">
        <v>26</v>
      </c>
      <c r="E40" s="100" t="s">
        <v>26</v>
      </c>
      <c r="F40" s="100" t="s">
        <v>26</v>
      </c>
      <c r="G40" s="100" t="s">
        <v>26</v>
      </c>
      <c r="H40" s="89"/>
      <c r="I40" s="100" t="s">
        <v>26</v>
      </c>
      <c r="J40" s="100" t="s">
        <v>26</v>
      </c>
      <c r="K40" s="100" t="s">
        <v>26</v>
      </c>
    </row>
    <row r="41" spans="1:11" ht="15.75" thickBot="1" x14ac:dyDescent="0.3">
      <c r="A41" s="93" t="s">
        <v>25</v>
      </c>
      <c r="B41" s="87">
        <f t="shared" ref="B41:G41" si="3">ROUND(SUM(B35:B38),2)</f>
        <v>0</v>
      </c>
      <c r="C41" s="87">
        <f t="shared" si="3"/>
        <v>0</v>
      </c>
      <c r="D41" s="87">
        <f t="shared" si="3"/>
        <v>0</v>
      </c>
      <c r="E41" s="87">
        <f t="shared" si="3"/>
        <v>0</v>
      </c>
      <c r="F41" s="87">
        <f t="shared" si="3"/>
        <v>0</v>
      </c>
      <c r="G41" s="87">
        <f t="shared" si="3"/>
        <v>0</v>
      </c>
      <c r="H41" s="87">
        <f>ROUND(SUM(H39:H40),2)</f>
        <v>0</v>
      </c>
      <c r="I41" s="87">
        <f>ROUND(SUM(I35:I38),2)</f>
        <v>0</v>
      </c>
      <c r="J41" s="87">
        <f>ROUND(SUM(H41:I41),2)</f>
        <v>0</v>
      </c>
      <c r="K41" s="100" t="s">
        <v>26</v>
      </c>
    </row>
    <row r="42" spans="1:11" ht="15.75" thickBot="1" x14ac:dyDescent="0.3">
      <c r="A42" s="102" t="s">
        <v>605</v>
      </c>
      <c r="B42" s="102"/>
      <c r="C42" s="102"/>
      <c r="D42" s="102"/>
      <c r="E42" s="102"/>
      <c r="F42" s="102"/>
      <c r="G42" s="102"/>
      <c r="H42" s="102"/>
      <c r="I42" s="102"/>
      <c r="J42" s="102"/>
      <c r="K42" s="102"/>
    </row>
    <row r="43" spans="1:11" ht="15.75" thickBot="1" x14ac:dyDescent="0.3">
      <c r="A43" s="90" t="s">
        <v>604</v>
      </c>
      <c r="B43" s="96"/>
      <c r="C43" s="96"/>
      <c r="D43" s="96"/>
      <c r="E43" s="96"/>
      <c r="F43" s="96"/>
      <c r="G43" s="96"/>
      <c r="H43" s="100" t="s">
        <v>26</v>
      </c>
      <c r="I43" s="100" t="s">
        <v>26</v>
      </c>
      <c r="J43" s="100" t="s">
        <v>26</v>
      </c>
      <c r="K43" s="101">
        <f>SUM(B43:G43)</f>
        <v>0</v>
      </c>
    </row>
    <row r="44" spans="1:11" ht="15.75" thickBot="1" x14ac:dyDescent="0.3">
      <c r="A44" s="90" t="s">
        <v>603</v>
      </c>
      <c r="B44" s="89"/>
      <c r="C44" s="89"/>
      <c r="D44" s="89"/>
      <c r="E44" s="89"/>
      <c r="F44" s="89"/>
      <c r="G44" s="89"/>
      <c r="H44" s="100" t="s">
        <v>26</v>
      </c>
      <c r="I44" s="91">
        <f>SUM(B44:G44)</f>
        <v>0</v>
      </c>
      <c r="J44" s="100" t="s">
        <v>26</v>
      </c>
      <c r="K44" s="100" t="s">
        <v>26</v>
      </c>
    </row>
    <row r="45" spans="1:11" ht="15.75" thickBot="1" x14ac:dyDescent="0.3">
      <c r="A45" s="90" t="s">
        <v>602</v>
      </c>
      <c r="B45" s="89"/>
      <c r="C45" s="89"/>
      <c r="D45" s="89"/>
      <c r="E45" s="89"/>
      <c r="F45" s="89"/>
      <c r="G45" s="89"/>
      <c r="H45" s="100" t="s">
        <v>26</v>
      </c>
      <c r="I45" s="91">
        <f>SUM(B45:G45)</f>
        <v>0</v>
      </c>
      <c r="J45" s="100" t="s">
        <v>26</v>
      </c>
      <c r="K45" s="100" t="s">
        <v>26</v>
      </c>
    </row>
    <row r="46" spans="1:11" ht="15.75" thickBot="1" x14ac:dyDescent="0.3">
      <c r="A46" s="90" t="s">
        <v>601</v>
      </c>
      <c r="B46" s="89"/>
      <c r="C46" s="89"/>
      <c r="D46" s="89"/>
      <c r="E46" s="89"/>
      <c r="F46" s="89"/>
      <c r="G46" s="89"/>
      <c r="H46" s="100" t="s">
        <v>26</v>
      </c>
      <c r="I46" s="91">
        <f>SUM(B46:G46)</f>
        <v>0</v>
      </c>
      <c r="J46" s="100" t="s">
        <v>26</v>
      </c>
      <c r="K46" s="100" t="s">
        <v>26</v>
      </c>
    </row>
    <row r="47" spans="1:11" ht="15.75" thickBot="1" x14ac:dyDescent="0.3">
      <c r="A47" s="90" t="s">
        <v>600</v>
      </c>
      <c r="B47" s="89"/>
      <c r="C47" s="89"/>
      <c r="D47" s="89"/>
      <c r="E47" s="89"/>
      <c r="F47" s="89"/>
      <c r="G47" s="89"/>
      <c r="H47" s="100" t="s">
        <v>26</v>
      </c>
      <c r="I47" s="91">
        <f>SUM(B47:G47)</f>
        <v>0</v>
      </c>
      <c r="J47" s="100" t="s">
        <v>26</v>
      </c>
      <c r="K47" s="100" t="s">
        <v>26</v>
      </c>
    </row>
    <row r="48" spans="1:11" ht="15.75" thickBot="1" x14ac:dyDescent="0.3">
      <c r="A48" s="90" t="s">
        <v>599</v>
      </c>
      <c r="B48" s="100" t="s">
        <v>26</v>
      </c>
      <c r="C48" s="100" t="s">
        <v>26</v>
      </c>
      <c r="D48" s="100" t="s">
        <v>26</v>
      </c>
      <c r="E48" s="100" t="s">
        <v>26</v>
      </c>
      <c r="F48" s="100" t="s">
        <v>26</v>
      </c>
      <c r="G48" s="100" t="s">
        <v>26</v>
      </c>
      <c r="H48" s="89"/>
      <c r="I48" s="100" t="s">
        <v>26</v>
      </c>
      <c r="J48" s="100" t="s">
        <v>26</v>
      </c>
      <c r="K48" s="100" t="s">
        <v>26</v>
      </c>
    </row>
    <row r="49" spans="1:11" ht="15.75" thickBot="1" x14ac:dyDescent="0.3">
      <c r="A49" s="90" t="s">
        <v>598</v>
      </c>
      <c r="B49" s="100" t="s">
        <v>26</v>
      </c>
      <c r="C49" s="100" t="s">
        <v>26</v>
      </c>
      <c r="D49" s="100" t="s">
        <v>26</v>
      </c>
      <c r="E49" s="100" t="s">
        <v>26</v>
      </c>
      <c r="F49" s="100" t="s">
        <v>26</v>
      </c>
      <c r="G49" s="100" t="s">
        <v>26</v>
      </c>
      <c r="H49" s="89"/>
      <c r="I49" s="100" t="s">
        <v>26</v>
      </c>
      <c r="J49" s="100" t="s">
        <v>26</v>
      </c>
      <c r="K49" s="100" t="s">
        <v>26</v>
      </c>
    </row>
    <row r="50" spans="1:11" ht="15.75" thickBot="1" x14ac:dyDescent="0.3">
      <c r="A50" s="93" t="s">
        <v>25</v>
      </c>
      <c r="B50" s="87">
        <f t="shared" ref="B50:G50" si="4">ROUND(SUM(B44:B47),2)</f>
        <v>0</v>
      </c>
      <c r="C50" s="87">
        <f t="shared" si="4"/>
        <v>0</v>
      </c>
      <c r="D50" s="87">
        <f t="shared" si="4"/>
        <v>0</v>
      </c>
      <c r="E50" s="87">
        <f t="shared" si="4"/>
        <v>0</v>
      </c>
      <c r="F50" s="87">
        <f t="shared" si="4"/>
        <v>0</v>
      </c>
      <c r="G50" s="87">
        <f t="shared" si="4"/>
        <v>0</v>
      </c>
      <c r="H50" s="87">
        <f>ROUND(SUM(H48:H49),2)</f>
        <v>0</v>
      </c>
      <c r="I50" s="87">
        <f>ROUND(SUM(I44:I47),2)</f>
        <v>0</v>
      </c>
      <c r="J50" s="87">
        <f>ROUND(SUM(H50:I50),2)</f>
        <v>0</v>
      </c>
      <c r="K50" s="100" t="s">
        <v>26</v>
      </c>
    </row>
  </sheetData>
  <sheetProtection algorithmName="SHA-512" hashValue="O1BnKaI5N8hRN9RQKilam/m9WN0EOlO81GGoIZ4jVZzaAoG2sU3dF5XX8ueGtTQvxtpwl08Kj9sDlYnQX3znwA==" saltValue="J13MqSHE39szLhjeSXJ8tQ==" spinCount="100000" sheet="1" objects="1" scenarios="1"/>
  <mergeCells count="4">
    <mergeCell ref="A1:K1"/>
    <mergeCell ref="A2:K2"/>
    <mergeCell ref="A3:K3"/>
    <mergeCell ref="A4:K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pageSetUpPr fitToPage="1"/>
  </sheetPr>
  <dimension ref="A1:S17"/>
  <sheetViews>
    <sheetView workbookViewId="0">
      <selection activeCell="A2" sqref="A2:R2"/>
    </sheetView>
  </sheetViews>
  <sheetFormatPr baseColWidth="10" defaultRowHeight="15" x14ac:dyDescent="0.25"/>
  <cols>
    <col min="1" max="1" width="23.7109375" customWidth="1"/>
    <col min="2" max="2" width="27.5703125" customWidth="1"/>
    <col min="4" max="4" width="24.42578125" customWidth="1"/>
    <col min="10" max="10" width="27.85546875" customWidth="1"/>
    <col min="12" max="12" width="26.28515625" customWidth="1"/>
    <col min="19" max="19" width="21.28515625" customWidth="1"/>
  </cols>
  <sheetData>
    <row r="1" spans="1:19" ht="15.75" thickBot="1" x14ac:dyDescent="0.3">
      <c r="A1" s="139" t="s">
        <v>116</v>
      </c>
      <c r="B1" s="140"/>
      <c r="C1" s="140"/>
      <c r="D1" s="140"/>
      <c r="E1" s="140"/>
      <c r="F1" s="140"/>
      <c r="G1" s="140"/>
      <c r="H1" s="140"/>
      <c r="I1" s="140"/>
      <c r="J1" s="140"/>
      <c r="K1" s="140"/>
      <c r="L1" s="140"/>
      <c r="M1" s="140"/>
      <c r="N1" s="140"/>
      <c r="O1" s="140"/>
      <c r="P1" s="140"/>
      <c r="Q1" s="140"/>
      <c r="R1" s="140"/>
      <c r="S1" s="47"/>
    </row>
    <row r="2" spans="1:19" ht="15.75" thickBot="1" x14ac:dyDescent="0.3">
      <c r="A2" s="158" t="str">
        <f>IF(CONTROL!D4=0,"",CONTROL!D4)</f>
        <v>Septiembre</v>
      </c>
      <c r="B2" s="159"/>
      <c r="C2" s="159"/>
      <c r="D2" s="159"/>
      <c r="E2" s="159"/>
      <c r="F2" s="159"/>
      <c r="G2" s="159"/>
      <c r="H2" s="159"/>
      <c r="I2" s="159"/>
      <c r="J2" s="159"/>
      <c r="K2" s="159"/>
      <c r="L2" s="159"/>
      <c r="M2" s="159"/>
      <c r="N2" s="159"/>
      <c r="O2" s="159"/>
      <c r="P2" s="159"/>
      <c r="Q2" s="159"/>
      <c r="R2" s="159"/>
      <c r="S2" s="48"/>
    </row>
    <row r="3" spans="1:19"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59"/>
      <c r="O3" s="159"/>
      <c r="P3" s="159"/>
      <c r="Q3" s="159"/>
      <c r="R3" s="159"/>
      <c r="S3" s="48"/>
    </row>
    <row r="4" spans="1:19" ht="15.75" thickBot="1" x14ac:dyDescent="0.3"/>
    <row r="5" spans="1:19" ht="15.75" thickBot="1" x14ac:dyDescent="0.3">
      <c r="A5" s="143" t="s">
        <v>27</v>
      </c>
      <c r="B5" s="137" t="s">
        <v>1</v>
      </c>
      <c r="C5" s="146"/>
      <c r="D5" s="146"/>
      <c r="E5" s="146"/>
      <c r="F5" s="146"/>
      <c r="G5" s="146"/>
      <c r="H5" s="146"/>
      <c r="I5" s="138"/>
      <c r="J5" s="137" t="s">
        <v>2</v>
      </c>
      <c r="K5" s="146"/>
      <c r="L5" s="146"/>
      <c r="M5" s="146"/>
      <c r="N5" s="146"/>
      <c r="O5" s="138"/>
      <c r="P5" s="143" t="s">
        <v>3</v>
      </c>
      <c r="Q5" s="143" t="s">
        <v>4</v>
      </c>
      <c r="R5" s="143" t="s">
        <v>5</v>
      </c>
      <c r="S5" s="49"/>
    </row>
    <row r="6" spans="1:19" ht="127.5" customHeight="1" thickBot="1" x14ac:dyDescent="0.3">
      <c r="A6" s="144"/>
      <c r="B6" s="137" t="s">
        <v>28</v>
      </c>
      <c r="C6" s="138"/>
      <c r="D6" s="137" t="s">
        <v>29</v>
      </c>
      <c r="E6" s="138"/>
      <c r="F6" s="137" t="s">
        <v>7</v>
      </c>
      <c r="G6" s="138"/>
      <c r="H6" s="137" t="s">
        <v>8</v>
      </c>
      <c r="I6" s="138"/>
      <c r="J6" s="137" t="s">
        <v>9</v>
      </c>
      <c r="K6" s="138"/>
      <c r="L6" s="137" t="s">
        <v>10</v>
      </c>
      <c r="M6" s="138"/>
      <c r="N6" s="137" t="s">
        <v>11</v>
      </c>
      <c r="O6" s="138"/>
      <c r="P6" s="144"/>
      <c r="Q6" s="144"/>
      <c r="R6" s="144"/>
      <c r="S6" s="50" t="s">
        <v>113</v>
      </c>
    </row>
    <row r="7" spans="1:19" ht="90.75" thickBot="1" x14ac:dyDescent="0.3">
      <c r="A7" s="145"/>
      <c r="B7" s="7" t="s">
        <v>17</v>
      </c>
      <c r="C7" s="7" t="s">
        <v>13</v>
      </c>
      <c r="D7" s="7" t="s">
        <v>17</v>
      </c>
      <c r="E7" s="7" t="s">
        <v>13</v>
      </c>
      <c r="F7" s="7" t="s">
        <v>17</v>
      </c>
      <c r="G7" s="7" t="s">
        <v>13</v>
      </c>
      <c r="H7" s="7" t="s">
        <v>15</v>
      </c>
      <c r="I7" s="7" t="s">
        <v>16</v>
      </c>
      <c r="J7" s="7" t="s">
        <v>17</v>
      </c>
      <c r="K7" s="7" t="s">
        <v>13</v>
      </c>
      <c r="L7" s="7" t="s">
        <v>17</v>
      </c>
      <c r="M7" s="7" t="s">
        <v>13</v>
      </c>
      <c r="N7" s="7" t="s">
        <v>17</v>
      </c>
      <c r="O7" s="7" t="s">
        <v>18</v>
      </c>
      <c r="P7" s="145"/>
      <c r="Q7" s="145"/>
      <c r="R7" s="145"/>
      <c r="S7" s="51"/>
    </row>
    <row r="8" spans="1:19" ht="20.100000000000001" customHeight="1" x14ac:dyDescent="0.25">
      <c r="A8" s="6" t="s">
        <v>30</v>
      </c>
      <c r="B8" s="53">
        <f t="shared" ref="B8:O8" si="0">B9+B10</f>
        <v>95</v>
      </c>
      <c r="C8" s="5">
        <f t="shared" si="0"/>
        <v>60.36</v>
      </c>
      <c r="D8" s="53">
        <f t="shared" si="0"/>
        <v>54</v>
      </c>
      <c r="E8" s="5">
        <f t="shared" si="0"/>
        <v>20.38</v>
      </c>
      <c r="F8" s="53">
        <f t="shared" si="0"/>
        <v>149</v>
      </c>
      <c r="G8" s="5">
        <f t="shared" si="0"/>
        <v>80.740000000000009</v>
      </c>
      <c r="H8" s="5">
        <f t="shared" si="0"/>
        <v>0</v>
      </c>
      <c r="I8" s="5">
        <f t="shared" si="0"/>
        <v>0</v>
      </c>
      <c r="J8" s="53">
        <f t="shared" si="0"/>
        <v>93</v>
      </c>
      <c r="K8" s="5">
        <f t="shared" si="0"/>
        <v>66.22</v>
      </c>
      <c r="L8" s="53">
        <f t="shared" si="0"/>
        <v>30</v>
      </c>
      <c r="M8" s="5">
        <f t="shared" si="0"/>
        <v>37.72</v>
      </c>
      <c r="N8" s="53">
        <f t="shared" si="0"/>
        <v>123</v>
      </c>
      <c r="O8" s="5">
        <f t="shared" si="0"/>
        <v>103.94</v>
      </c>
      <c r="P8" s="5">
        <f>IFERROR(ROUND(G.70a!P8,2),0)</f>
        <v>32.090000000000003</v>
      </c>
      <c r="Q8" s="5">
        <f>IFERROR(ROUND(G.70a!Q8,2),0)</f>
        <v>48.95</v>
      </c>
      <c r="R8" s="5">
        <f>IFERROR(ROUND(G.70a!R8,2),0)</f>
        <v>41.58</v>
      </c>
      <c r="S8" s="3"/>
    </row>
    <row r="9" spans="1:19" ht="20.100000000000001" customHeight="1" x14ac:dyDescent="0.25">
      <c r="A9" s="2" t="s">
        <v>20</v>
      </c>
      <c r="B9" s="65">
        <f>IFERROR(ROUND(G.70a!B9,2),0)</f>
        <v>94</v>
      </c>
      <c r="C9" s="66">
        <f>IFERROR(ROUND(G.70a!C9,2),0)</f>
        <v>59.42</v>
      </c>
      <c r="D9" s="65">
        <f>IFERROR(ROUND(G.70a!D9,2),0)</f>
        <v>50</v>
      </c>
      <c r="E9" s="66">
        <f>IFERROR(ROUND(G.70a!E9,2),0)</f>
        <v>18.7</v>
      </c>
      <c r="F9" s="64">
        <f>B9+D9</f>
        <v>144</v>
      </c>
      <c r="G9" s="67">
        <f>C9+E9</f>
        <v>78.12</v>
      </c>
      <c r="H9" s="66">
        <f>IFERROR(ROUND(G.70a!H9,2),0)</f>
        <v>0</v>
      </c>
      <c r="I9" s="66">
        <f>IFERROR(ROUND(G.70a!I9,2),0)</f>
        <v>0</v>
      </c>
      <c r="J9" s="65">
        <f>IFERROR(ROUND(G.70a!J9,2),0)</f>
        <v>90</v>
      </c>
      <c r="K9" s="66">
        <f>IFERROR(ROUND(G.70a!K9,2),0)</f>
        <v>60.36</v>
      </c>
      <c r="L9" s="65">
        <f>IFERROR(ROUND(G.70a!L9,2),0)</f>
        <v>30</v>
      </c>
      <c r="M9" s="66">
        <f>IFERROR(ROUND(G.70a!M9,2),0)</f>
        <v>37.72</v>
      </c>
      <c r="N9" s="64">
        <f>J9+L9</f>
        <v>120</v>
      </c>
      <c r="O9" s="67">
        <f>K9+M9</f>
        <v>98.08</v>
      </c>
      <c r="P9" s="66">
        <f>IFERROR(ROUND(G.70a!P9,2),0)</f>
        <v>32.14</v>
      </c>
      <c r="Q9" s="66">
        <f>IFERROR(ROUND(G.70a!Q9,2),0)</f>
        <v>50.48</v>
      </c>
      <c r="R9" s="66">
        <f>IFERROR(ROUND(G.70a!R9,2),0)</f>
        <v>42.35</v>
      </c>
      <c r="S9" s="3"/>
    </row>
    <row r="10" spans="1:19" ht="20.100000000000001" customHeight="1" x14ac:dyDescent="0.25">
      <c r="A10" s="2" t="s">
        <v>21</v>
      </c>
      <c r="B10" s="65">
        <f>IFERROR(ROUND(G.70a!B10,2),0)</f>
        <v>1</v>
      </c>
      <c r="C10" s="66">
        <f>IFERROR(ROUND(G.70a!C10,2),0)</f>
        <v>0.94</v>
      </c>
      <c r="D10" s="65">
        <f>IFERROR(ROUND(G.70a!D10,2),0)</f>
        <v>4</v>
      </c>
      <c r="E10" s="66">
        <f>IFERROR(ROUND(G.70a!E10,2),0)</f>
        <v>1.68</v>
      </c>
      <c r="F10" s="64">
        <f>B10+D10</f>
        <v>5</v>
      </c>
      <c r="G10" s="67">
        <f>C10+E10</f>
        <v>2.62</v>
      </c>
      <c r="H10" s="66">
        <f>IFERROR(ROUND(G.70a!H10,2),0)</f>
        <v>0</v>
      </c>
      <c r="I10" s="66">
        <f>IFERROR(ROUND(G.70a!I10,2),0)</f>
        <v>0</v>
      </c>
      <c r="J10" s="65">
        <f>IFERROR(ROUND(G.70a!J10,2),0)</f>
        <v>3</v>
      </c>
      <c r="K10" s="66">
        <f>IFERROR(ROUND(G.70a!K10,2),0)</f>
        <v>5.86</v>
      </c>
      <c r="L10" s="65">
        <f>IFERROR(ROUND(G.70a!L10,2),0)</f>
        <v>0</v>
      </c>
      <c r="M10" s="66">
        <f>IFERROR(ROUND(G.70a!M10,2),0)</f>
        <v>0</v>
      </c>
      <c r="N10" s="64">
        <f>J10+L10</f>
        <v>3</v>
      </c>
      <c r="O10" s="67">
        <f>K10+M10</f>
        <v>5.86</v>
      </c>
      <c r="P10" s="66">
        <f>IFERROR(ROUND(G.70a!P10,2),0)</f>
        <v>30.65</v>
      </c>
      <c r="Q10" s="66">
        <f>IFERROR(ROUND(G.70a!Q10,2),0)</f>
        <v>23.41</v>
      </c>
      <c r="R10" s="66">
        <f>IFERROR(ROUND(G.70a!R10,2),0)</f>
        <v>25.65</v>
      </c>
      <c r="S10" s="3"/>
    </row>
    <row r="11" spans="1:19" ht="20.100000000000001" customHeight="1" x14ac:dyDescent="0.25">
      <c r="A11" s="2" t="s">
        <v>31</v>
      </c>
      <c r="B11" s="1"/>
      <c r="C11" s="1"/>
      <c r="D11" s="1"/>
      <c r="E11" s="1"/>
      <c r="F11" s="1"/>
      <c r="G11" s="1"/>
      <c r="H11" s="1"/>
      <c r="I11" s="1"/>
      <c r="J11" s="1"/>
      <c r="K11" s="1"/>
      <c r="L11" s="1"/>
      <c r="M11" s="1"/>
      <c r="N11" s="1"/>
      <c r="O11" s="1"/>
      <c r="P11" s="1"/>
      <c r="Q11" s="1"/>
      <c r="R11" s="1"/>
      <c r="S11" s="110" t="str">
        <f>G.70a!S11</f>
        <v>0</v>
      </c>
    </row>
    <row r="15" spans="1:19" x14ac:dyDescent="0.25">
      <c r="A15" s="55"/>
    </row>
    <row r="16" spans="1:19" x14ac:dyDescent="0.25">
      <c r="A16" s="55"/>
    </row>
    <row r="17" spans="1:1" x14ac:dyDescent="0.25">
      <c r="A17" s="55"/>
    </row>
  </sheetData>
  <mergeCells count="16">
    <mergeCell ref="Q5:Q7"/>
    <mergeCell ref="A1:R1"/>
    <mergeCell ref="A2:R2"/>
    <mergeCell ref="A3:R3"/>
    <mergeCell ref="R5:R7"/>
    <mergeCell ref="B6:C6"/>
    <mergeCell ref="D6:E6"/>
    <mergeCell ref="F6:G6"/>
    <mergeCell ref="H6:I6"/>
    <mergeCell ref="J6:K6"/>
    <mergeCell ref="L6:M6"/>
    <mergeCell ref="N6:O6"/>
    <mergeCell ref="A5:A7"/>
    <mergeCell ref="B5:I5"/>
    <mergeCell ref="J5:O5"/>
    <mergeCell ref="P5:P7"/>
  </mergeCells>
  <pageMargins left="0.7" right="0.7" top="0.75" bottom="0.75" header="0.3" footer="0.3"/>
  <pageSetup paperSize="9" scale="43"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17"/>
  <sheetViews>
    <sheetView zoomScale="85" zoomScaleNormal="85" workbookViewId="0">
      <selection activeCell="O8" sqref="O8"/>
    </sheetView>
  </sheetViews>
  <sheetFormatPr baseColWidth="10" defaultRowHeight="15" x14ac:dyDescent="0.25"/>
  <cols>
    <col min="1" max="1" width="23.7109375" customWidth="1"/>
    <col min="2" max="2" width="27.5703125" customWidth="1"/>
    <col min="4" max="4" width="24.42578125" customWidth="1"/>
    <col min="10" max="10" width="27.85546875" customWidth="1"/>
    <col min="12" max="12" width="26.28515625" customWidth="1"/>
    <col min="19" max="19" width="21.28515625" customWidth="1"/>
  </cols>
  <sheetData>
    <row r="1" spans="1:19" ht="15.75" thickBot="1" x14ac:dyDescent="0.3">
      <c r="A1" s="139" t="s">
        <v>116</v>
      </c>
      <c r="B1" s="140"/>
      <c r="C1" s="140"/>
      <c r="D1" s="140"/>
      <c r="E1" s="140"/>
      <c r="F1" s="140"/>
      <c r="G1" s="140"/>
      <c r="H1" s="140"/>
      <c r="I1" s="140"/>
      <c r="J1" s="140"/>
      <c r="K1" s="140"/>
      <c r="L1" s="140"/>
      <c r="M1" s="140"/>
      <c r="N1" s="140"/>
      <c r="O1" s="140"/>
      <c r="P1" s="140"/>
      <c r="Q1" s="140"/>
      <c r="R1" s="140"/>
      <c r="S1" s="47"/>
    </row>
    <row r="2" spans="1:19" ht="15.75" thickBot="1" x14ac:dyDescent="0.3">
      <c r="A2" s="158" t="str">
        <f>IF(CONTROL!D4=0,"",CONTROL!D4)</f>
        <v>Septiembre</v>
      </c>
      <c r="B2" s="159"/>
      <c r="C2" s="159"/>
      <c r="D2" s="159"/>
      <c r="E2" s="159"/>
      <c r="F2" s="159"/>
      <c r="G2" s="159"/>
      <c r="H2" s="159"/>
      <c r="I2" s="159"/>
      <c r="J2" s="159"/>
      <c r="K2" s="159"/>
      <c r="L2" s="159"/>
      <c r="M2" s="159"/>
      <c r="N2" s="159"/>
      <c r="O2" s="159"/>
      <c r="P2" s="159"/>
      <c r="Q2" s="159"/>
      <c r="R2" s="159"/>
      <c r="S2" s="48"/>
    </row>
    <row r="3" spans="1:19"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59"/>
      <c r="O3" s="159"/>
      <c r="P3" s="159"/>
      <c r="Q3" s="159"/>
      <c r="R3" s="159"/>
      <c r="S3" s="48"/>
    </row>
    <row r="4" spans="1:19" ht="15.75" thickBot="1" x14ac:dyDescent="0.3"/>
    <row r="5" spans="1:19" ht="15.75" thickBot="1" x14ac:dyDescent="0.3">
      <c r="A5" s="143" t="s">
        <v>27</v>
      </c>
      <c r="B5" s="137" t="s">
        <v>1</v>
      </c>
      <c r="C5" s="146"/>
      <c r="D5" s="146"/>
      <c r="E5" s="146"/>
      <c r="F5" s="146"/>
      <c r="G5" s="146"/>
      <c r="H5" s="146"/>
      <c r="I5" s="138"/>
      <c r="J5" s="137" t="s">
        <v>2</v>
      </c>
      <c r="K5" s="146"/>
      <c r="L5" s="146"/>
      <c r="M5" s="146"/>
      <c r="N5" s="146"/>
      <c r="O5" s="138"/>
      <c r="P5" s="143" t="s">
        <v>3</v>
      </c>
      <c r="Q5" s="143" t="s">
        <v>4</v>
      </c>
      <c r="R5" s="143" t="s">
        <v>5</v>
      </c>
      <c r="S5" s="49"/>
    </row>
    <row r="6" spans="1:19" ht="127.5" customHeight="1" thickBot="1" x14ac:dyDescent="0.3">
      <c r="A6" s="144"/>
      <c r="B6" s="137" t="s">
        <v>28</v>
      </c>
      <c r="C6" s="138"/>
      <c r="D6" s="137" t="s">
        <v>29</v>
      </c>
      <c r="E6" s="138"/>
      <c r="F6" s="137" t="s">
        <v>7</v>
      </c>
      <c r="G6" s="138"/>
      <c r="H6" s="137" t="s">
        <v>8</v>
      </c>
      <c r="I6" s="138"/>
      <c r="J6" s="137" t="s">
        <v>9</v>
      </c>
      <c r="K6" s="138"/>
      <c r="L6" s="137" t="s">
        <v>10</v>
      </c>
      <c r="M6" s="138"/>
      <c r="N6" s="137" t="s">
        <v>11</v>
      </c>
      <c r="O6" s="138"/>
      <c r="P6" s="144"/>
      <c r="Q6" s="144"/>
      <c r="R6" s="144"/>
      <c r="S6" s="50" t="s">
        <v>113</v>
      </c>
    </row>
    <row r="7" spans="1:19" ht="90.75" thickBot="1" x14ac:dyDescent="0.3">
      <c r="A7" s="145"/>
      <c r="B7" s="7" t="s">
        <v>17</v>
      </c>
      <c r="C7" s="7" t="s">
        <v>13</v>
      </c>
      <c r="D7" s="7" t="s">
        <v>17</v>
      </c>
      <c r="E7" s="7" t="s">
        <v>13</v>
      </c>
      <c r="F7" s="7" t="s">
        <v>17</v>
      </c>
      <c r="G7" s="7" t="s">
        <v>13</v>
      </c>
      <c r="H7" s="7" t="s">
        <v>15</v>
      </c>
      <c r="I7" s="7" t="s">
        <v>16</v>
      </c>
      <c r="J7" s="7" t="s">
        <v>17</v>
      </c>
      <c r="K7" s="7" t="s">
        <v>13</v>
      </c>
      <c r="L7" s="7" t="s">
        <v>17</v>
      </c>
      <c r="M7" s="7" t="s">
        <v>13</v>
      </c>
      <c r="N7" s="7" t="s">
        <v>17</v>
      </c>
      <c r="O7" s="7" t="s">
        <v>18</v>
      </c>
      <c r="P7" s="145"/>
      <c r="Q7" s="145"/>
      <c r="R7" s="145"/>
      <c r="S7" s="51"/>
    </row>
    <row r="8" spans="1:19" ht="20.100000000000001" customHeight="1" x14ac:dyDescent="0.25">
      <c r="A8" s="6" t="s">
        <v>30</v>
      </c>
      <c r="B8" s="74">
        <f t="shared" ref="B8:O8" si="0">B9+B10</f>
        <v>95</v>
      </c>
      <c r="C8" s="75">
        <f t="shared" si="0"/>
        <v>60.36</v>
      </c>
      <c r="D8" s="74">
        <f t="shared" si="0"/>
        <v>54</v>
      </c>
      <c r="E8" s="75">
        <f t="shared" si="0"/>
        <v>20.38</v>
      </c>
      <c r="F8" s="74">
        <f t="shared" si="0"/>
        <v>149</v>
      </c>
      <c r="G8" s="75">
        <f t="shared" si="0"/>
        <v>80.740000000000009</v>
      </c>
      <c r="H8" s="75">
        <f t="shared" si="0"/>
        <v>0</v>
      </c>
      <c r="I8" s="75">
        <f t="shared" si="0"/>
        <v>0</v>
      </c>
      <c r="J8" s="74">
        <f t="shared" si="0"/>
        <v>93</v>
      </c>
      <c r="K8" s="75">
        <f t="shared" si="0"/>
        <v>66.22</v>
      </c>
      <c r="L8" s="74">
        <f t="shared" si="0"/>
        <v>30</v>
      </c>
      <c r="M8" s="75">
        <f t="shared" si="0"/>
        <v>37.72</v>
      </c>
      <c r="N8" s="74">
        <f t="shared" si="0"/>
        <v>123</v>
      </c>
      <c r="O8" s="75">
        <f t="shared" si="0"/>
        <v>103.94</v>
      </c>
      <c r="P8" s="75">
        <f>ROUND(IF(SUM(G9,G10)=0,0,((P9*G9)+(P10*G10))/SUM(G9,G10)),2)</f>
        <v>32.090000000000003</v>
      </c>
      <c r="Q8" s="75">
        <f>ROUND(IF(SUM(O9,O10)=0,0,((Q9*O9)+(Q10*O10))/SUM(O9,O10)),2)</f>
        <v>48.95</v>
      </c>
      <c r="R8" s="75">
        <f>ROUND(IF(SUM(G8,O8)=0,0,((P8*G8)+(Q8*O8))/SUM(G8,O8)),2)</f>
        <v>41.58</v>
      </c>
      <c r="S8" s="3"/>
    </row>
    <row r="9" spans="1:19" ht="20.100000000000001" customHeight="1" x14ac:dyDescent="0.25">
      <c r="A9" s="2" t="s">
        <v>20</v>
      </c>
      <c r="B9" s="54">
        <v>94</v>
      </c>
      <c r="C9" s="4">
        <v>59.42</v>
      </c>
      <c r="D9" s="54">
        <v>50</v>
      </c>
      <c r="E9" s="4">
        <v>18.7</v>
      </c>
      <c r="F9" s="76">
        <f>B9+D9</f>
        <v>144</v>
      </c>
      <c r="G9" s="77">
        <f>C9+E9</f>
        <v>78.12</v>
      </c>
      <c r="H9" s="4"/>
      <c r="I9" s="4"/>
      <c r="J9" s="54">
        <v>90</v>
      </c>
      <c r="K9" s="4">
        <v>60.36</v>
      </c>
      <c r="L9" s="54">
        <v>30</v>
      </c>
      <c r="M9" s="4">
        <v>37.72</v>
      </c>
      <c r="N9" s="76">
        <f>J9+L9</f>
        <v>120</v>
      </c>
      <c r="O9" s="77">
        <f>K9+M9</f>
        <v>98.08</v>
      </c>
      <c r="P9" s="4">
        <v>32.14</v>
      </c>
      <c r="Q9" s="4">
        <v>50.48</v>
      </c>
      <c r="R9" s="104">
        <f>ROUND(IF(SUM(G9,O9)=0,0,((P9*G9)+(Q9*O9))/SUM(G9+O9)),2)</f>
        <v>42.35</v>
      </c>
      <c r="S9" s="3"/>
    </row>
    <row r="10" spans="1:19" ht="20.100000000000001" customHeight="1" x14ac:dyDescent="0.25">
      <c r="A10" s="2" t="s">
        <v>21</v>
      </c>
      <c r="B10" s="54">
        <v>1</v>
      </c>
      <c r="C10" s="4">
        <v>0.94</v>
      </c>
      <c r="D10" s="54">
        <v>4</v>
      </c>
      <c r="E10" s="4">
        <v>1.68</v>
      </c>
      <c r="F10" s="76">
        <f>B10+D10</f>
        <v>5</v>
      </c>
      <c r="G10" s="77">
        <f>C10+E10</f>
        <v>2.62</v>
      </c>
      <c r="H10" s="4"/>
      <c r="I10" s="4"/>
      <c r="J10" s="54">
        <v>3</v>
      </c>
      <c r="K10" s="4">
        <v>5.86</v>
      </c>
      <c r="L10" s="54">
        <v>0</v>
      </c>
      <c r="M10" s="4">
        <v>0</v>
      </c>
      <c r="N10" s="76">
        <f>J10+L10</f>
        <v>3</v>
      </c>
      <c r="O10" s="77">
        <f>K10+M10</f>
        <v>5.86</v>
      </c>
      <c r="P10" s="4">
        <v>30.65</v>
      </c>
      <c r="Q10" s="4">
        <v>23.41</v>
      </c>
      <c r="R10" s="104">
        <f>ROUND(IF(SUM(G10,O10)=0,0,((P10*G10)+(Q10*O10))/SUM(G10+O10)),2)</f>
        <v>25.65</v>
      </c>
      <c r="S10" s="3"/>
    </row>
    <row r="11" spans="1:19" ht="20.100000000000001" customHeight="1" x14ac:dyDescent="0.25">
      <c r="A11" s="2" t="s">
        <v>31</v>
      </c>
      <c r="B11" s="1"/>
      <c r="C11" s="1"/>
      <c r="D11" s="1"/>
      <c r="E11" s="1"/>
      <c r="F11" s="1"/>
      <c r="G11" s="1"/>
      <c r="H11" s="1"/>
      <c r="I11" s="1"/>
      <c r="J11" s="1"/>
      <c r="K11" s="1"/>
      <c r="L11" s="1"/>
      <c r="M11" s="1"/>
      <c r="N11" s="1"/>
      <c r="O11" s="1"/>
      <c r="P11" s="1"/>
      <c r="Q11" s="1"/>
      <c r="R11" s="1"/>
      <c r="S11" s="109" t="str">
        <f>IF(OR(G8&gt;0,O8&gt;0),"0","1")</f>
        <v>0</v>
      </c>
    </row>
    <row r="15" spans="1:19" x14ac:dyDescent="0.25">
      <c r="A15" s="55"/>
    </row>
    <row r="16" spans="1:19" x14ac:dyDescent="0.25">
      <c r="A16" s="55"/>
    </row>
    <row r="17" spans="1:1" x14ac:dyDescent="0.25">
      <c r="A17" s="55"/>
    </row>
  </sheetData>
  <sheetProtection algorithmName="SHA-512" hashValue="s3J1qxOr8NtwYXSt7kfNUx4pMLdQFnqqkD4rz8BO0FfaC17QTUrEmpGMS5Jg3fH0bhxb847qUhv9jZbNVgdNZw==" saltValue="pxFXunbHDs73eNsqN96VqQ==" spinCount="100000" sheet="1" objects="1" scenarios="1"/>
  <mergeCells count="16">
    <mergeCell ref="L6:M6"/>
    <mergeCell ref="N6:O6"/>
    <mergeCell ref="A1:R1"/>
    <mergeCell ref="A2:R2"/>
    <mergeCell ref="A3:R3"/>
    <mergeCell ref="A5:A7"/>
    <mergeCell ref="B5:I5"/>
    <mergeCell ref="J5:O5"/>
    <mergeCell ref="P5:P7"/>
    <mergeCell ref="Q5:Q7"/>
    <mergeCell ref="R5:R7"/>
    <mergeCell ref="B6:C6"/>
    <mergeCell ref="D6:E6"/>
    <mergeCell ref="F6:G6"/>
    <mergeCell ref="H6:I6"/>
    <mergeCell ref="J6:K6"/>
  </mergeCells>
  <pageMargins left="0.7" right="0.7" top="0.75" bottom="0.75" header="0.3" footer="0.3"/>
  <pageSetup paperSize="9" scale="4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R22"/>
  <sheetViews>
    <sheetView topLeftCell="B4" workbookViewId="0">
      <selection activeCell="P23" sqref="P23"/>
    </sheetView>
  </sheetViews>
  <sheetFormatPr baseColWidth="10" defaultRowHeight="15" x14ac:dyDescent="0.25"/>
  <cols>
    <col min="1" max="1" width="22.5703125" customWidth="1"/>
    <col min="2" max="2" width="18.7109375" customWidth="1"/>
    <col min="3" max="3" width="19.140625" customWidth="1"/>
    <col min="4" max="4" width="18" customWidth="1"/>
    <col min="5" max="5" width="17" customWidth="1"/>
    <col min="7" max="7" width="21.7109375" customWidth="1"/>
    <col min="8" max="8" width="15.5703125" customWidth="1"/>
    <col min="9" max="9" width="13.5703125" customWidth="1"/>
    <col min="10" max="10" width="17.140625" customWidth="1"/>
    <col min="11" max="11" width="17.85546875" customWidth="1"/>
    <col min="12" max="12" width="15.28515625" customWidth="1"/>
    <col min="13" max="13" width="22.85546875" customWidth="1"/>
  </cols>
  <sheetData>
    <row r="1" spans="1:18" ht="30" customHeight="1" thickBot="1" x14ac:dyDescent="0.3">
      <c r="A1" s="139" t="s">
        <v>115</v>
      </c>
      <c r="B1" s="140"/>
      <c r="C1" s="140"/>
      <c r="D1" s="140"/>
      <c r="E1" s="140"/>
      <c r="F1" s="140"/>
      <c r="G1" s="140"/>
      <c r="H1" s="140"/>
      <c r="I1" s="140"/>
      <c r="J1" s="140"/>
      <c r="K1" s="140"/>
      <c r="L1" s="140"/>
      <c r="M1" s="140"/>
      <c r="N1" s="140"/>
      <c r="O1" s="140"/>
      <c r="P1" s="140"/>
      <c r="Q1" s="140"/>
      <c r="R1" s="140"/>
    </row>
    <row r="2" spans="1:18" ht="15.75" thickBot="1" x14ac:dyDescent="0.3">
      <c r="A2" s="141" t="s">
        <v>26</v>
      </c>
      <c r="B2" s="142"/>
      <c r="C2" s="142"/>
      <c r="D2" s="142"/>
      <c r="E2" s="142"/>
      <c r="F2" s="142"/>
      <c r="G2" s="142"/>
      <c r="H2" s="142"/>
      <c r="I2" s="142"/>
      <c r="J2" s="142"/>
      <c r="K2" s="142"/>
      <c r="L2" s="142"/>
      <c r="M2" s="142"/>
      <c r="N2" s="142"/>
      <c r="O2" s="142"/>
      <c r="P2" s="142"/>
      <c r="Q2" s="142"/>
      <c r="R2" s="142"/>
    </row>
    <row r="3" spans="1:18" ht="15.75" thickBot="1" x14ac:dyDescent="0.3">
      <c r="A3" s="141" t="s">
        <v>26</v>
      </c>
      <c r="B3" s="142"/>
      <c r="C3" s="142"/>
      <c r="D3" s="142"/>
      <c r="E3" s="142"/>
      <c r="F3" s="142"/>
      <c r="G3" s="142"/>
      <c r="H3" s="142"/>
      <c r="I3" s="142"/>
      <c r="J3" s="142"/>
      <c r="K3" s="142"/>
      <c r="L3" s="142"/>
      <c r="M3" s="142"/>
      <c r="N3" s="142"/>
      <c r="O3" s="142"/>
      <c r="P3" s="142"/>
      <c r="Q3" s="142"/>
      <c r="R3" s="142"/>
    </row>
    <row r="4" spans="1:18" ht="15.75" thickBot="1" x14ac:dyDescent="0.3"/>
    <row r="5" spans="1:18" ht="15.75" thickBot="1" x14ac:dyDescent="0.3">
      <c r="A5" s="149" t="s">
        <v>0</v>
      </c>
      <c r="B5" s="154" t="s">
        <v>1</v>
      </c>
      <c r="C5" s="155"/>
      <c r="D5" s="155"/>
      <c r="E5" s="155"/>
      <c r="F5" s="155"/>
      <c r="G5" s="155"/>
      <c r="H5" s="155"/>
      <c r="I5" s="156"/>
      <c r="J5" s="154" t="s">
        <v>2</v>
      </c>
      <c r="K5" s="155"/>
      <c r="L5" s="155"/>
      <c r="M5" s="155"/>
      <c r="N5" s="155"/>
      <c r="O5" s="155"/>
      <c r="P5" s="149" t="s">
        <v>3</v>
      </c>
      <c r="Q5" s="149" t="s">
        <v>4</v>
      </c>
      <c r="R5" s="149" t="s">
        <v>5</v>
      </c>
    </row>
    <row r="6" spans="1:18" ht="92.25" customHeight="1" thickBot="1" x14ac:dyDescent="0.3">
      <c r="A6" s="153"/>
      <c r="B6" s="154" t="s">
        <v>32</v>
      </c>
      <c r="C6" s="156"/>
      <c r="D6" s="154" t="s">
        <v>6</v>
      </c>
      <c r="E6" s="156"/>
      <c r="F6" s="154" t="s">
        <v>7</v>
      </c>
      <c r="G6" s="156"/>
      <c r="H6" s="154" t="s">
        <v>8</v>
      </c>
      <c r="I6" s="156"/>
      <c r="J6" s="154" t="s">
        <v>33</v>
      </c>
      <c r="K6" s="156"/>
      <c r="L6" s="154" t="s">
        <v>34</v>
      </c>
      <c r="M6" s="156"/>
      <c r="N6" s="154" t="s">
        <v>11</v>
      </c>
      <c r="O6" s="156"/>
      <c r="P6" s="153"/>
      <c r="Q6" s="153"/>
      <c r="R6" s="153"/>
    </row>
    <row r="7" spans="1:18" ht="90.75" thickBot="1" x14ac:dyDescent="0.3">
      <c r="A7" s="150"/>
      <c r="B7" s="11" t="s">
        <v>12</v>
      </c>
      <c r="C7" s="11" t="s">
        <v>13</v>
      </c>
      <c r="D7" s="11" t="s">
        <v>14</v>
      </c>
      <c r="E7" s="11" t="s">
        <v>13</v>
      </c>
      <c r="F7" s="11" t="s">
        <v>14</v>
      </c>
      <c r="G7" s="11" t="s">
        <v>13</v>
      </c>
      <c r="H7" s="11" t="s">
        <v>15</v>
      </c>
      <c r="I7" s="11" t="s">
        <v>16</v>
      </c>
      <c r="J7" s="11" t="s">
        <v>17</v>
      </c>
      <c r="K7" s="11" t="s">
        <v>13</v>
      </c>
      <c r="L7" s="11" t="s">
        <v>17</v>
      </c>
      <c r="M7" s="11" t="s">
        <v>13</v>
      </c>
      <c r="N7" s="11" t="s">
        <v>17</v>
      </c>
      <c r="O7" s="11" t="s">
        <v>18</v>
      </c>
      <c r="P7" s="150"/>
      <c r="Q7" s="150"/>
      <c r="R7" s="150"/>
    </row>
    <row r="8" spans="1:18" ht="20.100000000000001" customHeight="1" x14ac:dyDescent="0.25">
      <c r="A8" s="12" t="s">
        <v>19</v>
      </c>
      <c r="B8" s="8">
        <f>B9+B10</f>
        <v>0</v>
      </c>
      <c r="C8" s="9">
        <f t="shared" ref="C8:O8" si="0">C9+C10</f>
        <v>0</v>
      </c>
      <c r="D8" s="8">
        <f t="shared" si="0"/>
        <v>0</v>
      </c>
      <c r="E8" s="9">
        <f t="shared" si="0"/>
        <v>0</v>
      </c>
      <c r="F8" s="8">
        <f t="shared" si="0"/>
        <v>0</v>
      </c>
      <c r="G8" s="9">
        <f t="shared" si="0"/>
        <v>0</v>
      </c>
      <c r="H8" s="9">
        <f t="shared" si="0"/>
        <v>0</v>
      </c>
      <c r="I8" s="9">
        <f t="shared" si="0"/>
        <v>0</v>
      </c>
      <c r="J8" s="8">
        <f t="shared" si="0"/>
        <v>0</v>
      </c>
      <c r="K8" s="9">
        <f t="shared" si="0"/>
        <v>0</v>
      </c>
      <c r="L8" s="8">
        <f t="shared" si="0"/>
        <v>0</v>
      </c>
      <c r="M8" s="9">
        <f t="shared" si="0"/>
        <v>0</v>
      </c>
      <c r="N8" s="8">
        <f t="shared" si="0"/>
        <v>0</v>
      </c>
      <c r="O8" s="9">
        <f t="shared" si="0"/>
        <v>0</v>
      </c>
      <c r="P8" s="62">
        <f>ROUND(IF(SUM(G9,G10)=0,0,((P9*G9)+(P10*G10))/SUM(G9,G10)),2)</f>
        <v>0</v>
      </c>
      <c r="Q8" s="62">
        <f>ROUND(IF(SUM(H9,H10)=0,0,((Q9*H9)+(Q10*H10))/SUM(H9,H10)),2)</f>
        <v>0</v>
      </c>
      <c r="R8" s="62">
        <f>ROUND(IF(SUM(G8,O8)=0,0,((P8*G8)+(Q8*O8))/SUM(G8,O8)),2)</f>
        <v>0</v>
      </c>
    </row>
    <row r="9" spans="1:18" ht="20.100000000000001" customHeight="1" x14ac:dyDescent="0.25">
      <c r="A9" s="13" t="s">
        <v>20</v>
      </c>
      <c r="B9" s="61">
        <f>ROUND(SUMIFS(FACTURAS!U8:U1000,FACTURAS!V8:V1000,"&lt;=30",FACTURAS!K8:K1000,"Operación Corriente",FACTURAS!W8:W1000,"VERDADERO",FACTURAS!Q8:Q1000,"Sanidad"),2)</f>
        <v>0</v>
      </c>
      <c r="C9" s="62">
        <f>ROUND(SUMIFS(FACTURAS!J8:J1000,FACTURAS!V8:V1000,"&lt;=30",FACTURAS!K8:K1000,"Operación Corriente",FACTURAS!W8:W1000,"VERDADERO",FACTURAS!Q8:Q1000,"Sanidad")/1000,2)</f>
        <v>0</v>
      </c>
      <c r="D9" s="61">
        <f>ROUND(SUMIFS(FACTURAS!U8:U1000,FACTURAS!V8:V1000,"&gt;30",FACTURAS!K8:K1000,"Operación Corriente",FACTURAS!W8:W1000,"VERDADERO",FACTURAS!Q8:Q1000,"Sanidad"),2)</f>
        <v>0</v>
      </c>
      <c r="E9" s="62">
        <f>ROUND(SUMIFS(FACTURAS!J8:J1000,FACTURAS!V8:V1000,"&gt;30",FACTURAS!K8:K1000,"Operación Corriente",FACTURAS!W8:W1000,"VERDADERO",FACTURAS!Q8:Q1000,"Sanidad")/1000,2)</f>
        <v>0</v>
      </c>
      <c r="F9" s="41">
        <f>B9+D9</f>
        <v>0</v>
      </c>
      <c r="G9" s="42">
        <f>C9+E9</f>
        <v>0</v>
      </c>
      <c r="H9" s="36">
        <f>ROUND('A71.e'!H9,2)</f>
        <v>0</v>
      </c>
      <c r="I9" s="36">
        <f>ROUND('A71.e'!I9,2)</f>
        <v>0</v>
      </c>
      <c r="J9" s="61">
        <f>ROUND(SUMIFS(FACTURAS!U8:U1000,FACTURAS!X8:X1000,"&lt;=30",FACTURAS!K8:K1000,"Operación Corriente",FACTURAS!W8:W1000,"FALSO",FACTURAS!Q8:Q1000,"Sanidad"),2)</f>
        <v>0</v>
      </c>
      <c r="K9" s="62">
        <f>ROUND(SUMIFS(FACTURAS!J8:J1000,FACTURAS!X8:X1000,"&lt;=30",FACTURAS!K8:K1000,"Operación Corriente",FACTURAS!W8:W1000,"FALSO",FACTURAS!Q8:Q1000,"Sanidad")/1000,2)</f>
        <v>0</v>
      </c>
      <c r="L9" s="61">
        <f>ROUND(SUMIFS(FACTURAS!U8:U1000,FACTURAS!X8:X1000,"&gt;30",FACTURAS!K8:K1000,"Operación Corriente",FACTURAS!W8:W1000,"FALSO",FACTURAS!Q8:Q1000,"Sanidad"),2)</f>
        <v>0</v>
      </c>
      <c r="M9" s="62">
        <f>ROUND(SUMIFS(FACTURAS!J8:J1000,FACTURAS!X8:X1000,"&gt;30",FACTURAS!K8:K1000,"Operación Corriente",FACTURAS!W8:W1000,"FALSO",FACTURAS!Q8:Q1000,"Sanidad")/1000,2)</f>
        <v>0</v>
      </c>
      <c r="N9" s="41">
        <f>J9+L9</f>
        <v>0</v>
      </c>
      <c r="O9" s="42">
        <f>K9+M9</f>
        <v>0</v>
      </c>
      <c r="P9" s="62">
        <f>IF(FACTURAS!AC21&gt;0,FACTURAS!AB21/FACTURAS!AC21,0)</f>
        <v>0</v>
      </c>
      <c r="Q9" s="62">
        <f>IF(FACTURAS!AC27&gt;0,FACTURAS!AB27/FACTURAS!AC27,0)</f>
        <v>0</v>
      </c>
      <c r="R9" s="62">
        <f t="shared" ref="R9:R22" si="1">ROUND(IF(SUM(G9,O9)=0,0,((P9*G9)+(Q9*O9))/SUM(G9,O9)),2)</f>
        <v>0</v>
      </c>
    </row>
    <row r="10" spans="1:18" ht="20.100000000000001" customHeight="1" x14ac:dyDescent="0.25">
      <c r="A10" s="13" t="s">
        <v>21</v>
      </c>
      <c r="B10" s="61">
        <f>ROUND(SUMIFS(FACTURAS!U8:U1000,FACTURAS!V8:V1000,"&lt;=30",FACTURAS!K8:K1000,"Operación de Capital",FACTURAS!W8:W1000,"VERDADERO",FACTURAS!Q8:Q1000,"Sanidad"),2)</f>
        <v>0</v>
      </c>
      <c r="C10" s="62">
        <f>ROUND(SUMIFS(FACTURAS!J8:J1000,FACTURAS!V8:V1000,"&lt;=30",FACTURAS!K8:K1000,"Operación de Capital",FACTURAS!W8:W1000,"VERDADERO",FACTURAS!Q8:Q1000,"Sanidad")/1000,2)</f>
        <v>0</v>
      </c>
      <c r="D10" s="61">
        <f>ROUND(SUMIFS(FACTURAS!U8:U1000,FACTURAS!V8:V1000,"&gt;30",FACTURAS!K8:K1000,"Operación de Capital",FACTURAS!W8:W1000,"VERDADERO",FACTURAS!Q8:Q1000,"Sanidad"),2)</f>
        <v>0</v>
      </c>
      <c r="E10" s="62">
        <f>ROUND(SUMIFS(FACTURAS!J8:J1000,FACTURAS!V8:V1000,"&gt;30",FACTURAS!K8:K1000,"Operación de Capital",FACTURAS!W8:W1000,"VERDADERO",FACTURAS!Q8:Q1000,"Sanidad")/1000,2)</f>
        <v>0</v>
      </c>
      <c r="F10" s="41">
        <f>B10+D10</f>
        <v>0</v>
      </c>
      <c r="G10" s="42">
        <f>C10+E10</f>
        <v>0</v>
      </c>
      <c r="H10" s="36">
        <f>ROUND('A71.e'!H10,2)</f>
        <v>0</v>
      </c>
      <c r="I10" s="36">
        <f>ROUND('A71.e'!I10,2)</f>
        <v>0</v>
      </c>
      <c r="J10" s="61">
        <f>ROUND(SUMIFS(FACTURAS!U8:U1000,FACTURAS!X8:X1000,"&lt;=30",FACTURAS!K8:K1000,"Operación de Capital",FACTURAS!W8:W1000,"FALSO",FACTURAS!Q8:Q1000,"Sanidad"),2)</f>
        <v>0</v>
      </c>
      <c r="K10" s="62">
        <f>ROUND(SUMIFS(FACTURAS!J8:J1000,FACTURAS!X8:X1000,"&lt;=30",FACTURAS!K8:K1000,"Operación de Capital",FACTURAS!W8:W1000,"FALSO",FACTURAS!Q8:Q1000,"Sanidad")/1000,2)</f>
        <v>0</v>
      </c>
      <c r="L10" s="61">
        <f>ROUND(SUMIFS(FACTURAS!U8:U1000,FACTURAS!X8:X1000,"&gt;30",FACTURAS!K8:K1000,"Operación de Capital",FACTURAS!W8:W1000,"FALSO",FACTURAS!Q8:Q1000,"Sanidad"),2)</f>
        <v>0</v>
      </c>
      <c r="M10" s="62">
        <f>ROUND(SUMIFS(FACTURAS!J8:J1000,FACTURAS!X8:X1000,"&gt;30",FACTURAS!K8:K1000,"Operación de Capital",FACTURAS!W8:W1000,"FALSO",FACTURAS!Q8:Q1000,"Sanidad")/1000,2)</f>
        <v>0</v>
      </c>
      <c r="N10" s="41">
        <f>J10+L10</f>
        <v>0</v>
      </c>
      <c r="O10" s="42">
        <f>K10+M10</f>
        <v>0</v>
      </c>
      <c r="P10" s="62">
        <f>IF(FACTURAS!AC21&gt;0,FACTURAS!AB33/FACTURAS!AC21,0)</f>
        <v>0</v>
      </c>
      <c r="Q10" s="62">
        <f>IF(FACTURAS!AC27&gt;0,FACTURAS!AB38/FACTURAS!AC27,0)</f>
        <v>0</v>
      </c>
      <c r="R10" s="62">
        <f t="shared" si="1"/>
        <v>0</v>
      </c>
    </row>
    <row r="11" spans="1:18" ht="20.100000000000001" customHeight="1" x14ac:dyDescent="0.25">
      <c r="A11" s="12" t="s">
        <v>22</v>
      </c>
      <c r="B11" s="8">
        <f t="shared" ref="B11:O11" si="2">B12+B13</f>
        <v>0</v>
      </c>
      <c r="C11" s="9">
        <f t="shared" si="2"/>
        <v>0</v>
      </c>
      <c r="D11" s="8">
        <f t="shared" si="2"/>
        <v>0</v>
      </c>
      <c r="E11" s="9">
        <f t="shared" si="2"/>
        <v>0</v>
      </c>
      <c r="F11" s="8">
        <f t="shared" si="2"/>
        <v>0</v>
      </c>
      <c r="G11" s="9">
        <f t="shared" si="2"/>
        <v>0</v>
      </c>
      <c r="H11" s="9">
        <f t="shared" si="2"/>
        <v>0</v>
      </c>
      <c r="I11" s="9">
        <f t="shared" si="2"/>
        <v>0</v>
      </c>
      <c r="J11" s="8">
        <f t="shared" si="2"/>
        <v>0</v>
      </c>
      <c r="K11" s="9">
        <f t="shared" si="2"/>
        <v>0</v>
      </c>
      <c r="L11" s="8">
        <f t="shared" si="2"/>
        <v>0</v>
      </c>
      <c r="M11" s="9">
        <f t="shared" si="2"/>
        <v>0</v>
      </c>
      <c r="N11" s="8">
        <f t="shared" si="2"/>
        <v>0</v>
      </c>
      <c r="O11" s="9">
        <f t="shared" si="2"/>
        <v>0</v>
      </c>
      <c r="P11" s="62">
        <f>ROUND(IF(SUM(G12,G13)=0,0,((P12*G12)+(P13*G13))/SUM(G12,G13)),2)</f>
        <v>0</v>
      </c>
      <c r="Q11" s="62">
        <f>ROUND(IF(SUM(H12,H13)=0,0,((Q12*H12)+(Q13*H13))/SUM(H12,H13)),2)</f>
        <v>0</v>
      </c>
      <c r="R11" s="62">
        <f t="shared" si="1"/>
        <v>0</v>
      </c>
    </row>
    <row r="12" spans="1:18" ht="20.100000000000001" customHeight="1" x14ac:dyDescent="0.25">
      <c r="A12" s="13" t="s">
        <v>20</v>
      </c>
      <c r="B12" s="61">
        <f>ROUND(SUMIFS(FACTURAS!U8:U1000,FACTURAS!V8:V1000,"&lt;=30",FACTURAS!K8:K1000,"Operación Corriente",FACTURAS!W8:W1000,"VERDADERO",FACTURAS!Q8:Q1000,"Educación"),2)</f>
        <v>0</v>
      </c>
      <c r="C12" s="62">
        <f>ROUND(SUMIFS(FACTURAS!J8:J1000,FACTURAS!V8:V1000,"&lt;=30",FACTURAS!K8:K1000,"Operación Corriente",FACTURAS!W8:W1000,"VERDADERO",FACTURAS!Q8:Q1000,"Educación")/1000,2)</f>
        <v>0</v>
      </c>
      <c r="D12" s="61">
        <f>ROUND(SUMIFS(FACTURAS!U8:U1000,FACTURAS!V8:V1000,"&gt;30",FACTURAS!K8:K1000,"Operación Corriente",FACTURAS!W8:W1000,"VERDADERO",FACTURAS!Q8:Q1000,"Educación"),2)</f>
        <v>0</v>
      </c>
      <c r="E12" s="62">
        <f>ROUND(SUMIFS(FACTURAS!J8:J1000,FACTURAS!V8:V1000,"&gt;30",FACTURAS!K8:K1000,"Operación Corriente",FACTURAS!W8:W1000,"VERDADERO",FACTURAS!Q8:Q1000,"Educación")/1000,2)</f>
        <v>0</v>
      </c>
      <c r="F12" s="41">
        <f>B12+D12</f>
        <v>0</v>
      </c>
      <c r="G12" s="42">
        <f>C12+E12</f>
        <v>0</v>
      </c>
      <c r="H12" s="36">
        <f>ROUND('A71.e'!H12,2)</f>
        <v>0</v>
      </c>
      <c r="I12" s="36">
        <f>ROUND('A71.e'!I12,2)</f>
        <v>0</v>
      </c>
      <c r="J12" s="61">
        <f>ROUND(SUMIFS(FACTURAS!U8:U1000,FACTURAS!X8:X1000,"&lt;=30",FACTURAS!K8:K1000,"Operación Corriente",FACTURAS!W8:W1000,"FALSO",FACTURAS!Q8:Q1000,"Educación"),2)</f>
        <v>0</v>
      </c>
      <c r="K12" s="62">
        <f>ROUND(SUMIFS(FACTURAS!J8:J1000,FACTURAS!X8:X1000,"&lt;=30",FACTURAS!K8:K1000,"Operación Corriente",FACTURAS!W8:W1000,"FALSO",FACTURAS!Q8:Q1000,"Educación")/1000,2)</f>
        <v>0</v>
      </c>
      <c r="L12" s="61">
        <f>ROUND(SUMIFS(FACTURAS!U8:U1000,FACTURAS!X8:X1000,"&gt;30",FACTURAS!K8:K1000,"Operación Corriente",FACTURAS!W8:W1000,"FALSO",FACTURAS!Q8:Q1000,"Educación"),2)</f>
        <v>0</v>
      </c>
      <c r="M12" s="62">
        <f>ROUND(SUMIFS(FACTURAS!J8:J1000,FACTURAS!X8:X1000,"&gt;30",FACTURAS!K8:K1000,"Operación Corriente",FACTURAS!W8:W1000,"FALSO",FACTURAS!Q8:Q1000,"Educación")/1000,2)</f>
        <v>0</v>
      </c>
      <c r="N12" s="41">
        <f>J12+L12</f>
        <v>0</v>
      </c>
      <c r="O12" s="42">
        <f>K12+M12</f>
        <v>0</v>
      </c>
      <c r="P12" s="62">
        <f>IF(FACTURAS!AC22&gt;0,FACTURAS!AB22/FACTURAS!AC22,0)</f>
        <v>0</v>
      </c>
      <c r="Q12" s="62">
        <f>IF(FACTURAS!AC28&gt;0,FACTURAS!AB28/FACTURAS!AC28,0)</f>
        <v>0</v>
      </c>
      <c r="R12" s="62">
        <f t="shared" si="1"/>
        <v>0</v>
      </c>
    </row>
    <row r="13" spans="1:18" ht="20.100000000000001" customHeight="1" x14ac:dyDescent="0.25">
      <c r="A13" s="13" t="s">
        <v>21</v>
      </c>
      <c r="B13" s="61">
        <f>ROUND(SUMIFS(FACTURAS!U8:U1000,FACTURAS!V8:V1000,"&lt;=30",FACTURAS!K8:K1000,"Operación de Capital",FACTURAS!W8:W1000,"VERDADERO",FACTURAS!Q8:Q1000,"Educación"),2)</f>
        <v>0</v>
      </c>
      <c r="C13" s="62">
        <f>ROUND(SUMIFS(FACTURAS!J8:J1000,FACTURAS!V8:V1000,"&lt;=30",FACTURAS!K8:K1000,"Operación de Capital",FACTURAS!W8:W1000,"VERDADERO",FACTURAS!Q8:Q1000,"Educación")/1000,2)</f>
        <v>0</v>
      </c>
      <c r="D13" s="61">
        <f>ROUND(SUMIFS(FACTURAS!U8:U1000,FACTURAS!V8:V1000,"&gt;30",FACTURAS!K8:K1000,"Operación de Capital",FACTURAS!W8:W1000,"VERDADERO",FACTURAS!Q8:Q1000,"Educación"),2)</f>
        <v>0</v>
      </c>
      <c r="E13" s="62">
        <f>ROUND(SUMIFS(FACTURAS!J8:J1000,FACTURAS!V8:V1000,"&gt;30",FACTURAS!K8:K1000,"Operación de Capital",FACTURAS!W8:W1000,"VERDADERO",FACTURAS!Q8:Q1000,"Educación")/1000,2)</f>
        <v>0</v>
      </c>
      <c r="F13" s="41">
        <f>B13+D13</f>
        <v>0</v>
      </c>
      <c r="G13" s="42">
        <f>C13+E13</f>
        <v>0</v>
      </c>
      <c r="H13" s="36">
        <f>ROUND('A71.e'!H13,2)</f>
        <v>0</v>
      </c>
      <c r="I13" s="36">
        <f>ROUND('A71.e'!I13,2)</f>
        <v>0</v>
      </c>
      <c r="J13" s="61">
        <f>ROUND(SUMIFS(FACTURAS!U8:U1000,FACTURAS!X8:X1000,"&lt;=30",FACTURAS!K8:K1000,"Operación de Capital",FACTURAS!W8:W1000,"FALSO",FACTURAS!Q8:Q1000,"Educación"),2)</f>
        <v>0</v>
      </c>
      <c r="K13" s="62">
        <f>ROUND(SUMIFS(FACTURAS!J8:J1000,FACTURAS!X8:X1000,"&lt;=30",FACTURAS!K8:K1000,"Operación de Capital",FACTURAS!W8:W1000,"FALSO",FACTURAS!Q8:Q1000,"Educación")/1000,2)</f>
        <v>0</v>
      </c>
      <c r="L13" s="61">
        <f>ROUND(SUMIFS(FACTURAS!U8:U1000,FACTURAS!X8:X1000,"&gt;30",FACTURAS!K8:K1000,"Operación de Capital",FACTURAS!W8:W1000,"FALSO",FACTURAS!Q8:Q1000,"Educación"),2)</f>
        <v>0</v>
      </c>
      <c r="M13" s="62">
        <f>ROUND(SUMIFS(FACTURAS!J8:J1000,FACTURAS!X8:X1000,"&gt;30",FACTURAS!K8:K1000,"Operación de Capital",FACTURAS!W8:W1000,"FALSO",FACTURAS!Q8:Q1000,"Educación")/1000,2)</f>
        <v>0</v>
      </c>
      <c r="N13" s="41">
        <f>J13+L13</f>
        <v>0</v>
      </c>
      <c r="O13" s="42">
        <f>K13+M13</f>
        <v>0</v>
      </c>
      <c r="P13" s="62">
        <f>IF(FACTURAS!AC22&gt;0,FACTURAS!AB34/FACTURAS!AC22,0)</f>
        <v>0</v>
      </c>
      <c r="Q13" s="62">
        <f>IF(FACTURAS!AC28&gt;0,FACTURAS!AB39/FACTURAS!AC28,0)</f>
        <v>0</v>
      </c>
      <c r="R13" s="62">
        <f t="shared" si="1"/>
        <v>0</v>
      </c>
    </row>
    <row r="14" spans="1:18" ht="20.100000000000001" customHeight="1" x14ac:dyDescent="0.25">
      <c r="A14" s="12" t="s">
        <v>23</v>
      </c>
      <c r="B14" s="8">
        <f t="shared" ref="B14:O14" si="3">B15+B16</f>
        <v>0</v>
      </c>
      <c r="C14" s="9">
        <f t="shared" si="3"/>
        <v>0</v>
      </c>
      <c r="D14" s="8">
        <f t="shared" si="3"/>
        <v>0</v>
      </c>
      <c r="E14" s="9">
        <f t="shared" si="3"/>
        <v>0</v>
      </c>
      <c r="F14" s="8">
        <f t="shared" si="3"/>
        <v>0</v>
      </c>
      <c r="G14" s="9">
        <f t="shared" si="3"/>
        <v>0</v>
      </c>
      <c r="H14" s="9">
        <f t="shared" si="3"/>
        <v>0</v>
      </c>
      <c r="I14" s="9">
        <f t="shared" si="3"/>
        <v>0</v>
      </c>
      <c r="J14" s="8">
        <f t="shared" si="3"/>
        <v>0</v>
      </c>
      <c r="K14" s="9">
        <f t="shared" si="3"/>
        <v>0</v>
      </c>
      <c r="L14" s="8">
        <f t="shared" si="3"/>
        <v>0</v>
      </c>
      <c r="M14" s="9">
        <f t="shared" si="3"/>
        <v>0</v>
      </c>
      <c r="N14" s="8">
        <f t="shared" si="3"/>
        <v>0</v>
      </c>
      <c r="O14" s="9">
        <f t="shared" si="3"/>
        <v>0</v>
      </c>
      <c r="P14" s="62">
        <f>ROUND(IF(SUM(G15,G16)=0,0,((P15*G15)+(P16*G16))/SUM(G15,G16)),2)</f>
        <v>0</v>
      </c>
      <c r="Q14" s="62">
        <f>ROUND(IF(SUM(H15,H16)=0,0,((Q15*H15)+(Q16*H16))/SUM(H15,H16)),2)</f>
        <v>0</v>
      </c>
      <c r="R14" s="62">
        <f t="shared" si="1"/>
        <v>0</v>
      </c>
    </row>
    <row r="15" spans="1:18" ht="20.100000000000001" customHeight="1" x14ac:dyDescent="0.25">
      <c r="A15" s="13" t="s">
        <v>20</v>
      </c>
      <c r="B15" s="61">
        <f>ROUND(SUMIFS(FACTURAS!U8:U1000,FACTURAS!V8:V1000,"&lt;=30",FACTURAS!K8:K1000,"Operación Corriente",FACTURAS!W8:W1000,"VERDADERO",FACTURAS!Q8:Q1000,"Servicios Sociales"),2)</f>
        <v>0</v>
      </c>
      <c r="C15" s="62">
        <f>ROUND(SUMIFS(FACTURAS!J8:J1000,FACTURAS!V8:V1000,"&lt;=30",FACTURAS!K8:K1000,"Operación Corriente",FACTURAS!W8:W1000,"VERDADERO",FACTURAS!Q8:Q1000,"Servicios Sociales")/1000,2)</f>
        <v>0</v>
      </c>
      <c r="D15" s="61">
        <f>ROUND(SUMIFS(FACTURAS!J8:J1000,FACTURAS!V8:V1000,"&gt;30",FACTURAS!K8:K1000,"Operación Corriente",FACTURAS!W8:W1000,"VERDADERO",FACTURAS!Q8:Q1000,"Servicios Sociales"),2)</f>
        <v>0</v>
      </c>
      <c r="E15" s="62">
        <f>ROUND(SUMIFS(FACTURAS!J8:J1000,FACTURAS!V8:V1000,"&gt;30",FACTURAS!K8:K1000,"Operación Corriente",FACTURAS!W8:W1000,"VERDADERO",FACTURAS!Q8:Q1000,"Servicios Sociales")/1000,2)</f>
        <v>0</v>
      </c>
      <c r="F15" s="41">
        <f>B15+D15</f>
        <v>0</v>
      </c>
      <c r="G15" s="42">
        <f>C15+E15</f>
        <v>0</v>
      </c>
      <c r="H15" s="36">
        <f>ROUND('A71.e'!H15,2)</f>
        <v>0</v>
      </c>
      <c r="I15" s="36">
        <f>ROUND('A71.e'!I15,2)</f>
        <v>0</v>
      </c>
      <c r="J15" s="61">
        <f>ROUND(SUMIFS(FACTURAS!U8:U1000,FACTURAS!X8:X1000,"&lt;=30",FACTURAS!K8:K1000,"Operación Corriente",FACTURAS!W8:W1000,"FALSO",FACTURAS!Q8:Q1000,"Servicios Sociales"),2)</f>
        <v>0</v>
      </c>
      <c r="K15" s="62">
        <f>ROUND(SUMIFS(FACTURAS!J8:J1000,FACTURAS!X8:X1000,"&lt;=30",FACTURAS!K8:K1000,"Operación Corriente",FACTURAS!W8:W1000,"FALSO",FACTURAS!Q8:Q1000,"Servicios Sociales")/1000,2)</f>
        <v>0</v>
      </c>
      <c r="L15" s="61">
        <f>ROUND(SUMIFS(FACTURAS!U8:U1000,FACTURAS!X8:X1000,"&gt;30",FACTURAS!K8:K1000,"Operación Corriente",FACTURAS!W8:W1000,"FALSO",FACTURAS!Q8:Q1000,"Servicios Sociales"),2)</f>
        <v>0</v>
      </c>
      <c r="M15" s="62">
        <f>ROUND(SUMIFS(FACTURAS!J8:J1000,FACTURAS!X8:X1000,"&gt;30",FACTURAS!K8:K1000,"Operación Corriente",FACTURAS!W8:W1000,"FALSO",FACTURAS!Q8:Q1000,"Servicios Sociales")/1000,2)</f>
        <v>0</v>
      </c>
      <c r="N15" s="41">
        <f>J15+L15</f>
        <v>0</v>
      </c>
      <c r="O15" s="42">
        <f>K15+M15</f>
        <v>0</v>
      </c>
      <c r="P15" s="62">
        <f>IF(FACTURAS!AC23&gt;0,FACTURAS!AB23/FACTURAS!AC23,0)</f>
        <v>0</v>
      </c>
      <c r="Q15" s="62">
        <f>IF(FACTURAS!AC29&gt;0,FACTURAS!AB29/FACTURAS!AC29,0)</f>
        <v>0</v>
      </c>
      <c r="R15" s="62">
        <f t="shared" si="1"/>
        <v>0</v>
      </c>
    </row>
    <row r="16" spans="1:18" ht="20.100000000000001" customHeight="1" x14ac:dyDescent="0.25">
      <c r="A16" s="13" t="s">
        <v>21</v>
      </c>
      <c r="B16" s="61">
        <f>ROUND(SUMIFS(FACTURAS!U8:U1000,FACTURAS!V8:V1000,"&lt;=30",FACTURAS!K8:K1000,"Operación de Capital",FACTURAS!W8:W1000,"VERDADERO",FACTURAS!Q8:Q1000,"Servicios Sociales"),2)</f>
        <v>0</v>
      </c>
      <c r="C16" s="62">
        <f>ROUND(SUMIFS(FACTURAS!J8:J1000,FACTURAS!V8:V1000,"&lt;=30",FACTURAS!K8:K1000,"Operación de Capital",FACTURAS!W8:W1000,"VERDADERO",FACTURAS!Q8:Q1000,"Servicios Sociales")/1000,2)</f>
        <v>0</v>
      </c>
      <c r="D16" s="61">
        <f>ROUND(SUMIFS(FACTURAS!J8:J1000,FACTURAS!V8:V1000,"&gt;30",FACTURAS!K8:K1000,"Operación de Capital",FACTURAS!W8:W1000,"VERDADERO",FACTURAS!Q8:Q1000,"Servicios Sociales"),2)</f>
        <v>0</v>
      </c>
      <c r="E16" s="62">
        <f>ROUND(SUMIFS(FACTURAS!J8:J1000,FACTURAS!V8:V1000,"&gt;30",FACTURAS!K8:K1000,"Operación de Capital",FACTURAS!W8:W1000,"VERDADERO",FACTURAS!Q8:Q1000,"Servicios Sociales")/1000,2)</f>
        <v>0</v>
      </c>
      <c r="F16" s="41">
        <f>B16+D16</f>
        <v>0</v>
      </c>
      <c r="G16" s="42">
        <f>C16+E16</f>
        <v>0</v>
      </c>
      <c r="H16" s="36">
        <f>ROUND('A71.e'!H16,2)</f>
        <v>0</v>
      </c>
      <c r="I16" s="36">
        <f>ROUND('A71.e'!I16,2)</f>
        <v>0</v>
      </c>
      <c r="J16" s="61">
        <f>ROUND(SUMIFS(FACTURAS!U8:U1000,FACTURAS!X8:X1000,"&lt;=30",FACTURAS!K8:K1000,"Operación de Capital",FACTURAS!W8:W1000,"FALSO",FACTURAS!Q8:Q1000,"Servicios Sociales"),2)</f>
        <v>0</v>
      </c>
      <c r="K16" s="62">
        <f>ROUND(SUMIFS(FACTURAS!J8:J1000,FACTURAS!X8:X1000,"&lt;=30",FACTURAS!K8:K1000,"Operación de Capital",FACTURAS!W8:W1000,"FALSO",FACTURAS!Q8:Q1000,"Servicios Sociales")/1000,2)</f>
        <v>0</v>
      </c>
      <c r="L16" s="61">
        <f>ROUND(SUMIFS(FACTURAS!U8:U1000,FACTURAS!X8:X1000,"&gt;30",FACTURAS!K8:K1000,"Operación de Capital",FACTURAS!W8:W1000,"FALSO",FACTURAS!Q8:Q1000,"Servicios Sociales"),2)</f>
        <v>0</v>
      </c>
      <c r="M16" s="62">
        <f>ROUND(SUMIFS(FACTURAS!J8:J1000,FACTURAS!X8:X1000,"&gt;30",FACTURAS!K8:K1000,"Operación de Capital",FACTURAS!W8:W1000,"FALSO",FACTURAS!Q8:Q1000,"Servicios Sociales")/1000,2)</f>
        <v>0</v>
      </c>
      <c r="N16" s="41">
        <f>J16+L16</f>
        <v>0</v>
      </c>
      <c r="O16" s="42">
        <f>K16+M16</f>
        <v>0</v>
      </c>
      <c r="P16" s="62">
        <f>IF(FACTURAS!AC23&gt;0,FACTURAS!AB35/FACTURAS!AC23,0)</f>
        <v>0</v>
      </c>
      <c r="Q16" s="62">
        <f>IF(FACTURAS!AC29&gt;0,FACTURAS!AB40/FACTURAS!AC29,0)</f>
        <v>0</v>
      </c>
      <c r="R16" s="62">
        <f t="shared" si="1"/>
        <v>0</v>
      </c>
    </row>
    <row r="17" spans="1:18" ht="20.100000000000001" customHeight="1" x14ac:dyDescent="0.25">
      <c r="A17" s="12" t="s">
        <v>24</v>
      </c>
      <c r="B17" s="8">
        <f t="shared" ref="B17:O17" si="4">B18+B19</f>
        <v>0</v>
      </c>
      <c r="C17" s="9">
        <f t="shared" si="4"/>
        <v>0</v>
      </c>
      <c r="D17" s="8">
        <f t="shared" si="4"/>
        <v>0</v>
      </c>
      <c r="E17" s="9">
        <f t="shared" si="4"/>
        <v>0</v>
      </c>
      <c r="F17" s="8">
        <f t="shared" si="4"/>
        <v>0</v>
      </c>
      <c r="G17" s="9">
        <f t="shared" si="4"/>
        <v>0</v>
      </c>
      <c r="H17" s="9">
        <f t="shared" si="4"/>
        <v>0</v>
      </c>
      <c r="I17" s="9">
        <f t="shared" si="4"/>
        <v>0</v>
      </c>
      <c r="J17" s="8">
        <f t="shared" si="4"/>
        <v>0</v>
      </c>
      <c r="K17" s="9">
        <f t="shared" si="4"/>
        <v>0</v>
      </c>
      <c r="L17" s="8">
        <f t="shared" si="4"/>
        <v>0</v>
      </c>
      <c r="M17" s="9">
        <f t="shared" si="4"/>
        <v>0</v>
      </c>
      <c r="N17" s="8">
        <f t="shared" si="4"/>
        <v>0</v>
      </c>
      <c r="O17" s="9">
        <f t="shared" si="4"/>
        <v>0</v>
      </c>
      <c r="P17" s="62">
        <f>ROUND(IF(SUM(G18,G19)=0,0,((P18*G18)+(P19*G19))/SUM(G18,G19)),2)</f>
        <v>0</v>
      </c>
      <c r="Q17" s="62">
        <f>ROUND(IF(SUM(H18,H19)=0,0,((Q18*H18)+(Q19*H19))/SUM(H18,H19)),2)</f>
        <v>0</v>
      </c>
      <c r="R17" s="62">
        <f t="shared" si="1"/>
        <v>0</v>
      </c>
    </row>
    <row r="18" spans="1:18" ht="20.100000000000001" customHeight="1" x14ac:dyDescent="0.25">
      <c r="A18" s="13" t="s">
        <v>20</v>
      </c>
      <c r="B18" s="61">
        <f>ROUND(SUMIFS(FACTURAS!U8:U1000,FACTURAS!V8:V1000,"&lt;=30",FACTURAS!K8:K1000,"Operación Corriente",FACTURAS!W8:W1000,"VERDADERO",FACTURAS!Q8:Q1000,"Resto"),2)</f>
        <v>0</v>
      </c>
      <c r="C18" s="62">
        <f>ROUND(SUMIFS(FACTURAS!J8:J1000,FACTURAS!V8:V1000,"&lt;=30",FACTURAS!K8:K1000,"Operación Corriente",FACTURAS!W8:W1000,"VERDADERO",FACTURAS!Q8:Q1000,"Resto")/1000,2)</f>
        <v>0</v>
      </c>
      <c r="D18" s="61">
        <f>ROUND(SUMIFS(FACTURAS!J8:J1000,FACTURAS!V8:V1000,"&gt;30",FACTURAS!K8:K1000,"Operación Corriente",FACTURAS!W8:W1000,"VERDADERO",FACTURAS!Q8:Q1000,"Resto"),2)</f>
        <v>0</v>
      </c>
      <c r="E18" s="62">
        <f>ROUND(SUMIFS(FACTURAS!J8:J1000,FACTURAS!V8:V1000,"&gt;30",FACTURAS!K8:K1000,"Operación Corriente",FACTURAS!W8:W1000,"VERDADERO",FACTURAS!Q8:Q1000,"Resto")/1000,2)</f>
        <v>0</v>
      </c>
      <c r="F18" s="41">
        <f>B18+D18</f>
        <v>0</v>
      </c>
      <c r="G18" s="42">
        <f>C18+E18</f>
        <v>0</v>
      </c>
      <c r="H18" s="36">
        <f>ROUND('A71.e'!H18,2)</f>
        <v>0</v>
      </c>
      <c r="I18" s="36">
        <f>ROUND('A71.e'!I18,2)</f>
        <v>0</v>
      </c>
      <c r="J18" s="61">
        <f>ROUND(SUMIFS(FACTURAS!U8:U1000,FACTURAS!X8:X1000,"&lt;=30",FACTURAS!K8:K1000,"Operación Corriente",FACTURAS!W8:W1000,"FALSO",FACTURAS!Q8:Q1000,"Resto"),2)</f>
        <v>0</v>
      </c>
      <c r="K18" s="62">
        <f>ROUND(SUMIFS(FACTURAS!J8:J1000,FACTURAS!X8:X1000,"&lt;=30",FACTURAS!K8:K1000,"Operación Corriente",FACTURAS!W8:W1000,"FALSO",FACTURAS!Q8:Q1000,"Resto")/1000,2)</f>
        <v>0</v>
      </c>
      <c r="L18" s="61">
        <f>ROUND(SUMIFS(FACTURAS!U8:U1000,FACTURAS!X8:X1000,"&gt;30",FACTURAS!K8:K1000,"Operación Corriente",FACTURAS!W8:W1000,"FALSO",FACTURAS!Q8:Q1000,"Resto"),2)</f>
        <v>0</v>
      </c>
      <c r="M18" s="62">
        <f>ROUND(SUMIFS(FACTURAS!J8:J1000,FACTURAS!X8:X1000,"&gt;30",FACTURAS!K8:K1000,"Operación Corriente",FACTURAS!W8:W1000,"FALSO",FACTURAS!Q8:Q1000,"Resto")/1000,2)</f>
        <v>0</v>
      </c>
      <c r="N18" s="41">
        <f>J18+L18</f>
        <v>0</v>
      </c>
      <c r="O18" s="42">
        <f>K18+M18</f>
        <v>0</v>
      </c>
      <c r="P18" s="62">
        <f>IF(FACTURAS!AC24&gt;0,FACTURAS!AB24/FACTURAS!AC24,0)</f>
        <v>0</v>
      </c>
      <c r="Q18" s="62">
        <f>IF(FACTURAS!AC30&gt;0,FACTURAS!AB30/FACTURAS!AC30,0)</f>
        <v>0</v>
      </c>
      <c r="R18" s="62">
        <f t="shared" si="1"/>
        <v>0</v>
      </c>
    </row>
    <row r="19" spans="1:18" ht="20.100000000000001" customHeight="1" x14ac:dyDescent="0.25">
      <c r="A19" s="13" t="s">
        <v>21</v>
      </c>
      <c r="B19" s="61">
        <f>ROUND(SUMIFS(FACTURAS!U8:U1000,FACTURAS!V8:V1000,"&lt;=30",FACTURAS!K8:K1000,"Operación de Capital",FACTURAS!W8:W1000,"VERDADERO",FACTURAS!Q8:Q1000,"Resto"),2)</f>
        <v>0</v>
      </c>
      <c r="C19" s="62">
        <f>ROUND(SUMIFS(FACTURAS!J8:J1000,FACTURAS!V8:V1000,"&lt;=30",FACTURAS!K8:K1000,"Operación de Capital",FACTURAS!W8:W1000,"VERDADERO",FACTURAS!Q8:Q1000,"Resto")/1000,2)</f>
        <v>0</v>
      </c>
      <c r="D19" s="61">
        <f>ROUND(SUMIFS(FACTURAS!J8:J1000,FACTURAS!V8:V1000,"&gt;30",FACTURAS!K8:K1000,"Operación de Capital",FACTURAS!W8:W1000,"VERDADERO",FACTURAS!Q8:Q1000,"Resto"),2)</f>
        <v>0</v>
      </c>
      <c r="E19" s="62">
        <f>ROUND(SUMIFS(FACTURAS!J8:J1000,FACTURAS!V8:V1000,"&gt;30",FACTURAS!K8:K1000,"Operación de Capital",FACTURAS!W8:W1000,"VERDADERO",FACTURAS!Q8:Q1000,"Resto")/1000,2)</f>
        <v>0</v>
      </c>
      <c r="F19" s="41">
        <f>B19+D19</f>
        <v>0</v>
      </c>
      <c r="G19" s="42">
        <f>C19+E19</f>
        <v>0</v>
      </c>
      <c r="H19" s="36">
        <f>ROUND('A71.e'!H19,2)</f>
        <v>0</v>
      </c>
      <c r="I19" s="36">
        <f>ROUND('A71.e'!I19,2)</f>
        <v>0</v>
      </c>
      <c r="J19" s="61">
        <f>ROUND(SUMIFS(FACTURAS!U8:U1000,FACTURAS!X8:X1000,"&lt;=30",FACTURAS!K8:K1000,"Operación de Capital",FACTURAS!W8:W1000,"FALSO",FACTURAS!Q8:Q1000,"Resto"),2)</f>
        <v>0</v>
      </c>
      <c r="K19" s="62">
        <f>ROUND(SUMIFS(FACTURAS!J8:J1000,FACTURAS!X8:X1000,"&lt;=30",FACTURAS!K8:K1000,"Operación de Capital",FACTURAS!W8:W1000,"FALSO",FACTURAS!Q8:Q1000,"Resto")/1000,2)</f>
        <v>0</v>
      </c>
      <c r="L19" s="61">
        <f>ROUND(SUMIFS(FACTURAS!U8:U1000,FACTURAS!X8:X1000,"&gt;30",FACTURAS!K8:K1000,"Operación de Capital",FACTURAS!W8:W1000,"FALSO",FACTURAS!Q8:Q1000,"Resto"),2)</f>
        <v>0</v>
      </c>
      <c r="M19" s="62">
        <f>ROUND(SUMIFS(FACTURAS!J8:J1000,FACTURAS!X8:X1000,"&gt;30",FACTURAS!K8:K1000,"Operación de Capital",FACTURAS!W8:W1000,"FALSO",FACTURAS!Q8:Q1000,"Resto")/1000,2)</f>
        <v>0</v>
      </c>
      <c r="N19" s="41">
        <f>J19+L19</f>
        <v>0</v>
      </c>
      <c r="O19" s="42">
        <f>K19+M19</f>
        <v>0</v>
      </c>
      <c r="P19" s="62">
        <f>IF(FACTURAS!AC24&gt;0,FACTURAS!AB36/FACTURAS!AC24,0)</f>
        <v>0</v>
      </c>
      <c r="Q19" s="62">
        <f>IF(FACTURAS!AC30&gt;0,FACTURAS!AB41/FACTURAS!AC30,0)</f>
        <v>0</v>
      </c>
      <c r="R19" s="62">
        <f t="shared" si="1"/>
        <v>0</v>
      </c>
    </row>
    <row r="20" spans="1:18" ht="20.100000000000001" customHeight="1" x14ac:dyDescent="0.25">
      <c r="A20" s="12" t="s">
        <v>30</v>
      </c>
      <c r="B20" s="8">
        <f t="shared" ref="B20:O20" si="5">B21+B22</f>
        <v>0</v>
      </c>
      <c r="C20" s="9">
        <f t="shared" si="5"/>
        <v>0</v>
      </c>
      <c r="D20" s="8">
        <f t="shared" si="5"/>
        <v>0</v>
      </c>
      <c r="E20" s="9">
        <f t="shared" si="5"/>
        <v>0</v>
      </c>
      <c r="F20" s="8">
        <f t="shared" si="5"/>
        <v>0</v>
      </c>
      <c r="G20" s="9">
        <f t="shared" si="5"/>
        <v>0</v>
      </c>
      <c r="H20" s="9">
        <f t="shared" si="5"/>
        <v>0</v>
      </c>
      <c r="I20" s="9">
        <f t="shared" si="5"/>
        <v>0</v>
      </c>
      <c r="J20" s="8">
        <f t="shared" si="5"/>
        <v>0</v>
      </c>
      <c r="K20" s="9">
        <f t="shared" si="5"/>
        <v>0</v>
      </c>
      <c r="L20" s="8">
        <f t="shared" si="5"/>
        <v>0</v>
      </c>
      <c r="M20" s="9">
        <f t="shared" si="5"/>
        <v>0</v>
      </c>
      <c r="N20" s="8">
        <f t="shared" si="5"/>
        <v>0</v>
      </c>
      <c r="O20" s="9">
        <f t="shared" si="5"/>
        <v>0</v>
      </c>
      <c r="P20" s="62">
        <f>ROUND(IF(SUM(G21,G22)=0,0,((P21*G21)+(P22*G22))/SUM(G21,G22)),2)</f>
        <v>0</v>
      </c>
      <c r="Q20" s="62">
        <f>ROUND(IF(SUM(H21,H22)=0,0,((Q21*H21)+(Q22*H22))/SUM(H21,H22)),2)</f>
        <v>0</v>
      </c>
      <c r="R20" s="62">
        <f t="shared" si="1"/>
        <v>0</v>
      </c>
    </row>
    <row r="21" spans="1:18" ht="20.100000000000001" customHeight="1" x14ac:dyDescent="0.25">
      <c r="A21" s="13" t="s">
        <v>20</v>
      </c>
      <c r="B21" s="61">
        <f>ROUND(SUM(B9,B12,B15,B18),2)</f>
        <v>0</v>
      </c>
      <c r="C21" s="62">
        <f t="shared" ref="C21:E22" si="6">ROUND(SUM(C9,C12,C15,C18),2)</f>
        <v>0</v>
      </c>
      <c r="D21" s="61">
        <f t="shared" si="6"/>
        <v>0</v>
      </c>
      <c r="E21" s="62">
        <f t="shared" si="6"/>
        <v>0</v>
      </c>
      <c r="F21" s="41">
        <f>B21+D21</f>
        <v>0</v>
      </c>
      <c r="G21" s="42">
        <f>C21+E21</f>
        <v>0</v>
      </c>
      <c r="H21" s="36">
        <f>ROUND('A71.e'!H21,2)</f>
        <v>0</v>
      </c>
      <c r="I21" s="36">
        <f>ROUND('A71.e'!I21,2)</f>
        <v>0</v>
      </c>
      <c r="J21" s="61">
        <f>ROUND(SUM(J9,J12,J15,J18),2)</f>
        <v>0</v>
      </c>
      <c r="K21" s="62">
        <f t="shared" ref="K21:M22" si="7">ROUND(SUM(K9,K12,K15,K18),2)</f>
        <v>0</v>
      </c>
      <c r="L21" s="61">
        <f t="shared" si="7"/>
        <v>0</v>
      </c>
      <c r="M21" s="62">
        <f t="shared" si="7"/>
        <v>0</v>
      </c>
      <c r="N21" s="41">
        <f>J21+L21</f>
        <v>0</v>
      </c>
      <c r="O21" s="42">
        <f>K21+M21</f>
        <v>0</v>
      </c>
      <c r="P21" s="62">
        <f>ROUND(IF(SUM(G21)=0,0,((P9*G9)+(P12*G12)+(P15*G15)+(P18*G18))/G21),2)</f>
        <v>0</v>
      </c>
      <c r="Q21" s="62">
        <f>ROUND(IF(SUM(H21)=0,0,((Q9*H9)+(Q12*H12)+(Q15*H15)+(Q18*H18))/H21),2)</f>
        <v>0</v>
      </c>
      <c r="R21" s="62">
        <f t="shared" si="1"/>
        <v>0</v>
      </c>
    </row>
    <row r="22" spans="1:18" ht="20.100000000000001" customHeight="1" x14ac:dyDescent="0.25">
      <c r="A22" s="13" t="s">
        <v>21</v>
      </c>
      <c r="B22" s="61">
        <f>ROUND(SUM(B10,B13,B16,B19),2)</f>
        <v>0</v>
      </c>
      <c r="C22" s="62">
        <f t="shared" si="6"/>
        <v>0</v>
      </c>
      <c r="D22" s="61">
        <f t="shared" si="6"/>
        <v>0</v>
      </c>
      <c r="E22" s="62">
        <f t="shared" si="6"/>
        <v>0</v>
      </c>
      <c r="F22" s="41">
        <f>B22+D22</f>
        <v>0</v>
      </c>
      <c r="G22" s="42">
        <f>C22+E22</f>
        <v>0</v>
      </c>
      <c r="H22" s="36">
        <f>ROUND('A71.e'!H22,2)</f>
        <v>0</v>
      </c>
      <c r="I22" s="36">
        <f>ROUND('A71.e'!I22,2)</f>
        <v>0</v>
      </c>
      <c r="J22" s="61">
        <f>ROUND(SUM(J10,J13,J16,J19),2)</f>
        <v>0</v>
      </c>
      <c r="K22" s="62">
        <f t="shared" si="7"/>
        <v>0</v>
      </c>
      <c r="L22" s="61">
        <f t="shared" si="7"/>
        <v>0</v>
      </c>
      <c r="M22" s="62">
        <f t="shared" si="7"/>
        <v>0</v>
      </c>
      <c r="N22" s="41">
        <f>J22+L22</f>
        <v>0</v>
      </c>
      <c r="O22" s="42">
        <f>K22+M22</f>
        <v>0</v>
      </c>
      <c r="P22" s="62">
        <f>ROUND(IF(SUM(G22)=0,0,((P10*G10)+(P13*G13)+(P16*G16)+(P19*G19))/G22),2)</f>
        <v>0</v>
      </c>
      <c r="Q22" s="62">
        <f>ROUND(IF(SUM(H22)=0,0,((Q10*H10)+(Q13*H13)+(Q16*H16)+(Q19*H19))/H22),2)</f>
        <v>0</v>
      </c>
      <c r="R22" s="62">
        <f t="shared" si="1"/>
        <v>0</v>
      </c>
    </row>
  </sheetData>
  <mergeCells count="16">
    <mergeCell ref="L6:M6"/>
    <mergeCell ref="N6:O6"/>
    <mergeCell ref="A1:R1"/>
    <mergeCell ref="A2:R2"/>
    <mergeCell ref="A3:R3"/>
    <mergeCell ref="A5:A7"/>
    <mergeCell ref="B5:I5"/>
    <mergeCell ref="J5:O5"/>
    <mergeCell ref="P5:P7"/>
    <mergeCell ref="Q5:Q7"/>
    <mergeCell ref="R5:R7"/>
    <mergeCell ref="B6:C6"/>
    <mergeCell ref="D6:E6"/>
    <mergeCell ref="F6:G6"/>
    <mergeCell ref="H6:I6"/>
    <mergeCell ref="J6:K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sheetPr>
  <dimension ref="A1:E49"/>
  <sheetViews>
    <sheetView workbookViewId="0">
      <selection activeCell="A2" sqref="A2:E2"/>
    </sheetView>
  </sheetViews>
  <sheetFormatPr baseColWidth="10" defaultRowHeight="15" x14ac:dyDescent="0.25"/>
  <cols>
    <col min="1" max="1" width="57.140625" bestFit="1" customWidth="1"/>
    <col min="2" max="5" width="19" bestFit="1" customWidth="1"/>
  </cols>
  <sheetData>
    <row r="1" spans="1:5" ht="39.950000000000003" customHeight="1" thickBot="1" x14ac:dyDescent="0.3">
      <c r="A1" s="139" t="s">
        <v>669</v>
      </c>
      <c r="B1" s="140"/>
      <c r="C1" s="140"/>
      <c r="D1" s="140"/>
      <c r="E1" s="157"/>
    </row>
    <row r="2" spans="1:5" ht="20.100000000000001" customHeight="1" thickBot="1" x14ac:dyDescent="0.3">
      <c r="A2" s="158" t="str">
        <f>IF(CONTROL!D4=0,"",CONTROL!D4)</f>
        <v>Septiembre</v>
      </c>
      <c r="B2" s="159"/>
      <c r="C2" s="159"/>
      <c r="D2" s="159"/>
      <c r="E2" s="160"/>
    </row>
    <row r="3" spans="1:5" ht="20.100000000000001" customHeight="1" thickBot="1" x14ac:dyDescent="0.3">
      <c r="A3" s="158" t="str">
        <f>IF(CONTROL!D5=0,"",CONTROL!D5)</f>
        <v xml:space="preserve">Fundación Instituto de Investigación Marqués de Valdecilla </v>
      </c>
      <c r="B3" s="159"/>
      <c r="C3" s="159"/>
      <c r="D3" s="159"/>
      <c r="E3" s="160"/>
    </row>
    <row r="4" spans="1:5" ht="20.100000000000001" customHeight="1" thickBot="1" x14ac:dyDescent="0.3">
      <c r="A4" s="161" t="s">
        <v>312</v>
      </c>
      <c r="B4" s="161"/>
      <c r="C4" s="161"/>
      <c r="D4" s="161"/>
      <c r="E4" s="161"/>
    </row>
    <row r="5" spans="1:5" ht="26.25" thickBot="1" x14ac:dyDescent="0.3">
      <c r="A5" s="94" t="s">
        <v>73</v>
      </c>
      <c r="B5" s="94" t="s">
        <v>668</v>
      </c>
      <c r="C5" s="94" t="s">
        <v>667</v>
      </c>
      <c r="D5" s="94" t="s">
        <v>666</v>
      </c>
      <c r="E5" s="94" t="s">
        <v>105</v>
      </c>
    </row>
    <row r="6" spans="1:5" ht="15.75" thickBot="1" x14ac:dyDescent="0.3">
      <c r="A6" s="93" t="s">
        <v>665</v>
      </c>
      <c r="B6" s="98">
        <f>IFERROR(ROUND(G.80!B6,2),0)</f>
        <v>0</v>
      </c>
      <c r="C6" s="98">
        <f>IFERROR(ROUND(G.80!C6,2),0)</f>
        <v>0</v>
      </c>
      <c r="D6" s="98">
        <f>IFERROR(ROUND(G.80!D6,2),0)</f>
        <v>0</v>
      </c>
      <c r="E6" s="98">
        <f>IFERROR(ROUND(G.80!E6,2),0)</f>
        <v>0</v>
      </c>
    </row>
    <row r="7" spans="1:5" ht="15.75" thickBot="1" x14ac:dyDescent="0.3">
      <c r="A7" s="93" t="s">
        <v>60</v>
      </c>
      <c r="B7" s="98">
        <f>IFERROR(ROUND(G.80!B7,2),0)</f>
        <v>0</v>
      </c>
      <c r="C7" s="98">
        <f>IFERROR(ROUND(G.80!C7,2),0)</f>
        <v>0</v>
      </c>
      <c r="D7" s="98">
        <f>IFERROR(ROUND(G.80!D7,2),0)</f>
        <v>0</v>
      </c>
      <c r="E7" s="98">
        <f>IFERROR(ROUND(G.80!E7,2),0)</f>
        <v>0</v>
      </c>
    </row>
    <row r="8" spans="1:5" ht="15.75" thickBot="1" x14ac:dyDescent="0.3">
      <c r="A8" s="93" t="s">
        <v>664</v>
      </c>
      <c r="B8" s="98">
        <f>IFERROR(ROUND(G.80!B8,2),0)</f>
        <v>0</v>
      </c>
      <c r="C8" s="98">
        <f>IFERROR(ROUND(G.80!C8,2),0)</f>
        <v>0</v>
      </c>
      <c r="D8" s="98">
        <f>IFERROR(ROUND(G.80!D8,2),0)</f>
        <v>0</v>
      </c>
      <c r="E8" s="98">
        <f>IFERROR(ROUND(G.80!E8,2),0)</f>
        <v>0</v>
      </c>
    </row>
    <row r="9" spans="1:5" ht="15.75" thickBot="1" x14ac:dyDescent="0.3">
      <c r="A9" s="93" t="s">
        <v>663</v>
      </c>
      <c r="B9" s="98">
        <f>IFERROR(ROUND(G.80!B9,2),0)</f>
        <v>0</v>
      </c>
      <c r="C9" s="98">
        <f>IFERROR(ROUND(G.80!C9,2),0)</f>
        <v>0</v>
      </c>
      <c r="D9" s="98">
        <f>IFERROR(ROUND(G.80!D9,2),0)</f>
        <v>0</v>
      </c>
      <c r="E9" s="98">
        <f>IFERROR(ROUND(G.80!E9,2),0)</f>
        <v>0</v>
      </c>
    </row>
    <row r="10" spans="1:5" ht="15.75" thickBot="1" x14ac:dyDescent="0.3">
      <c r="A10" s="90" t="s">
        <v>662</v>
      </c>
      <c r="B10" s="89">
        <f>IFERROR(ROUND(G.80!B10,2),0)</f>
        <v>0</v>
      </c>
      <c r="C10" s="89">
        <f>IFERROR(ROUND(G.80!C10,2),0)</f>
        <v>0</v>
      </c>
      <c r="D10" s="89">
        <f>IFERROR(ROUND(G.80!D10,2),0)</f>
        <v>0</v>
      </c>
      <c r="E10" s="89">
        <f>IFERROR(ROUND(G.80!E10,2),0)</f>
        <v>0</v>
      </c>
    </row>
    <row r="11" spans="1:5" ht="15.75" thickBot="1" x14ac:dyDescent="0.3">
      <c r="A11" s="90" t="s">
        <v>661</v>
      </c>
      <c r="B11" s="89">
        <f>IFERROR(ROUND(G.80!B11,2),0)</f>
        <v>0</v>
      </c>
      <c r="C11" s="89">
        <f>IFERROR(ROUND(G.80!C11,2),0)</f>
        <v>0</v>
      </c>
      <c r="D11" s="89">
        <f>IFERROR(ROUND(G.80!D11,2),0)</f>
        <v>0</v>
      </c>
      <c r="E11" s="89">
        <f>IFERROR(ROUND(G.80!E11,2),0)</f>
        <v>0</v>
      </c>
    </row>
    <row r="12" spans="1:5" ht="15.75" thickBot="1" x14ac:dyDescent="0.3">
      <c r="A12" s="90" t="s">
        <v>660</v>
      </c>
      <c r="B12" s="89">
        <f>IFERROR(ROUND(G.80!B12,2),0)</f>
        <v>0</v>
      </c>
      <c r="C12" s="89">
        <f>IFERROR(ROUND(G.80!C12,2),0)</f>
        <v>0</v>
      </c>
      <c r="D12" s="89">
        <f>IFERROR(ROUND(G.80!D12,2),0)</f>
        <v>0</v>
      </c>
      <c r="E12" s="89">
        <f>IFERROR(ROUND(G.80!E12,2),0)</f>
        <v>0</v>
      </c>
    </row>
    <row r="13" spans="1:5" ht="15.75" thickBot="1" x14ac:dyDescent="0.3">
      <c r="A13" s="90" t="s">
        <v>659</v>
      </c>
      <c r="B13" s="89">
        <f>IFERROR(ROUND(G.80!B13,2),0)</f>
        <v>0</v>
      </c>
      <c r="C13" s="89">
        <f>IFERROR(ROUND(G.80!C13,2),0)</f>
        <v>0</v>
      </c>
      <c r="D13" s="89">
        <f>IFERROR(ROUND(G.80!D13,2),0)</f>
        <v>0</v>
      </c>
      <c r="E13" s="89">
        <f>IFERROR(ROUND(G.80!E13,2),0)</f>
        <v>0</v>
      </c>
    </row>
    <row r="14" spans="1:5" ht="15.75" thickBot="1" x14ac:dyDescent="0.3">
      <c r="A14" s="90" t="s">
        <v>658</v>
      </c>
      <c r="B14" s="89">
        <f>IFERROR(ROUND(G.80!B14,2),0)</f>
        <v>0</v>
      </c>
      <c r="C14" s="89">
        <f>IFERROR(ROUND(G.80!C14,2),0)</f>
        <v>0</v>
      </c>
      <c r="D14" s="89">
        <f>IFERROR(ROUND(G.80!D14,2),0)</f>
        <v>0</v>
      </c>
      <c r="E14" s="89">
        <f>IFERROR(ROUND(G.80!E14,2),0)</f>
        <v>0</v>
      </c>
    </row>
    <row r="15" spans="1:5" ht="15.75" thickBot="1" x14ac:dyDescent="0.3">
      <c r="A15" s="90" t="s">
        <v>657</v>
      </c>
      <c r="B15" s="89">
        <f>IFERROR(ROUND(G.80!B15,2),0)</f>
        <v>0</v>
      </c>
      <c r="C15" s="89">
        <f>IFERROR(ROUND(G.80!C15,2),0)</f>
        <v>0</v>
      </c>
      <c r="D15" s="89">
        <f>IFERROR(ROUND(G.80!D15,2),0)</f>
        <v>0</v>
      </c>
      <c r="E15" s="89">
        <f>IFERROR(ROUND(G.80!E15,2),0)</f>
        <v>0</v>
      </c>
    </row>
    <row r="16" spans="1:5" ht="15.75" thickBot="1" x14ac:dyDescent="0.3">
      <c r="A16" s="90" t="s">
        <v>656</v>
      </c>
      <c r="B16" s="89">
        <f>IFERROR(ROUND(G.80!B16,2),0)</f>
        <v>0</v>
      </c>
      <c r="C16" s="89">
        <f>IFERROR(ROUND(G.80!C16,2),0)</f>
        <v>0</v>
      </c>
      <c r="D16" s="89">
        <f>IFERROR(ROUND(G.80!D16,2),0)</f>
        <v>0</v>
      </c>
      <c r="E16" s="89">
        <f>IFERROR(ROUND(G.80!E16,2),0)</f>
        <v>0</v>
      </c>
    </row>
    <row r="17" spans="1:5" ht="23.25" thickBot="1" x14ac:dyDescent="0.3">
      <c r="A17" s="93" t="s">
        <v>655</v>
      </c>
      <c r="B17" s="98">
        <f>IFERROR(ROUND(G.80!B17,2),0)</f>
        <v>0</v>
      </c>
      <c r="C17" s="98">
        <f>IFERROR(ROUND(G.80!C17,2),0)</f>
        <v>0</v>
      </c>
      <c r="D17" s="98">
        <f>IFERROR(ROUND(G.80!D17,2),0)</f>
        <v>0</v>
      </c>
      <c r="E17" s="98">
        <f>IFERROR(ROUND(G.80!E17,2),0)</f>
        <v>0</v>
      </c>
    </row>
    <row r="18" spans="1:5" ht="15.75" thickBot="1" x14ac:dyDescent="0.3">
      <c r="A18" s="90" t="s">
        <v>654</v>
      </c>
      <c r="B18" s="89">
        <f>IFERROR(ROUND(G.80!B18,2),0)</f>
        <v>0</v>
      </c>
      <c r="C18" s="89">
        <f>IFERROR(ROUND(G.80!C18,2),0)</f>
        <v>0</v>
      </c>
      <c r="D18" s="89">
        <f>IFERROR(ROUND(G.80!D18,2),0)</f>
        <v>0</v>
      </c>
      <c r="E18" s="89">
        <f>IFERROR(ROUND(G.80!E18,2),0)</f>
        <v>0</v>
      </c>
    </row>
    <row r="19" spans="1:5" ht="15.75" thickBot="1" x14ac:dyDescent="0.3">
      <c r="A19" s="90" t="s">
        <v>653</v>
      </c>
      <c r="B19" s="89">
        <f>IFERROR(ROUND(G.80!B19,2),0)</f>
        <v>0</v>
      </c>
      <c r="C19" s="89">
        <f>IFERROR(ROUND(G.80!C19,2),0)</f>
        <v>0</v>
      </c>
      <c r="D19" s="89">
        <f>IFERROR(ROUND(G.80!D19,2),0)</f>
        <v>0</v>
      </c>
      <c r="E19" s="89">
        <f>IFERROR(ROUND(G.80!E19,2),0)</f>
        <v>0</v>
      </c>
    </row>
    <row r="20" spans="1:5" ht="15.75" thickBot="1" x14ac:dyDescent="0.3">
      <c r="A20" s="90" t="s">
        <v>652</v>
      </c>
      <c r="B20" s="89">
        <f>IFERROR(ROUND(G.80!B20,2),0)</f>
        <v>0</v>
      </c>
      <c r="C20" s="89">
        <f>IFERROR(ROUND(G.80!C20,2),0)</f>
        <v>0</v>
      </c>
      <c r="D20" s="89">
        <f>IFERROR(ROUND(G.80!D20,2),0)</f>
        <v>0</v>
      </c>
      <c r="E20" s="89">
        <f>IFERROR(ROUND(G.80!E20,2),0)</f>
        <v>0</v>
      </c>
    </row>
    <row r="21" spans="1:5" ht="23.25" thickBot="1" x14ac:dyDescent="0.3">
      <c r="A21" s="90" t="s">
        <v>651</v>
      </c>
      <c r="B21" s="89">
        <f>IFERROR(ROUND(G.80!B21,2),0)</f>
        <v>0</v>
      </c>
      <c r="C21" s="89">
        <f>IFERROR(ROUND(G.80!C21,2),0)</f>
        <v>0</v>
      </c>
      <c r="D21" s="89">
        <f>IFERROR(ROUND(G.80!D21,2),0)</f>
        <v>0</v>
      </c>
      <c r="E21" s="89">
        <f>IFERROR(ROUND(G.80!E21,2),0)</f>
        <v>0</v>
      </c>
    </row>
    <row r="22" spans="1:5" ht="15.75" thickBot="1" x14ac:dyDescent="0.3">
      <c r="A22" s="96" t="s">
        <v>650</v>
      </c>
      <c r="B22" s="89">
        <f>IFERROR(ROUND(G.80!B22,2),0)</f>
        <v>0</v>
      </c>
      <c r="C22" s="89">
        <f>IFERROR(ROUND(G.80!C22,2),0)</f>
        <v>0</v>
      </c>
      <c r="D22" s="89">
        <f>IFERROR(ROUND(G.80!D22,2),0)</f>
        <v>0</v>
      </c>
      <c r="E22" s="89">
        <f>IFERROR(ROUND(G.80!E22,2),0)</f>
        <v>0</v>
      </c>
    </row>
    <row r="23" spans="1:5" ht="15.75" thickBot="1" x14ac:dyDescent="0.3">
      <c r="A23" s="96" t="s">
        <v>649</v>
      </c>
      <c r="B23" s="89">
        <f>IFERROR(ROUND(G.80!B23,2),0)</f>
        <v>0</v>
      </c>
      <c r="C23" s="89">
        <f>IFERROR(ROUND(G.80!C23,2),0)</f>
        <v>0</v>
      </c>
      <c r="D23" s="89">
        <f>IFERROR(ROUND(G.80!D23,2),0)</f>
        <v>0</v>
      </c>
      <c r="E23" s="89">
        <f>IFERROR(ROUND(G.80!E23,2),0)</f>
        <v>0</v>
      </c>
    </row>
    <row r="24" spans="1:5" ht="15.75" thickBot="1" x14ac:dyDescent="0.3">
      <c r="A24" s="96" t="s">
        <v>648</v>
      </c>
      <c r="B24" s="89">
        <f>IFERROR(ROUND(G.80!B24,2),0)</f>
        <v>0</v>
      </c>
      <c r="C24" s="89">
        <f>IFERROR(ROUND(G.80!C24,2),0)</f>
        <v>0</v>
      </c>
      <c r="D24" s="89">
        <f>IFERROR(ROUND(G.80!D24,2),0)</f>
        <v>0</v>
      </c>
      <c r="E24" s="89">
        <f>IFERROR(ROUND(G.80!E24,2),0)</f>
        <v>0</v>
      </c>
    </row>
    <row r="25" spans="1:5" ht="15.75" thickBot="1" x14ac:dyDescent="0.3">
      <c r="A25" s="90" t="s">
        <v>647</v>
      </c>
      <c r="B25" s="89">
        <f>IFERROR(ROUND(G.80!B25,2),0)</f>
        <v>0</v>
      </c>
      <c r="C25" s="89">
        <f>IFERROR(ROUND(G.80!C25,2),0)</f>
        <v>0</v>
      </c>
      <c r="D25" s="89">
        <f>IFERROR(ROUND(G.80!D25,2),0)</f>
        <v>0</v>
      </c>
      <c r="E25" s="89">
        <f>IFERROR(ROUND(G.80!E25,2),0)</f>
        <v>0</v>
      </c>
    </row>
    <row r="26" spans="1:5" ht="15.75" thickBot="1" x14ac:dyDescent="0.3">
      <c r="A26" s="90" t="s">
        <v>646</v>
      </c>
      <c r="B26" s="89">
        <f>IFERROR(ROUND(G.80!B26,2),0)</f>
        <v>0</v>
      </c>
      <c r="C26" s="89">
        <f>IFERROR(ROUND(G.80!C26,2),0)</f>
        <v>0</v>
      </c>
      <c r="D26" s="89">
        <f>IFERROR(ROUND(G.80!D26,2),0)</f>
        <v>0</v>
      </c>
      <c r="E26" s="89">
        <f>IFERROR(ROUND(G.80!E26,2),0)</f>
        <v>0</v>
      </c>
    </row>
    <row r="27" spans="1:5" ht="15.75" thickBot="1" x14ac:dyDescent="0.3">
      <c r="A27" s="90" t="s">
        <v>645</v>
      </c>
      <c r="B27" s="89">
        <f>IFERROR(ROUND(G.80!B27,2),0)</f>
        <v>0</v>
      </c>
      <c r="C27" s="89">
        <f>IFERROR(ROUND(G.80!C27,2),0)</f>
        <v>0</v>
      </c>
      <c r="D27" s="89">
        <f>IFERROR(ROUND(G.80!D27,2),0)</f>
        <v>0</v>
      </c>
      <c r="E27" s="89">
        <f>IFERROR(ROUND(G.80!E27,2),0)</f>
        <v>0</v>
      </c>
    </row>
    <row r="28" spans="1:5" ht="15.75" thickBot="1" x14ac:dyDescent="0.3">
      <c r="A28" s="90" t="s">
        <v>644</v>
      </c>
      <c r="B28" s="89">
        <f>IFERROR(ROUND(G.80!B28,2),0)</f>
        <v>0</v>
      </c>
      <c r="C28" s="89">
        <f>IFERROR(ROUND(G.80!C28,2),0)</f>
        <v>0</v>
      </c>
      <c r="D28" s="89">
        <f>IFERROR(ROUND(G.80!D28,2),0)</f>
        <v>0</v>
      </c>
      <c r="E28" s="89">
        <f>IFERROR(ROUND(G.80!E28,2),0)</f>
        <v>0</v>
      </c>
    </row>
    <row r="29" spans="1:5" ht="23.25" thickBot="1" x14ac:dyDescent="0.3">
      <c r="A29" s="90" t="s">
        <v>643</v>
      </c>
      <c r="B29" s="89">
        <f>IFERROR(ROUND(G.80!B29,2),0)</f>
        <v>0</v>
      </c>
      <c r="C29" s="89">
        <f>IFERROR(ROUND(G.80!C29,2),0)</f>
        <v>0</v>
      </c>
      <c r="D29" s="89">
        <f>IFERROR(ROUND(G.80!D29,2),0)</f>
        <v>0</v>
      </c>
      <c r="E29" s="89">
        <f>IFERROR(ROUND(G.80!E29,2),0)</f>
        <v>0</v>
      </c>
    </row>
    <row r="30" spans="1:5" ht="15.75" thickBot="1" x14ac:dyDescent="0.3">
      <c r="A30" s="96" t="s">
        <v>642</v>
      </c>
      <c r="B30" s="89">
        <f>IFERROR(ROUND(G.80!B30,2),0)</f>
        <v>0</v>
      </c>
      <c r="C30" s="89">
        <f>IFERROR(ROUND(G.80!C30,2),0)</f>
        <v>0</v>
      </c>
      <c r="D30" s="89">
        <f>IFERROR(ROUND(G.80!D30,2),0)</f>
        <v>0</v>
      </c>
      <c r="E30" s="89">
        <f>IFERROR(ROUND(G.80!E30,2),0)</f>
        <v>0</v>
      </c>
    </row>
    <row r="31" spans="1:5" ht="15.75" thickBot="1" x14ac:dyDescent="0.3">
      <c r="A31" s="96" t="s">
        <v>641</v>
      </c>
      <c r="B31" s="89">
        <f>IFERROR(ROUND(G.80!B31,2),0)</f>
        <v>0</v>
      </c>
      <c r="C31" s="89">
        <f>IFERROR(ROUND(G.80!C31,2),0)</f>
        <v>0</v>
      </c>
      <c r="D31" s="89">
        <f>IFERROR(ROUND(G.80!D31,2),0)</f>
        <v>0</v>
      </c>
      <c r="E31" s="89">
        <f>IFERROR(ROUND(G.80!E31,2),0)</f>
        <v>0</v>
      </c>
    </row>
    <row r="32" spans="1:5" ht="15.75" thickBot="1" x14ac:dyDescent="0.3">
      <c r="A32" s="96" t="s">
        <v>640</v>
      </c>
      <c r="B32" s="89">
        <f>IFERROR(ROUND(G.80!B32,2),0)</f>
        <v>0</v>
      </c>
      <c r="C32" s="89">
        <f>IFERROR(ROUND(G.80!C32,2),0)</f>
        <v>0</v>
      </c>
      <c r="D32" s="89">
        <f>IFERROR(ROUND(G.80!D32,2),0)</f>
        <v>0</v>
      </c>
      <c r="E32" s="89">
        <f>IFERROR(ROUND(G.80!E32,2),0)</f>
        <v>0</v>
      </c>
    </row>
    <row r="33" spans="1:5" ht="23.25" thickBot="1" x14ac:dyDescent="0.3">
      <c r="A33" s="90" t="s">
        <v>639</v>
      </c>
      <c r="B33" s="89">
        <f>IFERROR(ROUND(G.80!B33,2),0)</f>
        <v>0</v>
      </c>
      <c r="C33" s="89">
        <f>IFERROR(ROUND(G.80!C33,2),0)</f>
        <v>0</v>
      </c>
      <c r="D33" s="89">
        <f>IFERROR(ROUND(G.80!D33,2),0)</f>
        <v>0</v>
      </c>
      <c r="E33" s="89">
        <f>IFERROR(ROUND(G.80!E33,2),0)</f>
        <v>0</v>
      </c>
    </row>
    <row r="34" spans="1:5" ht="15.75" thickBot="1" x14ac:dyDescent="0.3">
      <c r="A34" s="90" t="s">
        <v>638</v>
      </c>
      <c r="B34" s="89">
        <f>IFERROR(ROUND(G.80!B34,2),0)</f>
        <v>0</v>
      </c>
      <c r="C34" s="89">
        <f>IFERROR(ROUND(G.80!C34,2),0)</f>
        <v>0</v>
      </c>
      <c r="D34" s="89">
        <f>IFERROR(ROUND(G.80!D34,2),0)</f>
        <v>0</v>
      </c>
      <c r="E34" s="89">
        <f>IFERROR(ROUND(G.80!E34,2),0)</f>
        <v>0</v>
      </c>
    </row>
    <row r="35" spans="1:5" ht="15.75" thickBot="1" x14ac:dyDescent="0.3">
      <c r="A35" s="90" t="s">
        <v>637</v>
      </c>
      <c r="B35" s="89">
        <f>IFERROR(ROUND(G.80!B35,2),0)</f>
        <v>0</v>
      </c>
      <c r="C35" s="89">
        <f>IFERROR(ROUND(G.80!C35,2),0)</f>
        <v>0</v>
      </c>
      <c r="D35" s="89">
        <f>IFERROR(ROUND(G.80!D35,2),0)</f>
        <v>0</v>
      </c>
      <c r="E35" s="89">
        <f>IFERROR(ROUND(G.80!E35,2),0)</f>
        <v>0</v>
      </c>
    </row>
    <row r="36" spans="1:5" ht="15.75" thickBot="1" x14ac:dyDescent="0.3">
      <c r="A36" s="90" t="s">
        <v>636</v>
      </c>
      <c r="B36" s="89">
        <f>IFERROR(ROUND(G.80!B36,2),0)</f>
        <v>0</v>
      </c>
      <c r="C36" s="89">
        <f>IFERROR(ROUND(G.80!C36,2),0)</f>
        <v>0</v>
      </c>
      <c r="D36" s="89">
        <f>IFERROR(ROUND(G.80!D36,2),0)</f>
        <v>0</v>
      </c>
      <c r="E36" s="89">
        <f>IFERROR(ROUND(G.80!E36,2),0)</f>
        <v>0</v>
      </c>
    </row>
    <row r="37" spans="1:5" ht="23.25" thickBot="1" x14ac:dyDescent="0.3">
      <c r="A37" s="93" t="s">
        <v>635</v>
      </c>
      <c r="B37" s="98">
        <f>IFERROR(ROUND(G.80!B37,2),0)</f>
        <v>0</v>
      </c>
      <c r="C37" s="98">
        <f>IFERROR(ROUND(G.80!C37,2),0)</f>
        <v>0</v>
      </c>
      <c r="D37" s="98">
        <f>IFERROR(ROUND(G.80!D37,2),0)</f>
        <v>0</v>
      </c>
      <c r="E37" s="98">
        <f>IFERROR(ROUND(G.80!E37,2),0)</f>
        <v>0</v>
      </c>
    </row>
    <row r="38" spans="1:5" ht="15.75" thickBot="1" x14ac:dyDescent="0.3">
      <c r="A38" s="90" t="s">
        <v>634</v>
      </c>
      <c r="B38" s="89">
        <f>IFERROR(ROUND(G.80!B38,2),0)</f>
        <v>0</v>
      </c>
      <c r="C38" s="89">
        <f>IFERROR(ROUND(G.80!C38,2),0)</f>
        <v>0</v>
      </c>
      <c r="D38" s="89">
        <f>IFERROR(ROUND(G.80!D38,2),0)</f>
        <v>0</v>
      </c>
      <c r="E38" s="89">
        <f>IFERROR(ROUND(G.80!E38,2),0)</f>
        <v>0</v>
      </c>
    </row>
    <row r="39" spans="1:5" ht="15.75" thickBot="1" x14ac:dyDescent="0.3">
      <c r="A39" s="90" t="s">
        <v>633</v>
      </c>
      <c r="B39" s="89">
        <f>IFERROR(ROUND(G.80!B39,2),0)</f>
        <v>0</v>
      </c>
      <c r="C39" s="89">
        <f>IFERROR(ROUND(G.80!C39,2),0)</f>
        <v>0</v>
      </c>
      <c r="D39" s="89">
        <f>IFERROR(ROUND(G.80!D39,2),0)</f>
        <v>0</v>
      </c>
      <c r="E39" s="89">
        <f>IFERROR(ROUND(G.80!E39,2),0)</f>
        <v>0</v>
      </c>
    </row>
    <row r="40" spans="1:5" ht="23.25" thickBot="1" x14ac:dyDescent="0.3">
      <c r="A40" s="90" t="s">
        <v>632</v>
      </c>
      <c r="B40" s="89">
        <f>IFERROR(ROUND(G.80!B40,2),0)</f>
        <v>0</v>
      </c>
      <c r="C40" s="89">
        <f>IFERROR(ROUND(G.80!C40,2),0)</f>
        <v>0</v>
      </c>
      <c r="D40" s="89">
        <f>IFERROR(ROUND(G.80!D40,2),0)</f>
        <v>0</v>
      </c>
      <c r="E40" s="89">
        <f>IFERROR(ROUND(G.80!E40,2),0)</f>
        <v>0</v>
      </c>
    </row>
    <row r="41" spans="1:5" ht="15.75" thickBot="1" x14ac:dyDescent="0.3">
      <c r="A41" s="90" t="s">
        <v>631</v>
      </c>
      <c r="B41" s="89">
        <f>IFERROR(ROUND(G.80!B41,2),0)</f>
        <v>0</v>
      </c>
      <c r="C41" s="89">
        <f>IFERROR(ROUND(G.80!C41,2),0)</f>
        <v>0</v>
      </c>
      <c r="D41" s="89">
        <f>IFERROR(ROUND(G.80!D41,2),0)</f>
        <v>0</v>
      </c>
      <c r="E41" s="89">
        <f>IFERROR(ROUND(G.80!E41,2),0)</f>
        <v>0</v>
      </c>
    </row>
    <row r="42" spans="1:5" ht="15.75" thickBot="1" x14ac:dyDescent="0.3">
      <c r="A42" s="90" t="s">
        <v>630</v>
      </c>
      <c r="B42" s="89">
        <f>IFERROR(ROUND(G.80!B42,2),0)</f>
        <v>0</v>
      </c>
      <c r="C42" s="89">
        <f>IFERROR(ROUND(G.80!C42,2),0)</f>
        <v>0</v>
      </c>
      <c r="D42" s="89">
        <f>IFERROR(ROUND(G.80!D42,2),0)</f>
        <v>0</v>
      </c>
      <c r="E42" s="89">
        <f>IFERROR(ROUND(G.80!E42,2),0)</f>
        <v>0</v>
      </c>
    </row>
    <row r="43" spans="1:5" ht="15.75" thickBot="1" x14ac:dyDescent="0.3">
      <c r="A43" s="90" t="s">
        <v>629</v>
      </c>
      <c r="B43" s="89">
        <f>IFERROR(ROUND(G.80!B43,2),0)</f>
        <v>0</v>
      </c>
      <c r="C43" s="89">
        <f>IFERROR(ROUND(G.80!C43,2),0)</f>
        <v>0</v>
      </c>
      <c r="D43" s="89">
        <f>IFERROR(ROUND(G.80!D43,2),0)</f>
        <v>0</v>
      </c>
      <c r="E43" s="89">
        <f>IFERROR(ROUND(G.80!E43,2),0)</f>
        <v>0</v>
      </c>
    </row>
    <row r="44" spans="1:5" ht="15.75" thickBot="1" x14ac:dyDescent="0.3">
      <c r="A44" s="93" t="s">
        <v>628</v>
      </c>
      <c r="B44" s="98">
        <f>IFERROR(ROUND(G.80!B44,2),0)</f>
        <v>0</v>
      </c>
      <c r="C44" s="98">
        <f>IFERROR(ROUND(G.80!C44,2),0)</f>
        <v>0</v>
      </c>
      <c r="D44" s="98">
        <f>IFERROR(ROUND(G.80!D44,2),0)</f>
        <v>0</v>
      </c>
      <c r="E44" s="98">
        <f>IFERROR(ROUND(G.80!E44,2),0)</f>
        <v>0</v>
      </c>
    </row>
    <row r="45" spans="1:5" ht="15.75" thickBot="1" x14ac:dyDescent="0.3">
      <c r="A45" s="93" t="s">
        <v>627</v>
      </c>
      <c r="B45" s="98">
        <f>IFERROR(ROUND(G.80!B45,2),0)</f>
        <v>0</v>
      </c>
      <c r="C45" s="98">
        <f>IFERROR(ROUND(G.80!C45,2),0)</f>
        <v>0</v>
      </c>
      <c r="D45" s="98">
        <f>IFERROR(ROUND(G.80!D45,2),0)</f>
        <v>0</v>
      </c>
      <c r="E45" s="98">
        <f>IFERROR(ROUND(G.80!E45,2),0)</f>
        <v>0</v>
      </c>
    </row>
    <row r="46" spans="1:5" ht="15.75" thickBot="1" x14ac:dyDescent="0.3">
      <c r="A46" s="93" t="s">
        <v>626</v>
      </c>
      <c r="B46" s="98">
        <f>IFERROR(ROUND(G.80!B46,2),0)</f>
        <v>0</v>
      </c>
      <c r="C46" s="98">
        <f>IFERROR(ROUND(G.80!C46,2),0)</f>
        <v>0</v>
      </c>
      <c r="D46" s="98">
        <f>IFERROR(ROUND(G.80!D46,2),0)</f>
        <v>0</v>
      </c>
      <c r="E46" s="98">
        <f>IFERROR(ROUND(G.80!E46,2),0)</f>
        <v>0</v>
      </c>
    </row>
    <row r="47" spans="1:5" ht="15.75" thickBot="1" x14ac:dyDescent="0.3">
      <c r="A47" s="90" t="s">
        <v>625</v>
      </c>
      <c r="B47" s="89">
        <f>IFERROR(ROUND(G.80!B47,2),0)</f>
        <v>0</v>
      </c>
      <c r="C47" s="89">
        <f>IFERROR(ROUND(G.80!C47,2),0)</f>
        <v>0</v>
      </c>
      <c r="D47" s="89">
        <f>IFERROR(ROUND(G.80!D47,2),0)</f>
        <v>0</v>
      </c>
      <c r="E47" s="89">
        <f>IFERROR(ROUND(G.80!E47,2),0)</f>
        <v>0</v>
      </c>
    </row>
    <row r="48" spans="1:5" ht="15.75" thickBot="1" x14ac:dyDescent="0.3">
      <c r="A48" s="93" t="s">
        <v>624</v>
      </c>
      <c r="B48" s="98">
        <f>IFERROR(ROUND(G.80!B48,2),0)</f>
        <v>0</v>
      </c>
      <c r="C48" s="98">
        <f>IFERROR(ROUND(G.80!C48,2),0)</f>
        <v>0</v>
      </c>
      <c r="D48" s="98">
        <f>IFERROR(ROUND(G.80!D48,2),0)</f>
        <v>0</v>
      </c>
      <c r="E48" s="98">
        <f>IFERROR(ROUND(G.80!E48,2),0)</f>
        <v>0</v>
      </c>
    </row>
    <row r="49" spans="1:5" ht="15.75" thickBot="1" x14ac:dyDescent="0.3">
      <c r="A49" s="93" t="s">
        <v>623</v>
      </c>
      <c r="B49" s="98">
        <f>IFERROR(ROUND(G.80!B49,2),0)</f>
        <v>0</v>
      </c>
      <c r="C49" s="98">
        <f>IFERROR(ROUND(G.80!C49,2),0)</f>
        <v>0</v>
      </c>
      <c r="D49" s="98">
        <f>IFERROR(ROUND(G.80!D49,2),0)</f>
        <v>0</v>
      </c>
      <c r="E49" s="98">
        <f>IFERROR(ROUND(G.80!E49,2),0)</f>
        <v>0</v>
      </c>
    </row>
  </sheetData>
  <mergeCells count="4">
    <mergeCell ref="A1:E1"/>
    <mergeCell ref="A2:E2"/>
    <mergeCell ref="A3:E3"/>
    <mergeCell ref="A4:E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49"/>
  <sheetViews>
    <sheetView workbookViewId="0">
      <selection activeCell="B15" sqref="B15"/>
    </sheetView>
  </sheetViews>
  <sheetFormatPr baseColWidth="10" defaultRowHeight="15" x14ac:dyDescent="0.25"/>
  <cols>
    <col min="1" max="1" width="57.140625" bestFit="1" customWidth="1"/>
    <col min="2" max="5" width="19" bestFit="1" customWidth="1"/>
  </cols>
  <sheetData>
    <row r="1" spans="1:5" ht="39.950000000000003" customHeight="1" thickBot="1" x14ac:dyDescent="0.3">
      <c r="A1" s="139" t="s">
        <v>669</v>
      </c>
      <c r="B1" s="140"/>
      <c r="C1" s="140"/>
      <c r="D1" s="140"/>
      <c r="E1" s="157"/>
    </row>
    <row r="2" spans="1:5" ht="20.100000000000001" customHeight="1" thickBot="1" x14ac:dyDescent="0.3">
      <c r="A2" s="158" t="str">
        <f>IF(CONTROL!D4=0,"",CONTROL!D4)</f>
        <v>Septiembre</v>
      </c>
      <c r="B2" s="159"/>
      <c r="C2" s="159"/>
      <c r="D2" s="159"/>
      <c r="E2" s="160"/>
    </row>
    <row r="3" spans="1:5" ht="20.100000000000001" customHeight="1" thickBot="1" x14ac:dyDescent="0.3">
      <c r="A3" s="158" t="str">
        <f>IF(CONTROL!D5=0,"",CONTROL!D5)</f>
        <v xml:space="preserve">Fundación Instituto de Investigación Marqués de Valdecilla </v>
      </c>
      <c r="B3" s="159"/>
      <c r="C3" s="159"/>
      <c r="D3" s="159"/>
      <c r="E3" s="160"/>
    </row>
    <row r="4" spans="1:5" ht="20.100000000000001" customHeight="1" thickBot="1" x14ac:dyDescent="0.3">
      <c r="A4" s="161" t="s">
        <v>312</v>
      </c>
      <c r="B4" s="161"/>
      <c r="C4" s="161"/>
      <c r="D4" s="161"/>
      <c r="E4" s="161"/>
    </row>
    <row r="5" spans="1:5" ht="26.25" thickBot="1" x14ac:dyDescent="0.3">
      <c r="A5" s="94" t="s">
        <v>73</v>
      </c>
      <c r="B5" s="94" t="s">
        <v>668</v>
      </c>
      <c r="C5" s="94" t="s">
        <v>667</v>
      </c>
      <c r="D5" s="94" t="s">
        <v>666</v>
      </c>
      <c r="E5" s="94" t="s">
        <v>105</v>
      </c>
    </row>
    <row r="6" spans="1:5" ht="15.75" thickBot="1" x14ac:dyDescent="0.3">
      <c r="A6" s="93" t="s">
        <v>665</v>
      </c>
      <c r="B6" s="98"/>
      <c r="C6" s="98"/>
      <c r="D6" s="98"/>
      <c r="E6" s="98"/>
    </row>
    <row r="7" spans="1:5" ht="15.75" thickBot="1" x14ac:dyDescent="0.3">
      <c r="A7" s="93" t="s">
        <v>60</v>
      </c>
      <c r="B7" s="98"/>
      <c r="C7" s="98"/>
      <c r="D7" s="98"/>
      <c r="E7" s="98"/>
    </row>
    <row r="8" spans="1:5" ht="15.75" thickBot="1" x14ac:dyDescent="0.3">
      <c r="A8" s="93" t="s">
        <v>664</v>
      </c>
      <c r="B8" s="98"/>
      <c r="C8" s="98"/>
      <c r="D8" s="98"/>
      <c r="E8" s="98"/>
    </row>
    <row r="9" spans="1:5" ht="15.75" thickBot="1" x14ac:dyDescent="0.3">
      <c r="A9" s="93" t="s">
        <v>663</v>
      </c>
      <c r="B9" s="98"/>
      <c r="C9" s="98"/>
      <c r="D9" s="98"/>
      <c r="E9" s="98"/>
    </row>
    <row r="10" spans="1:5" ht="15.75" thickBot="1" x14ac:dyDescent="0.3">
      <c r="A10" s="90" t="s">
        <v>662</v>
      </c>
      <c r="B10" s="89"/>
      <c r="C10" s="89"/>
      <c r="D10" s="89"/>
      <c r="E10" s="89"/>
    </row>
    <row r="11" spans="1:5" ht="15.75" thickBot="1" x14ac:dyDescent="0.3">
      <c r="A11" s="90" t="s">
        <v>661</v>
      </c>
      <c r="B11" s="89"/>
      <c r="C11" s="89"/>
      <c r="D11" s="89"/>
      <c r="E11" s="89"/>
    </row>
    <row r="12" spans="1:5" ht="15.75" thickBot="1" x14ac:dyDescent="0.3">
      <c r="A12" s="90" t="s">
        <v>660</v>
      </c>
      <c r="B12" s="89"/>
      <c r="C12" s="89"/>
      <c r="D12" s="89"/>
      <c r="E12" s="89"/>
    </row>
    <row r="13" spans="1:5" ht="15.75" thickBot="1" x14ac:dyDescent="0.3">
      <c r="A13" s="90" t="s">
        <v>659</v>
      </c>
      <c r="B13" s="89"/>
      <c r="C13" s="89"/>
      <c r="D13" s="89"/>
      <c r="E13" s="89"/>
    </row>
    <row r="14" spans="1:5" ht="15.75" thickBot="1" x14ac:dyDescent="0.3">
      <c r="A14" s="90" t="s">
        <v>658</v>
      </c>
      <c r="B14" s="89"/>
      <c r="C14" s="89"/>
      <c r="D14" s="89"/>
      <c r="E14" s="89"/>
    </row>
    <row r="15" spans="1:5" ht="15.75" thickBot="1" x14ac:dyDescent="0.3">
      <c r="A15" s="90" t="s">
        <v>657</v>
      </c>
      <c r="B15" s="89"/>
      <c r="C15" s="89"/>
      <c r="D15" s="89"/>
      <c r="E15" s="89"/>
    </row>
    <row r="16" spans="1:5" ht="15.75" thickBot="1" x14ac:dyDescent="0.3">
      <c r="A16" s="90" t="s">
        <v>656</v>
      </c>
      <c r="B16" s="89"/>
      <c r="C16" s="89"/>
      <c r="D16" s="89"/>
      <c r="E16" s="89"/>
    </row>
    <row r="17" spans="1:5" ht="23.25" thickBot="1" x14ac:dyDescent="0.3">
      <c r="A17" s="93" t="s">
        <v>655</v>
      </c>
      <c r="B17" s="98"/>
      <c r="C17" s="98"/>
      <c r="D17" s="98"/>
      <c r="E17" s="98"/>
    </row>
    <row r="18" spans="1:5" ht="15.75" thickBot="1" x14ac:dyDescent="0.3">
      <c r="A18" s="90" t="s">
        <v>654</v>
      </c>
      <c r="B18" s="89"/>
      <c r="C18" s="89"/>
      <c r="D18" s="89"/>
      <c r="E18" s="89"/>
    </row>
    <row r="19" spans="1:5" ht="15.75" thickBot="1" x14ac:dyDescent="0.3">
      <c r="A19" s="90" t="s">
        <v>653</v>
      </c>
      <c r="B19" s="89"/>
      <c r="C19" s="89"/>
      <c r="D19" s="89"/>
      <c r="E19" s="89"/>
    </row>
    <row r="20" spans="1:5" ht="15.75" thickBot="1" x14ac:dyDescent="0.3">
      <c r="A20" s="90" t="s">
        <v>652</v>
      </c>
      <c r="B20" s="89"/>
      <c r="C20" s="89"/>
      <c r="D20" s="89"/>
      <c r="E20" s="89"/>
    </row>
    <row r="21" spans="1:5" ht="23.25" thickBot="1" x14ac:dyDescent="0.3">
      <c r="A21" s="90" t="s">
        <v>651</v>
      </c>
      <c r="B21" s="89"/>
      <c r="C21" s="89"/>
      <c r="D21" s="89"/>
      <c r="E21" s="89"/>
    </row>
    <row r="22" spans="1:5" ht="15.75" thickBot="1" x14ac:dyDescent="0.3">
      <c r="A22" s="96" t="s">
        <v>650</v>
      </c>
      <c r="B22" s="89"/>
      <c r="C22" s="89"/>
      <c r="D22" s="89"/>
      <c r="E22" s="89"/>
    </row>
    <row r="23" spans="1:5" ht="15.75" thickBot="1" x14ac:dyDescent="0.3">
      <c r="A23" s="96" t="s">
        <v>649</v>
      </c>
      <c r="B23" s="89"/>
      <c r="C23" s="89"/>
      <c r="D23" s="89"/>
      <c r="E23" s="89"/>
    </row>
    <row r="24" spans="1:5" ht="15.75" thickBot="1" x14ac:dyDescent="0.3">
      <c r="A24" s="96" t="s">
        <v>648</v>
      </c>
      <c r="B24" s="89"/>
      <c r="C24" s="89"/>
      <c r="D24" s="89"/>
      <c r="E24" s="89"/>
    </row>
    <row r="25" spans="1:5" ht="15.75" thickBot="1" x14ac:dyDescent="0.3">
      <c r="A25" s="90" t="s">
        <v>647</v>
      </c>
      <c r="B25" s="89"/>
      <c r="C25" s="89"/>
      <c r="D25" s="89"/>
      <c r="E25" s="89"/>
    </row>
    <row r="26" spans="1:5" ht="15.75" thickBot="1" x14ac:dyDescent="0.3">
      <c r="A26" s="90" t="s">
        <v>646</v>
      </c>
      <c r="B26" s="89"/>
      <c r="C26" s="89"/>
      <c r="D26" s="89"/>
      <c r="E26" s="89"/>
    </row>
    <row r="27" spans="1:5" ht="15.75" thickBot="1" x14ac:dyDescent="0.3">
      <c r="A27" s="90" t="s">
        <v>645</v>
      </c>
      <c r="B27" s="89"/>
      <c r="C27" s="89"/>
      <c r="D27" s="89"/>
      <c r="E27" s="89"/>
    </row>
    <row r="28" spans="1:5" ht="15.75" thickBot="1" x14ac:dyDescent="0.3">
      <c r="A28" s="90" t="s">
        <v>644</v>
      </c>
      <c r="B28" s="89"/>
      <c r="C28" s="89"/>
      <c r="D28" s="89"/>
      <c r="E28" s="89"/>
    </row>
    <row r="29" spans="1:5" ht="23.25" thickBot="1" x14ac:dyDescent="0.3">
      <c r="A29" s="90" t="s">
        <v>643</v>
      </c>
      <c r="B29" s="89"/>
      <c r="C29" s="89"/>
      <c r="D29" s="89"/>
      <c r="E29" s="89"/>
    </row>
    <row r="30" spans="1:5" ht="15.75" thickBot="1" x14ac:dyDescent="0.3">
      <c r="A30" s="96" t="s">
        <v>642</v>
      </c>
      <c r="B30" s="89"/>
      <c r="C30" s="89"/>
      <c r="D30" s="89"/>
      <c r="E30" s="89"/>
    </row>
    <row r="31" spans="1:5" ht="15.75" thickBot="1" x14ac:dyDescent="0.3">
      <c r="A31" s="96" t="s">
        <v>641</v>
      </c>
      <c r="B31" s="89"/>
      <c r="C31" s="89"/>
      <c r="D31" s="89"/>
      <c r="E31" s="89"/>
    </row>
    <row r="32" spans="1:5" ht="15.75" thickBot="1" x14ac:dyDescent="0.3">
      <c r="A32" s="96" t="s">
        <v>640</v>
      </c>
      <c r="B32" s="89"/>
      <c r="C32" s="89"/>
      <c r="D32" s="89"/>
      <c r="E32" s="89"/>
    </row>
    <row r="33" spans="1:5" ht="23.25" thickBot="1" x14ac:dyDescent="0.3">
      <c r="A33" s="90" t="s">
        <v>639</v>
      </c>
      <c r="B33" s="89"/>
      <c r="C33" s="89"/>
      <c r="D33" s="89"/>
      <c r="E33" s="89"/>
    </row>
    <row r="34" spans="1:5" ht="15.75" thickBot="1" x14ac:dyDescent="0.3">
      <c r="A34" s="90" t="s">
        <v>638</v>
      </c>
      <c r="B34" s="89"/>
      <c r="C34" s="89"/>
      <c r="D34" s="89"/>
      <c r="E34" s="89"/>
    </row>
    <row r="35" spans="1:5" ht="15.75" thickBot="1" x14ac:dyDescent="0.3">
      <c r="A35" s="90" t="s">
        <v>637</v>
      </c>
      <c r="B35" s="89"/>
      <c r="C35" s="89"/>
      <c r="D35" s="89"/>
      <c r="E35" s="89"/>
    </row>
    <row r="36" spans="1:5" ht="15.75" thickBot="1" x14ac:dyDescent="0.3">
      <c r="A36" s="90" t="s">
        <v>636</v>
      </c>
      <c r="B36" s="89"/>
      <c r="C36" s="89"/>
      <c r="D36" s="89"/>
      <c r="E36" s="89"/>
    </row>
    <row r="37" spans="1:5" ht="23.25" thickBot="1" x14ac:dyDescent="0.3">
      <c r="A37" s="93" t="s">
        <v>635</v>
      </c>
      <c r="B37" s="98"/>
      <c r="C37" s="98"/>
      <c r="D37" s="98"/>
      <c r="E37" s="98"/>
    </row>
    <row r="38" spans="1:5" ht="15.75" thickBot="1" x14ac:dyDescent="0.3">
      <c r="A38" s="90" t="s">
        <v>634</v>
      </c>
      <c r="B38" s="89"/>
      <c r="C38" s="89"/>
      <c r="D38" s="89"/>
      <c r="E38" s="89"/>
    </row>
    <row r="39" spans="1:5" ht="15.75" thickBot="1" x14ac:dyDescent="0.3">
      <c r="A39" s="90" t="s">
        <v>633</v>
      </c>
      <c r="B39" s="89"/>
      <c r="C39" s="89"/>
      <c r="D39" s="89"/>
      <c r="E39" s="89"/>
    </row>
    <row r="40" spans="1:5" ht="23.25" thickBot="1" x14ac:dyDescent="0.3">
      <c r="A40" s="90" t="s">
        <v>632</v>
      </c>
      <c r="B40" s="89"/>
      <c r="C40" s="89"/>
      <c r="D40" s="89"/>
      <c r="E40" s="89"/>
    </row>
    <row r="41" spans="1:5" ht="15.75" thickBot="1" x14ac:dyDescent="0.3">
      <c r="A41" s="90" t="s">
        <v>631</v>
      </c>
      <c r="B41" s="89"/>
      <c r="C41" s="89"/>
      <c r="D41" s="89"/>
      <c r="E41" s="89"/>
    </row>
    <row r="42" spans="1:5" ht="15.75" thickBot="1" x14ac:dyDescent="0.3">
      <c r="A42" s="90" t="s">
        <v>630</v>
      </c>
      <c r="B42" s="89"/>
      <c r="C42" s="89"/>
      <c r="D42" s="89"/>
      <c r="E42" s="89"/>
    </row>
    <row r="43" spans="1:5" ht="15.75" thickBot="1" x14ac:dyDescent="0.3">
      <c r="A43" s="90" t="s">
        <v>629</v>
      </c>
      <c r="B43" s="89"/>
      <c r="C43" s="89"/>
      <c r="D43" s="89"/>
      <c r="E43" s="89"/>
    </row>
    <row r="44" spans="1:5" ht="15.75" thickBot="1" x14ac:dyDescent="0.3">
      <c r="A44" s="93" t="s">
        <v>628</v>
      </c>
      <c r="B44" s="98"/>
      <c r="C44" s="98"/>
      <c r="D44" s="98"/>
      <c r="E44" s="98"/>
    </row>
    <row r="45" spans="1:5" ht="15.75" thickBot="1" x14ac:dyDescent="0.3">
      <c r="A45" s="93" t="s">
        <v>627</v>
      </c>
      <c r="B45" s="98"/>
      <c r="C45" s="98"/>
      <c r="D45" s="98"/>
      <c r="E45" s="98"/>
    </row>
    <row r="46" spans="1:5" ht="15.75" thickBot="1" x14ac:dyDescent="0.3">
      <c r="A46" s="93" t="s">
        <v>626</v>
      </c>
      <c r="B46" s="98"/>
      <c r="C46" s="98"/>
      <c r="D46" s="98"/>
      <c r="E46" s="98"/>
    </row>
    <row r="47" spans="1:5" ht="15.75" thickBot="1" x14ac:dyDescent="0.3">
      <c r="A47" s="90" t="s">
        <v>625</v>
      </c>
      <c r="B47" s="89"/>
      <c r="C47" s="89"/>
      <c r="D47" s="89"/>
      <c r="E47" s="89"/>
    </row>
    <row r="48" spans="1:5" ht="15.75" thickBot="1" x14ac:dyDescent="0.3">
      <c r="A48" s="93" t="s">
        <v>624</v>
      </c>
      <c r="B48" s="98"/>
      <c r="C48" s="98"/>
      <c r="D48" s="98"/>
      <c r="E48" s="98"/>
    </row>
    <row r="49" spans="1:5" ht="15.75" thickBot="1" x14ac:dyDescent="0.3">
      <c r="A49" s="93" t="s">
        <v>623</v>
      </c>
      <c r="B49" s="98"/>
      <c r="C49" s="98"/>
      <c r="D49" s="98"/>
      <c r="E49" s="98"/>
    </row>
  </sheetData>
  <sheetProtection algorithmName="SHA-512" hashValue="SfpzKy6msTbJCt2hWV2kQdiZcgx2Ehn0JrkzSuwOYY1eeRgA2rjPI1VS4BtdjDvi3zjOP7SSP8fvfXRdnYbVwg==" saltValue="UUIvfm3/wXZrZETFX8ywKw==" spinCount="100000" sheet="1" objects="1" scenarios="1"/>
  <mergeCells count="4">
    <mergeCell ref="A1:E1"/>
    <mergeCell ref="A2:E2"/>
    <mergeCell ref="A3:E3"/>
    <mergeCell ref="A4:E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sheetPr>
  <dimension ref="A1:R22"/>
  <sheetViews>
    <sheetView workbookViewId="0">
      <selection activeCell="A2" sqref="A2:R2"/>
    </sheetView>
  </sheetViews>
  <sheetFormatPr baseColWidth="10" defaultRowHeight="15" x14ac:dyDescent="0.25"/>
  <cols>
    <col min="1" max="1" width="22.5703125" customWidth="1"/>
    <col min="2" max="2" width="18.7109375" customWidth="1"/>
    <col min="3" max="3" width="19.140625" customWidth="1"/>
    <col min="4" max="4" width="18" customWidth="1"/>
    <col min="5" max="5" width="17" customWidth="1"/>
    <col min="7" max="7" width="21.7109375" customWidth="1"/>
    <col min="8" max="8" width="15.5703125" customWidth="1"/>
    <col min="9" max="9" width="13.5703125" customWidth="1"/>
    <col min="10" max="10" width="17.140625" customWidth="1"/>
    <col min="11" max="11" width="17.85546875" customWidth="1"/>
    <col min="12" max="12" width="15.28515625" customWidth="1"/>
    <col min="13" max="13" width="22.85546875" customWidth="1"/>
  </cols>
  <sheetData>
    <row r="1" spans="1:18" ht="30" customHeight="1" thickBot="1" x14ac:dyDescent="0.3">
      <c r="A1" s="139" t="s">
        <v>115</v>
      </c>
      <c r="B1" s="140"/>
      <c r="C1" s="140"/>
      <c r="D1" s="140"/>
      <c r="E1" s="140"/>
      <c r="F1" s="140"/>
      <c r="G1" s="140"/>
      <c r="H1" s="140"/>
      <c r="I1" s="140"/>
      <c r="J1" s="140"/>
      <c r="K1" s="140"/>
      <c r="L1" s="140"/>
      <c r="M1" s="140"/>
      <c r="N1" s="140"/>
      <c r="O1" s="140"/>
      <c r="P1" s="140"/>
      <c r="Q1" s="140"/>
      <c r="R1" s="140"/>
    </row>
    <row r="2" spans="1:18" ht="15.75" thickBot="1" x14ac:dyDescent="0.3">
      <c r="A2" s="158" t="str">
        <f>IF(CONTROL!D4=0,"",CONTROL!D4)</f>
        <v>Septiembre</v>
      </c>
      <c r="B2" s="159"/>
      <c r="C2" s="159"/>
      <c r="D2" s="159"/>
      <c r="E2" s="159"/>
      <c r="F2" s="159"/>
      <c r="G2" s="159"/>
      <c r="H2" s="159"/>
      <c r="I2" s="159"/>
      <c r="J2" s="159"/>
      <c r="K2" s="159"/>
      <c r="L2" s="159"/>
      <c r="M2" s="159"/>
      <c r="N2" s="159"/>
      <c r="O2" s="159"/>
      <c r="P2" s="159"/>
      <c r="Q2" s="159"/>
      <c r="R2" s="159"/>
    </row>
    <row r="3" spans="1:18"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59"/>
      <c r="O3" s="159"/>
      <c r="P3" s="159"/>
      <c r="Q3" s="159"/>
      <c r="R3" s="159"/>
    </row>
    <row r="4" spans="1:18" ht="15.75" thickBot="1" x14ac:dyDescent="0.3"/>
    <row r="5" spans="1:18" ht="15.75" thickBot="1" x14ac:dyDescent="0.3">
      <c r="A5" s="149" t="s">
        <v>0</v>
      </c>
      <c r="B5" s="154" t="s">
        <v>1</v>
      </c>
      <c r="C5" s="155"/>
      <c r="D5" s="155"/>
      <c r="E5" s="155"/>
      <c r="F5" s="155"/>
      <c r="G5" s="155"/>
      <c r="H5" s="155"/>
      <c r="I5" s="156"/>
      <c r="J5" s="154" t="s">
        <v>2</v>
      </c>
      <c r="K5" s="155"/>
      <c r="L5" s="155"/>
      <c r="M5" s="155"/>
      <c r="N5" s="155"/>
      <c r="O5" s="155"/>
      <c r="P5" s="149" t="s">
        <v>3</v>
      </c>
      <c r="Q5" s="149" t="s">
        <v>4</v>
      </c>
      <c r="R5" s="149" t="s">
        <v>5</v>
      </c>
    </row>
    <row r="6" spans="1:18" ht="92.25" customHeight="1" thickBot="1" x14ac:dyDescent="0.3">
      <c r="A6" s="153"/>
      <c r="B6" s="154" t="s">
        <v>32</v>
      </c>
      <c r="C6" s="156"/>
      <c r="D6" s="154" t="s">
        <v>6</v>
      </c>
      <c r="E6" s="156"/>
      <c r="F6" s="154" t="s">
        <v>7</v>
      </c>
      <c r="G6" s="156"/>
      <c r="H6" s="154" t="s">
        <v>8</v>
      </c>
      <c r="I6" s="156"/>
      <c r="J6" s="154" t="s">
        <v>33</v>
      </c>
      <c r="K6" s="156"/>
      <c r="L6" s="154" t="s">
        <v>34</v>
      </c>
      <c r="M6" s="156"/>
      <c r="N6" s="154" t="s">
        <v>11</v>
      </c>
      <c r="O6" s="156"/>
      <c r="P6" s="153"/>
      <c r="Q6" s="153"/>
      <c r="R6" s="153"/>
    </row>
    <row r="7" spans="1:18" ht="90.75" thickBot="1" x14ac:dyDescent="0.3">
      <c r="A7" s="150"/>
      <c r="B7" s="11" t="s">
        <v>12</v>
      </c>
      <c r="C7" s="11" t="s">
        <v>13</v>
      </c>
      <c r="D7" s="11" t="s">
        <v>14</v>
      </c>
      <c r="E7" s="11" t="s">
        <v>13</v>
      </c>
      <c r="F7" s="11" t="s">
        <v>14</v>
      </c>
      <c r="G7" s="11" t="s">
        <v>13</v>
      </c>
      <c r="H7" s="11" t="s">
        <v>15</v>
      </c>
      <c r="I7" s="11" t="s">
        <v>16</v>
      </c>
      <c r="J7" s="11" t="s">
        <v>17</v>
      </c>
      <c r="K7" s="11" t="s">
        <v>13</v>
      </c>
      <c r="L7" s="11" t="s">
        <v>17</v>
      </c>
      <c r="M7" s="11" t="s">
        <v>13</v>
      </c>
      <c r="N7" s="11" t="s">
        <v>17</v>
      </c>
      <c r="O7" s="11" t="s">
        <v>18</v>
      </c>
      <c r="P7" s="150"/>
      <c r="Q7" s="150"/>
      <c r="R7" s="150"/>
    </row>
    <row r="8" spans="1:18" ht="20.100000000000001" customHeight="1" x14ac:dyDescent="0.25">
      <c r="A8" s="12" t="s">
        <v>19</v>
      </c>
      <c r="B8" s="8">
        <f>B9+B10</f>
        <v>0</v>
      </c>
      <c r="C8" s="9">
        <f t="shared" ref="C8:O8" si="0">C9+C10</f>
        <v>0</v>
      </c>
      <c r="D8" s="8">
        <f t="shared" si="0"/>
        <v>0</v>
      </c>
      <c r="E8" s="9">
        <f t="shared" si="0"/>
        <v>0</v>
      </c>
      <c r="F8" s="8">
        <f t="shared" si="0"/>
        <v>0</v>
      </c>
      <c r="G8" s="9">
        <f t="shared" si="0"/>
        <v>0</v>
      </c>
      <c r="H8" s="9">
        <f t="shared" si="0"/>
        <v>0</v>
      </c>
      <c r="I8" s="9">
        <f t="shared" si="0"/>
        <v>0</v>
      </c>
      <c r="J8" s="8">
        <f t="shared" si="0"/>
        <v>0</v>
      </c>
      <c r="K8" s="9">
        <f t="shared" si="0"/>
        <v>0</v>
      </c>
      <c r="L8" s="8">
        <f t="shared" si="0"/>
        <v>0</v>
      </c>
      <c r="M8" s="9">
        <f t="shared" si="0"/>
        <v>0</v>
      </c>
      <c r="N8" s="8">
        <f t="shared" si="0"/>
        <v>0</v>
      </c>
      <c r="O8" s="9">
        <f t="shared" si="0"/>
        <v>0</v>
      </c>
      <c r="P8" s="111">
        <f>IFERROR(ROUND('A71.e'!P8,2),0)</f>
        <v>0</v>
      </c>
      <c r="Q8" s="111">
        <f>IFERROR(ROUND('A71.e'!Q8,2),0)</f>
        <v>0</v>
      </c>
      <c r="R8" s="111">
        <f>IFERROR(ROUND('A71.e'!R8,2),0)</f>
        <v>0</v>
      </c>
    </row>
    <row r="9" spans="1:18" ht="20.100000000000001" customHeight="1" x14ac:dyDescent="0.25">
      <c r="A9" s="13" t="s">
        <v>20</v>
      </c>
      <c r="B9" s="10">
        <f>IFERROR(ROUND('A71.e'!B9,2),0)</f>
        <v>0</v>
      </c>
      <c r="C9" s="111">
        <f>IFERROR(ROUND('A71.e'!C9,2),0)</f>
        <v>0</v>
      </c>
      <c r="D9" s="10">
        <f>IFERROR(ROUND('A71.e'!D9,2),0)</f>
        <v>0</v>
      </c>
      <c r="E9" s="111">
        <f>IFERROR(ROUND('A71.e'!E9,2),0)</f>
        <v>0</v>
      </c>
      <c r="F9" s="41">
        <f>B9+D9</f>
        <v>0</v>
      </c>
      <c r="G9" s="42">
        <f>C9+E9</f>
        <v>0</v>
      </c>
      <c r="H9" s="111">
        <f>IFERROR(ROUND('A71.e'!H9,2),0)</f>
        <v>0</v>
      </c>
      <c r="I9" s="111">
        <f>IFERROR(ROUND('A71.e'!I9,2),0)</f>
        <v>0</v>
      </c>
      <c r="J9" s="10">
        <f>IFERROR(ROUND('A71.e'!J9,2),0)</f>
        <v>0</v>
      </c>
      <c r="K9" s="111">
        <f>IFERROR(ROUND('A71.e'!K9,2),0)</f>
        <v>0</v>
      </c>
      <c r="L9" s="10">
        <f>IFERROR(ROUND('A71.e'!L9,2),0)</f>
        <v>0</v>
      </c>
      <c r="M9" s="111">
        <f>IFERROR(ROUND('A71.e'!M9,2),0)</f>
        <v>0</v>
      </c>
      <c r="N9" s="41">
        <f>J9+L9</f>
        <v>0</v>
      </c>
      <c r="O9" s="42">
        <f>K9+M9</f>
        <v>0</v>
      </c>
      <c r="P9" s="111">
        <f>IFERROR(ROUND('A71.e'!P9,2),0)</f>
        <v>0</v>
      </c>
      <c r="Q9" s="111">
        <f>IFERROR(ROUND('A71.e'!Q9,2),0)</f>
        <v>0</v>
      </c>
      <c r="R9" s="111">
        <f>IFERROR(ROUND('A71.e'!R9,2),0)</f>
        <v>0</v>
      </c>
    </row>
    <row r="10" spans="1:18" ht="20.100000000000001" customHeight="1" x14ac:dyDescent="0.25">
      <c r="A10" s="13" t="s">
        <v>21</v>
      </c>
      <c r="B10" s="10">
        <f>IFERROR(ROUND('A71.e'!B10,2),0)</f>
        <v>0</v>
      </c>
      <c r="C10" s="111">
        <f>IFERROR(ROUND('A71.e'!C10,2),0)</f>
        <v>0</v>
      </c>
      <c r="D10" s="10">
        <f>IFERROR(ROUND('A71.e'!D10,2),0)</f>
        <v>0</v>
      </c>
      <c r="E10" s="111">
        <f>IFERROR(ROUND('A71.e'!E10,2),0)</f>
        <v>0</v>
      </c>
      <c r="F10" s="41">
        <f>B10+D10</f>
        <v>0</v>
      </c>
      <c r="G10" s="42">
        <f>C10+E10</f>
        <v>0</v>
      </c>
      <c r="H10" s="111">
        <f>IFERROR(ROUND('A71.e'!H10,2),0)</f>
        <v>0</v>
      </c>
      <c r="I10" s="111">
        <f>IFERROR(ROUND('A71.e'!I10,2),0)</f>
        <v>0</v>
      </c>
      <c r="J10" s="10">
        <f>IFERROR(ROUND('A71.e'!J10,2),0)</f>
        <v>0</v>
      </c>
      <c r="K10" s="111">
        <f>IFERROR(ROUND('A71.e'!K10,2),0)</f>
        <v>0</v>
      </c>
      <c r="L10" s="10">
        <f>IFERROR(ROUND('A71.e'!L10,2),0)</f>
        <v>0</v>
      </c>
      <c r="M10" s="111">
        <f>IFERROR(ROUND('A71.e'!M10,2),0)</f>
        <v>0</v>
      </c>
      <c r="N10" s="41">
        <f>J10+L10</f>
        <v>0</v>
      </c>
      <c r="O10" s="42">
        <f>K10+M10</f>
        <v>0</v>
      </c>
      <c r="P10" s="111">
        <f>IFERROR(ROUND('A71.e'!P10,2),0)</f>
        <v>0</v>
      </c>
      <c r="Q10" s="111">
        <f>IFERROR(ROUND('A71.e'!Q10,2),0)</f>
        <v>0</v>
      </c>
      <c r="R10" s="111">
        <f>IFERROR(ROUND('A71.e'!R10,2),0)</f>
        <v>0</v>
      </c>
    </row>
    <row r="11" spans="1:18" ht="20.100000000000001" customHeight="1" x14ac:dyDescent="0.25">
      <c r="A11" s="12" t="s">
        <v>22</v>
      </c>
      <c r="B11" s="8">
        <f t="shared" ref="B11:O11" si="1">B12+B13</f>
        <v>0</v>
      </c>
      <c r="C11" s="9">
        <f t="shared" si="1"/>
        <v>0</v>
      </c>
      <c r="D11" s="8">
        <f t="shared" si="1"/>
        <v>0</v>
      </c>
      <c r="E11" s="9">
        <f t="shared" si="1"/>
        <v>0</v>
      </c>
      <c r="F11" s="8">
        <f t="shared" si="1"/>
        <v>0</v>
      </c>
      <c r="G11" s="9">
        <f t="shared" si="1"/>
        <v>0</v>
      </c>
      <c r="H11" s="9">
        <f t="shared" si="1"/>
        <v>0</v>
      </c>
      <c r="I11" s="9">
        <f t="shared" si="1"/>
        <v>0</v>
      </c>
      <c r="J11" s="8">
        <f t="shared" si="1"/>
        <v>0</v>
      </c>
      <c r="K11" s="9">
        <f t="shared" si="1"/>
        <v>0</v>
      </c>
      <c r="L11" s="8">
        <f t="shared" si="1"/>
        <v>0</v>
      </c>
      <c r="M11" s="9">
        <f t="shared" si="1"/>
        <v>0</v>
      </c>
      <c r="N11" s="8">
        <f t="shared" si="1"/>
        <v>0</v>
      </c>
      <c r="O11" s="9">
        <f t="shared" si="1"/>
        <v>0</v>
      </c>
      <c r="P11" s="111">
        <f>IFERROR(ROUND('A71.e'!P11,2),0)</f>
        <v>0</v>
      </c>
      <c r="Q11" s="111">
        <f>IFERROR(ROUND('A71.e'!Q11,2),0)</f>
        <v>0</v>
      </c>
      <c r="R11" s="111">
        <f>IFERROR(ROUND('A71.e'!R11,2),0)</f>
        <v>0</v>
      </c>
    </row>
    <row r="12" spans="1:18" ht="20.100000000000001" customHeight="1" x14ac:dyDescent="0.25">
      <c r="A12" s="13" t="s">
        <v>20</v>
      </c>
      <c r="B12" s="10">
        <f>IFERROR(ROUND('A71.e'!B12,2),0)</f>
        <v>0</v>
      </c>
      <c r="C12" s="111">
        <f>IFERROR(ROUND('A71.e'!C12,2),0)</f>
        <v>0</v>
      </c>
      <c r="D12" s="10">
        <f>IFERROR(ROUND('A71.e'!D12,2),0)</f>
        <v>0</v>
      </c>
      <c r="E12" s="111">
        <f>IFERROR(ROUND('A71.e'!E12,2),0)</f>
        <v>0</v>
      </c>
      <c r="F12" s="41">
        <f>B12+D12</f>
        <v>0</v>
      </c>
      <c r="G12" s="42">
        <f>C12+E12</f>
        <v>0</v>
      </c>
      <c r="H12" s="111">
        <f>IFERROR(ROUND('A71.e'!H12,2),0)</f>
        <v>0</v>
      </c>
      <c r="I12" s="111">
        <f>IFERROR(ROUND('A71.e'!I12,2),0)</f>
        <v>0</v>
      </c>
      <c r="J12" s="10">
        <f>IFERROR(ROUND('A71.e'!J12,2),0)</f>
        <v>0</v>
      </c>
      <c r="K12" s="111">
        <f>IFERROR(ROUND('A71.e'!K12,2),0)</f>
        <v>0</v>
      </c>
      <c r="L12" s="10">
        <f>IFERROR(ROUND('A71.e'!L12,2),0)</f>
        <v>0</v>
      </c>
      <c r="M12" s="111">
        <f>IFERROR(ROUND('A71.e'!M12,2),0)</f>
        <v>0</v>
      </c>
      <c r="N12" s="41">
        <f>J12+L12</f>
        <v>0</v>
      </c>
      <c r="O12" s="42">
        <f>K12+M12</f>
        <v>0</v>
      </c>
      <c r="P12" s="111">
        <f>IFERROR(ROUND('A71.e'!P12,2),0)</f>
        <v>0</v>
      </c>
      <c r="Q12" s="111">
        <f>IFERROR(ROUND('A71.e'!Q12,2),0)</f>
        <v>0</v>
      </c>
      <c r="R12" s="111">
        <f>IFERROR(ROUND('A71.e'!R12,2),0)</f>
        <v>0</v>
      </c>
    </row>
    <row r="13" spans="1:18" ht="20.100000000000001" customHeight="1" x14ac:dyDescent="0.25">
      <c r="A13" s="13" t="s">
        <v>21</v>
      </c>
      <c r="B13" s="10">
        <f>IFERROR(ROUND('A71.e'!B13,2),0)</f>
        <v>0</v>
      </c>
      <c r="C13" s="111">
        <f>IFERROR(ROUND('A71.e'!C13,2),0)</f>
        <v>0</v>
      </c>
      <c r="D13" s="10">
        <f>IFERROR(ROUND('A71.e'!D13,2),0)</f>
        <v>0</v>
      </c>
      <c r="E13" s="111">
        <f>IFERROR(ROUND('A71.e'!E13,2),0)</f>
        <v>0</v>
      </c>
      <c r="F13" s="41">
        <f>B13+D13</f>
        <v>0</v>
      </c>
      <c r="G13" s="42">
        <f>C13+E13</f>
        <v>0</v>
      </c>
      <c r="H13" s="111">
        <f>IFERROR(ROUND('A71.e'!H13,2),0)</f>
        <v>0</v>
      </c>
      <c r="I13" s="111">
        <f>IFERROR(ROUND('A71.e'!I13,2),0)</f>
        <v>0</v>
      </c>
      <c r="J13" s="10">
        <f>IFERROR(ROUND('A71.e'!J13,2),0)</f>
        <v>0</v>
      </c>
      <c r="K13" s="111">
        <f>IFERROR(ROUND('A71.e'!K13,2),0)</f>
        <v>0</v>
      </c>
      <c r="L13" s="10">
        <f>IFERROR(ROUND('A71.e'!L13,2),0)</f>
        <v>0</v>
      </c>
      <c r="M13" s="111">
        <f>IFERROR(ROUND('A71.e'!M13,2),0)</f>
        <v>0</v>
      </c>
      <c r="N13" s="41">
        <f>J13+L13</f>
        <v>0</v>
      </c>
      <c r="O13" s="42">
        <f>K13+M13</f>
        <v>0</v>
      </c>
      <c r="P13" s="111">
        <f>IFERROR(ROUND('A71.e'!P13,2),0)</f>
        <v>0</v>
      </c>
      <c r="Q13" s="111">
        <f>IFERROR(ROUND('A71.e'!Q13,2),0)</f>
        <v>0</v>
      </c>
      <c r="R13" s="111">
        <f>IFERROR(ROUND('A71.e'!R13,2),0)</f>
        <v>0</v>
      </c>
    </row>
    <row r="14" spans="1:18" ht="20.100000000000001" customHeight="1" x14ac:dyDescent="0.25">
      <c r="A14" s="12" t="s">
        <v>23</v>
      </c>
      <c r="B14" s="8">
        <f t="shared" ref="B14:O14" si="2">B15+B16</f>
        <v>0</v>
      </c>
      <c r="C14" s="9">
        <f t="shared" si="2"/>
        <v>0</v>
      </c>
      <c r="D14" s="8">
        <f t="shared" si="2"/>
        <v>0</v>
      </c>
      <c r="E14" s="9">
        <f t="shared" si="2"/>
        <v>0</v>
      </c>
      <c r="F14" s="8">
        <f t="shared" si="2"/>
        <v>0</v>
      </c>
      <c r="G14" s="9">
        <f t="shared" si="2"/>
        <v>0</v>
      </c>
      <c r="H14" s="9">
        <f t="shared" si="2"/>
        <v>0</v>
      </c>
      <c r="I14" s="9">
        <f t="shared" si="2"/>
        <v>0</v>
      </c>
      <c r="J14" s="8">
        <f t="shared" si="2"/>
        <v>0</v>
      </c>
      <c r="K14" s="9">
        <f t="shared" si="2"/>
        <v>0</v>
      </c>
      <c r="L14" s="8">
        <f t="shared" si="2"/>
        <v>0</v>
      </c>
      <c r="M14" s="9">
        <f t="shared" si="2"/>
        <v>0</v>
      </c>
      <c r="N14" s="8">
        <f t="shared" si="2"/>
        <v>0</v>
      </c>
      <c r="O14" s="9">
        <f t="shared" si="2"/>
        <v>0</v>
      </c>
      <c r="P14" s="111">
        <f>IFERROR(ROUND('A71.e'!P14,2),0)</f>
        <v>0</v>
      </c>
      <c r="Q14" s="111">
        <f>IFERROR(ROUND('A71.e'!Q14,2),0)</f>
        <v>0</v>
      </c>
      <c r="R14" s="111">
        <f>IFERROR(ROUND('A71.e'!R14,2),0)</f>
        <v>0</v>
      </c>
    </row>
    <row r="15" spans="1:18" ht="20.100000000000001" customHeight="1" x14ac:dyDescent="0.25">
      <c r="A15" s="13" t="s">
        <v>20</v>
      </c>
      <c r="B15" s="10">
        <f>IFERROR(ROUND('A71.e'!B15,2),0)</f>
        <v>0</v>
      </c>
      <c r="C15" s="111">
        <f>IFERROR(ROUND('A71.e'!C15,2),0)</f>
        <v>0</v>
      </c>
      <c r="D15" s="10">
        <f>IFERROR(ROUND('A71.e'!D15,2),0)</f>
        <v>0</v>
      </c>
      <c r="E15" s="111">
        <f>IFERROR(ROUND('A71.e'!E15,2),0)</f>
        <v>0</v>
      </c>
      <c r="F15" s="41">
        <f>B15+D15</f>
        <v>0</v>
      </c>
      <c r="G15" s="42">
        <f>C15+E15</f>
        <v>0</v>
      </c>
      <c r="H15" s="111">
        <f>IFERROR(ROUND('A71.e'!H15,2),0)</f>
        <v>0</v>
      </c>
      <c r="I15" s="111">
        <f>IFERROR(ROUND('A71.e'!I15,2),0)</f>
        <v>0</v>
      </c>
      <c r="J15" s="10">
        <f>IFERROR(ROUND('A71.e'!J15,2),0)</f>
        <v>0</v>
      </c>
      <c r="K15" s="111">
        <f>IFERROR(ROUND('A71.e'!K15,2),0)</f>
        <v>0</v>
      </c>
      <c r="L15" s="10">
        <f>IFERROR(ROUND('A71.e'!L15,2),0)</f>
        <v>0</v>
      </c>
      <c r="M15" s="111">
        <f>IFERROR(ROUND('A71.e'!M15,2),0)</f>
        <v>0</v>
      </c>
      <c r="N15" s="41">
        <f>J15+L15</f>
        <v>0</v>
      </c>
      <c r="O15" s="42">
        <f>K15+M15</f>
        <v>0</v>
      </c>
      <c r="P15" s="111">
        <f>IFERROR(ROUND('A71.e'!P15,2),0)</f>
        <v>0</v>
      </c>
      <c r="Q15" s="111">
        <f>IFERROR(ROUND('A71.e'!Q15,2),0)</f>
        <v>0</v>
      </c>
      <c r="R15" s="111">
        <f>IFERROR(ROUND('A71.e'!R15,2),0)</f>
        <v>0</v>
      </c>
    </row>
    <row r="16" spans="1:18" ht="20.100000000000001" customHeight="1" x14ac:dyDescent="0.25">
      <c r="A16" s="13" t="s">
        <v>21</v>
      </c>
      <c r="B16" s="10">
        <f>IFERROR(ROUND('A71.e'!B16,2),0)</f>
        <v>0</v>
      </c>
      <c r="C16" s="111">
        <f>IFERROR(ROUND('A71.e'!C16,2),0)</f>
        <v>0</v>
      </c>
      <c r="D16" s="10">
        <f>IFERROR(ROUND('A71.e'!D16,2),0)</f>
        <v>0</v>
      </c>
      <c r="E16" s="111">
        <f>IFERROR(ROUND('A71.e'!E16,2),0)</f>
        <v>0</v>
      </c>
      <c r="F16" s="41">
        <f>B16+D16</f>
        <v>0</v>
      </c>
      <c r="G16" s="42">
        <f>C16+E16</f>
        <v>0</v>
      </c>
      <c r="H16" s="111">
        <f>IFERROR(ROUND('A71.e'!H16,2),0)</f>
        <v>0</v>
      </c>
      <c r="I16" s="111">
        <f>IFERROR(ROUND('A71.e'!I16,2),0)</f>
        <v>0</v>
      </c>
      <c r="J16" s="10">
        <f>IFERROR(ROUND('A71.e'!J16,2),0)</f>
        <v>0</v>
      </c>
      <c r="K16" s="111">
        <f>IFERROR(ROUND('A71.e'!K16,2),0)</f>
        <v>0</v>
      </c>
      <c r="L16" s="10">
        <f>IFERROR(ROUND('A71.e'!L16,2),0)</f>
        <v>0</v>
      </c>
      <c r="M16" s="111">
        <f>IFERROR(ROUND('A71.e'!M16,2),0)</f>
        <v>0</v>
      </c>
      <c r="N16" s="41">
        <f>J16+L16</f>
        <v>0</v>
      </c>
      <c r="O16" s="42">
        <f>K16+M16</f>
        <v>0</v>
      </c>
      <c r="P16" s="111">
        <f>IFERROR(ROUND('A71.e'!P16,2),0)</f>
        <v>0</v>
      </c>
      <c r="Q16" s="111">
        <f>IFERROR(ROUND('A71.e'!Q16,2),0)</f>
        <v>0</v>
      </c>
      <c r="R16" s="111">
        <f>IFERROR(ROUND('A71.e'!R16,2),0)</f>
        <v>0</v>
      </c>
    </row>
    <row r="17" spans="1:18" ht="20.100000000000001" customHeight="1" x14ac:dyDescent="0.25">
      <c r="A17" s="12" t="s">
        <v>24</v>
      </c>
      <c r="B17" s="8">
        <f t="shared" ref="B17:O17" si="3">B18+B19</f>
        <v>95</v>
      </c>
      <c r="C17" s="9">
        <f t="shared" si="3"/>
        <v>60.36</v>
      </c>
      <c r="D17" s="8">
        <f t="shared" si="3"/>
        <v>54</v>
      </c>
      <c r="E17" s="9">
        <f t="shared" si="3"/>
        <v>20.38</v>
      </c>
      <c r="F17" s="8">
        <f t="shared" si="3"/>
        <v>149</v>
      </c>
      <c r="G17" s="9">
        <f t="shared" si="3"/>
        <v>80.740000000000009</v>
      </c>
      <c r="H17" s="9">
        <f t="shared" si="3"/>
        <v>0</v>
      </c>
      <c r="I17" s="9">
        <f t="shared" si="3"/>
        <v>0</v>
      </c>
      <c r="J17" s="8">
        <f t="shared" si="3"/>
        <v>93</v>
      </c>
      <c r="K17" s="9">
        <f t="shared" si="3"/>
        <v>66.22</v>
      </c>
      <c r="L17" s="8">
        <f t="shared" si="3"/>
        <v>30</v>
      </c>
      <c r="M17" s="9">
        <f t="shared" si="3"/>
        <v>37.72</v>
      </c>
      <c r="N17" s="8">
        <f t="shared" si="3"/>
        <v>123</v>
      </c>
      <c r="O17" s="9">
        <f t="shared" si="3"/>
        <v>103.94</v>
      </c>
      <c r="P17" s="111">
        <f>IFERROR(ROUND('A71.e'!P17,2),0)</f>
        <v>32.090000000000003</v>
      </c>
      <c r="Q17" s="111">
        <f>IFERROR(ROUND('A71.e'!Q17,2),0)</f>
        <v>48.95</v>
      </c>
      <c r="R17" s="111">
        <f>IFERROR(ROUND('A71.e'!R17,2),0)</f>
        <v>41.58</v>
      </c>
    </row>
    <row r="18" spans="1:18" ht="20.100000000000001" customHeight="1" x14ac:dyDescent="0.25">
      <c r="A18" s="13" t="s">
        <v>20</v>
      </c>
      <c r="B18" s="10">
        <f>IFERROR(ROUND('A71.e'!B18,2),0)</f>
        <v>94</v>
      </c>
      <c r="C18" s="111">
        <f>IFERROR(ROUND('A71.e'!C18,2),0)</f>
        <v>59.42</v>
      </c>
      <c r="D18" s="10">
        <f>IFERROR(ROUND('A71.e'!D18,2),0)</f>
        <v>50</v>
      </c>
      <c r="E18" s="111">
        <f>IFERROR(ROUND('A71.e'!E18,2),0)</f>
        <v>18.7</v>
      </c>
      <c r="F18" s="41">
        <f>B18+D18</f>
        <v>144</v>
      </c>
      <c r="G18" s="42">
        <f>C18+E18</f>
        <v>78.12</v>
      </c>
      <c r="H18" s="111">
        <f>IFERROR(ROUND('A71.e'!H18,2),0)</f>
        <v>0</v>
      </c>
      <c r="I18" s="111">
        <f>IFERROR(ROUND('A71.e'!I18,2),0)</f>
        <v>0</v>
      </c>
      <c r="J18" s="10">
        <f>IFERROR(ROUND('A71.e'!J18,2),0)</f>
        <v>90</v>
      </c>
      <c r="K18" s="111">
        <f>IFERROR(ROUND('A71.e'!K18,2),0)</f>
        <v>60.36</v>
      </c>
      <c r="L18" s="10">
        <f>IFERROR(ROUND('A71.e'!L18,2),0)</f>
        <v>30</v>
      </c>
      <c r="M18" s="111">
        <f>IFERROR(ROUND('A71.e'!M18,2),0)</f>
        <v>37.72</v>
      </c>
      <c r="N18" s="41">
        <f>J18+L18</f>
        <v>120</v>
      </c>
      <c r="O18" s="42">
        <f>K18+M18</f>
        <v>98.08</v>
      </c>
      <c r="P18" s="111">
        <f>IFERROR(ROUND('A71.e'!P18,2),0)</f>
        <v>32.14</v>
      </c>
      <c r="Q18" s="111">
        <f>IFERROR(ROUND('A71.e'!Q18,2),0)</f>
        <v>50.48</v>
      </c>
      <c r="R18" s="111">
        <f>IFERROR(ROUND('A71.e'!R18,2),0)</f>
        <v>42.35</v>
      </c>
    </row>
    <row r="19" spans="1:18" ht="20.100000000000001" customHeight="1" x14ac:dyDescent="0.25">
      <c r="A19" s="13" t="s">
        <v>21</v>
      </c>
      <c r="B19" s="10">
        <f>IFERROR(ROUND('A71.e'!B19,2),0)</f>
        <v>1</v>
      </c>
      <c r="C19" s="111">
        <f>IFERROR(ROUND('A71.e'!C19,2),0)</f>
        <v>0.94</v>
      </c>
      <c r="D19" s="10">
        <f>IFERROR(ROUND('A71.e'!D19,2),0)</f>
        <v>4</v>
      </c>
      <c r="E19" s="111">
        <f>IFERROR(ROUND('A71.e'!E19,2),0)</f>
        <v>1.68</v>
      </c>
      <c r="F19" s="41">
        <f>B19+D19</f>
        <v>5</v>
      </c>
      <c r="G19" s="42">
        <f>C19+E19</f>
        <v>2.62</v>
      </c>
      <c r="H19" s="111">
        <f>IFERROR(ROUND('A71.e'!H19,2),0)</f>
        <v>0</v>
      </c>
      <c r="I19" s="111">
        <f>IFERROR(ROUND('A71.e'!I19,2),0)</f>
        <v>0</v>
      </c>
      <c r="J19" s="10">
        <f>IFERROR(ROUND('A71.e'!J19,2),0)</f>
        <v>3</v>
      </c>
      <c r="K19" s="111">
        <f>IFERROR(ROUND('A71.e'!K19,2),0)</f>
        <v>5.86</v>
      </c>
      <c r="L19" s="10">
        <f>IFERROR(ROUND('A71.e'!L19,2),0)</f>
        <v>0</v>
      </c>
      <c r="M19" s="111">
        <f>IFERROR(ROUND('A71.e'!M19,2),0)</f>
        <v>0</v>
      </c>
      <c r="N19" s="41">
        <f>J19+L19</f>
        <v>3</v>
      </c>
      <c r="O19" s="42">
        <f>K19+M19</f>
        <v>5.86</v>
      </c>
      <c r="P19" s="111">
        <f>IFERROR(ROUND('A71.e'!P19,2),0)</f>
        <v>30.65</v>
      </c>
      <c r="Q19" s="111">
        <f>IFERROR(ROUND('A71.e'!Q19,2),0)</f>
        <v>23.41</v>
      </c>
      <c r="R19" s="111">
        <f>IFERROR(ROUND('A71.e'!R19,2),0)</f>
        <v>25.65</v>
      </c>
    </row>
    <row r="20" spans="1:18" ht="20.100000000000001" customHeight="1" x14ac:dyDescent="0.25">
      <c r="A20" s="12" t="s">
        <v>30</v>
      </c>
      <c r="B20" s="8">
        <f t="shared" ref="B20:O20" si="4">B21+B22</f>
        <v>95</v>
      </c>
      <c r="C20" s="9">
        <f t="shared" si="4"/>
        <v>60.36</v>
      </c>
      <c r="D20" s="8">
        <f t="shared" si="4"/>
        <v>54</v>
      </c>
      <c r="E20" s="9">
        <f t="shared" si="4"/>
        <v>20.38</v>
      </c>
      <c r="F20" s="8">
        <f t="shared" si="4"/>
        <v>149</v>
      </c>
      <c r="G20" s="9">
        <f t="shared" si="4"/>
        <v>80.740000000000009</v>
      </c>
      <c r="H20" s="9">
        <f t="shared" si="4"/>
        <v>0</v>
      </c>
      <c r="I20" s="9">
        <f t="shared" si="4"/>
        <v>0</v>
      </c>
      <c r="J20" s="8">
        <f t="shared" si="4"/>
        <v>93</v>
      </c>
      <c r="K20" s="9">
        <f t="shared" si="4"/>
        <v>66.22</v>
      </c>
      <c r="L20" s="8">
        <f t="shared" si="4"/>
        <v>30</v>
      </c>
      <c r="M20" s="9">
        <f t="shared" si="4"/>
        <v>37.72</v>
      </c>
      <c r="N20" s="8">
        <f t="shared" si="4"/>
        <v>123</v>
      </c>
      <c r="O20" s="9">
        <f t="shared" si="4"/>
        <v>103.94</v>
      </c>
      <c r="P20" s="9">
        <f>IFERROR(ROUND('A71.e'!P20,2),0)</f>
        <v>32.090000000000003</v>
      </c>
      <c r="Q20" s="9">
        <f>IFERROR(ROUND('A71.e'!Q20,2),0)</f>
        <v>48.95</v>
      </c>
      <c r="R20" s="9">
        <f>IFERROR(ROUND('A71.e'!R20,2),0)</f>
        <v>41.58</v>
      </c>
    </row>
    <row r="21" spans="1:18" ht="20.100000000000001" customHeight="1" x14ac:dyDescent="0.25">
      <c r="A21" s="13" t="s">
        <v>20</v>
      </c>
      <c r="B21" s="10">
        <f>IFERROR(ROUND('A71.e'!B21,2),0)</f>
        <v>94</v>
      </c>
      <c r="C21" s="111">
        <f>IFERROR(ROUND('A71.e'!C21,2),0)</f>
        <v>59.42</v>
      </c>
      <c r="D21" s="10">
        <f>IFERROR(ROUND('A71.e'!D21,2),0)</f>
        <v>50</v>
      </c>
      <c r="E21" s="111">
        <f>IFERROR(ROUND('A71.e'!E21,2),0)</f>
        <v>18.7</v>
      </c>
      <c r="F21" s="41">
        <f>B21+D21</f>
        <v>144</v>
      </c>
      <c r="G21" s="42">
        <f>C21+E21</f>
        <v>78.12</v>
      </c>
      <c r="H21" s="111">
        <f>IFERROR(ROUND('A71.e'!H21,2),0)</f>
        <v>0</v>
      </c>
      <c r="I21" s="111">
        <f>IFERROR(ROUND('A71.e'!I21,2),0)</f>
        <v>0</v>
      </c>
      <c r="J21" s="10">
        <f>IFERROR(ROUND('A71.e'!J21,2),0)</f>
        <v>90</v>
      </c>
      <c r="K21" s="111">
        <f>IFERROR(ROUND('A71.e'!K21,2),0)</f>
        <v>60.36</v>
      </c>
      <c r="L21" s="10">
        <f>IFERROR(ROUND('A71.e'!L21,2),0)</f>
        <v>30</v>
      </c>
      <c r="M21" s="111">
        <f>IFERROR(ROUND('A71.e'!M21,2),0)</f>
        <v>37.72</v>
      </c>
      <c r="N21" s="41">
        <f>J21+L21</f>
        <v>120</v>
      </c>
      <c r="O21" s="42">
        <f>K21+M21</f>
        <v>98.08</v>
      </c>
      <c r="P21" s="111">
        <f>IFERROR(ROUND('A71.e'!P21,2),0)</f>
        <v>32.14</v>
      </c>
      <c r="Q21" s="111">
        <f>IFERROR(ROUND('A71.e'!Q21,2),0)</f>
        <v>50.48</v>
      </c>
      <c r="R21" s="111">
        <f>IFERROR(ROUND('A71.e'!R21,2),0)</f>
        <v>42.35</v>
      </c>
    </row>
    <row r="22" spans="1:18" ht="20.100000000000001" customHeight="1" x14ac:dyDescent="0.25">
      <c r="A22" s="13" t="s">
        <v>21</v>
      </c>
      <c r="B22" s="10">
        <f>IFERROR(ROUND('A71.e'!B22,2),0)</f>
        <v>1</v>
      </c>
      <c r="C22" s="111">
        <f>IFERROR(ROUND('A71.e'!C22,2),0)</f>
        <v>0.94</v>
      </c>
      <c r="D22" s="10">
        <f>IFERROR(ROUND('A71.e'!D22,2),0)</f>
        <v>4</v>
      </c>
      <c r="E22" s="111">
        <f>IFERROR(ROUND('A71.e'!E22,2),0)</f>
        <v>1.68</v>
      </c>
      <c r="F22" s="41">
        <f>B22+D22</f>
        <v>5</v>
      </c>
      <c r="G22" s="42">
        <f>C22+E22</f>
        <v>2.62</v>
      </c>
      <c r="H22" s="111">
        <f>IFERROR(ROUND('A71.e'!H22,2),0)</f>
        <v>0</v>
      </c>
      <c r="I22" s="111">
        <f>IFERROR(ROUND('A71.e'!I22,2),0)</f>
        <v>0</v>
      </c>
      <c r="J22" s="10">
        <f>IFERROR(ROUND('A71.e'!J22,2),0)</f>
        <v>3</v>
      </c>
      <c r="K22" s="111">
        <f>IFERROR(ROUND('A71.e'!K22,2),0)</f>
        <v>5.86</v>
      </c>
      <c r="L22" s="10">
        <f>IFERROR(ROUND('A71.e'!L22,2),0)</f>
        <v>0</v>
      </c>
      <c r="M22" s="111">
        <f>IFERROR(ROUND('A71.e'!M22,2),0)</f>
        <v>0</v>
      </c>
      <c r="N22" s="41">
        <f>J22+L22</f>
        <v>3</v>
      </c>
      <c r="O22" s="42">
        <f>K22+M22</f>
        <v>5.86</v>
      </c>
      <c r="P22" s="111">
        <f>IFERROR(ROUND('A71.e'!P22,2),0)</f>
        <v>30.65</v>
      </c>
      <c r="Q22" s="111">
        <f>IFERROR(ROUND('A71.e'!Q22,2),0)</f>
        <v>23.41</v>
      </c>
      <c r="R22" s="111">
        <f>IFERROR(ROUND('A71.e'!R22,2),0)</f>
        <v>25.65</v>
      </c>
    </row>
  </sheetData>
  <mergeCells count="16">
    <mergeCell ref="A1:R1"/>
    <mergeCell ref="A2:R2"/>
    <mergeCell ref="A3:R3"/>
    <mergeCell ref="B6:C6"/>
    <mergeCell ref="D6:E6"/>
    <mergeCell ref="F6:G6"/>
    <mergeCell ref="H6:I6"/>
    <mergeCell ref="J6:K6"/>
    <mergeCell ref="L6:M6"/>
    <mergeCell ref="N6:O6"/>
    <mergeCell ref="A5:A7"/>
    <mergeCell ref="B5:I5"/>
    <mergeCell ref="J5:O5"/>
    <mergeCell ref="P5:P7"/>
    <mergeCell ref="R5:R7"/>
    <mergeCell ref="Q5:Q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76"/>
  <sheetViews>
    <sheetView topLeftCell="A25" zoomScaleNormal="100" workbookViewId="0">
      <selection activeCell="B45" sqref="B45"/>
    </sheetView>
  </sheetViews>
  <sheetFormatPr baseColWidth="10" defaultRowHeight="15" x14ac:dyDescent="0.25"/>
  <cols>
    <col min="1" max="1" width="28.5703125" bestFit="1" customWidth="1"/>
    <col min="2" max="2" width="85.7109375" bestFit="1" customWidth="1"/>
    <col min="3" max="4" width="15.28515625" bestFit="1" customWidth="1"/>
    <col min="5" max="5" width="28.5703125" bestFit="1" customWidth="1"/>
    <col min="6" max="6" width="85.7109375" bestFit="1" customWidth="1"/>
    <col min="7" max="8" width="15.28515625" bestFit="1" customWidth="1"/>
  </cols>
  <sheetData>
    <row r="1" spans="1:4" ht="39.950000000000003" customHeight="1" thickBot="1" x14ac:dyDescent="0.3">
      <c r="A1" s="139" t="s">
        <v>313</v>
      </c>
      <c r="B1" s="140"/>
      <c r="C1" s="140"/>
      <c r="D1" s="157"/>
    </row>
    <row r="2" spans="1:4" ht="20.100000000000001" customHeight="1" thickBot="1" x14ac:dyDescent="0.3">
      <c r="A2" s="158" t="str">
        <f>IF(CONTROL!D4=0,"",CONTROL!D4)</f>
        <v>Septiembre</v>
      </c>
      <c r="B2" s="159"/>
      <c r="C2" s="159"/>
      <c r="D2" s="160"/>
    </row>
    <row r="3" spans="1:4" ht="20.100000000000001" customHeight="1" thickBot="1" x14ac:dyDescent="0.3">
      <c r="A3" s="158" t="str">
        <f>IF(CONTROL!D5=0,"",CONTROL!D5)</f>
        <v xml:space="preserve">Fundación Instituto de Investigación Marqués de Valdecilla </v>
      </c>
      <c r="B3" s="159"/>
      <c r="C3" s="159"/>
      <c r="D3" s="160"/>
    </row>
    <row r="4" spans="1:4" ht="20.100000000000001" customHeight="1" thickBot="1" x14ac:dyDescent="0.3">
      <c r="A4" s="161" t="s">
        <v>312</v>
      </c>
      <c r="B4" s="161"/>
      <c r="C4" s="161"/>
      <c r="D4" s="161"/>
    </row>
    <row r="5" spans="1:4" ht="15.75" thickBot="1" x14ac:dyDescent="0.3">
      <c r="A5" s="94" t="s">
        <v>310</v>
      </c>
      <c r="B5" s="94" t="s">
        <v>311</v>
      </c>
      <c r="C5" s="94"/>
      <c r="D5" s="94"/>
    </row>
    <row r="6" spans="1:4" ht="15.75" thickBot="1" x14ac:dyDescent="0.3">
      <c r="A6" s="94" t="s">
        <v>310</v>
      </c>
      <c r="B6" s="94" t="s">
        <v>309</v>
      </c>
      <c r="C6" s="94" t="s">
        <v>308</v>
      </c>
      <c r="D6" s="94" t="s">
        <v>307</v>
      </c>
    </row>
    <row r="7" spans="1:4" ht="15.75" thickBot="1" x14ac:dyDescent="0.3">
      <c r="A7" s="93" t="s">
        <v>216</v>
      </c>
      <c r="B7" s="93" t="s">
        <v>306</v>
      </c>
      <c r="C7" s="92">
        <f>ROUND(SUM(C8,C12,C15,C19,C22,C23,C24,C25),2)</f>
        <v>2396.9499999999998</v>
      </c>
      <c r="D7" s="92">
        <f>ROUND(SUM(D8,D12,D15,D19,D22,D23,D24,D25),2)</f>
        <v>2693.19</v>
      </c>
    </row>
    <row r="8" spans="1:4" ht="15.75" thickBot="1" x14ac:dyDescent="0.3">
      <c r="A8" s="90" t="s">
        <v>73</v>
      </c>
      <c r="B8" s="90" t="s">
        <v>305</v>
      </c>
      <c r="C8" s="91">
        <f>SUM(C9:C11)</f>
        <v>313.37</v>
      </c>
      <c r="D8" s="91">
        <f>SUM(D9:D11)</f>
        <v>360.15</v>
      </c>
    </row>
    <row r="9" spans="1:4" ht="15.75" thickBot="1" x14ac:dyDescent="0.3">
      <c r="A9" s="90" t="s">
        <v>304</v>
      </c>
      <c r="B9" s="90" t="s">
        <v>303</v>
      </c>
      <c r="C9" s="89">
        <f>IFERROR(ROUND(G.1!C9,2),0)</f>
        <v>0</v>
      </c>
      <c r="D9" s="89">
        <f>IFERROR(ROUND(G.1!D9,2),0)</f>
        <v>0</v>
      </c>
    </row>
    <row r="10" spans="1:4" ht="15.75" thickBot="1" x14ac:dyDescent="0.3">
      <c r="A10" s="90" t="s">
        <v>302</v>
      </c>
      <c r="B10" s="90" t="s">
        <v>301</v>
      </c>
      <c r="C10" s="89">
        <f>IFERROR(ROUND(G.1!C10,2),0)</f>
        <v>43.26</v>
      </c>
      <c r="D10" s="89">
        <f>IFERROR(ROUND(G.1!D10,2),0)</f>
        <v>64.260000000000005</v>
      </c>
    </row>
    <row r="11" spans="1:4" ht="45.75" thickBot="1" x14ac:dyDescent="0.3">
      <c r="A11" s="90" t="s">
        <v>300</v>
      </c>
      <c r="B11" s="90" t="s">
        <v>299</v>
      </c>
      <c r="C11" s="89">
        <f>IFERROR(ROUND(G.1!C11,2),0)</f>
        <v>270.11</v>
      </c>
      <c r="D11" s="89">
        <f>IFERROR(ROUND(G.1!D11,2),0)</f>
        <v>295.89</v>
      </c>
    </row>
    <row r="12" spans="1:4" ht="15.75" thickBot="1" x14ac:dyDescent="0.3">
      <c r="A12" s="90" t="s">
        <v>73</v>
      </c>
      <c r="B12" s="90" t="s">
        <v>298</v>
      </c>
      <c r="C12" s="91">
        <f>SUM(C13:C14)</f>
        <v>0</v>
      </c>
      <c r="D12" s="91">
        <f>SUM(D13:D14)</f>
        <v>0</v>
      </c>
    </row>
    <row r="13" spans="1:4" ht="15.75" thickBot="1" x14ac:dyDescent="0.3">
      <c r="A13" s="90" t="s">
        <v>297</v>
      </c>
      <c r="B13" s="90" t="s">
        <v>269</v>
      </c>
      <c r="C13" s="89">
        <f>IFERROR(ROUND(G.1!C13,2),0)</f>
        <v>0</v>
      </c>
      <c r="D13" s="89">
        <f>IFERROR(ROUND(G.1!D13,2),0)</f>
        <v>0</v>
      </c>
    </row>
    <row r="14" spans="1:4" ht="34.5" thickBot="1" x14ac:dyDescent="0.3">
      <c r="A14" s="90" t="s">
        <v>296</v>
      </c>
      <c r="B14" s="90" t="s">
        <v>295</v>
      </c>
      <c r="C14" s="89">
        <f>IFERROR(ROUND(G.1!C14,2),0)</f>
        <v>0</v>
      </c>
      <c r="D14" s="89">
        <f>IFERROR(ROUND(G.1!D14,2),0)</f>
        <v>0</v>
      </c>
    </row>
    <row r="15" spans="1:4" ht="15.75" thickBot="1" x14ac:dyDescent="0.3">
      <c r="A15" s="90" t="s">
        <v>73</v>
      </c>
      <c r="B15" s="90" t="s">
        <v>294</v>
      </c>
      <c r="C15" s="91">
        <f>SUM(C16:C18)</f>
        <v>1985.52</v>
      </c>
      <c r="D15" s="91">
        <f>SUM(D16:D18)</f>
        <v>2230.85</v>
      </c>
    </row>
    <row r="16" spans="1:4" ht="15.75" thickBot="1" x14ac:dyDescent="0.3">
      <c r="A16" s="90" t="s">
        <v>293</v>
      </c>
      <c r="B16" s="90" t="s">
        <v>292</v>
      </c>
      <c r="C16" s="89">
        <f>IFERROR(ROUND(G.1!C16,2),0)</f>
        <v>1076.6199999999999</v>
      </c>
      <c r="D16" s="89">
        <f>IFERROR(ROUND(G.1!D16,2),0)</f>
        <v>1179.51</v>
      </c>
    </row>
    <row r="17" spans="1:4" ht="15.75" thickBot="1" x14ac:dyDescent="0.3">
      <c r="A17" s="90" t="s">
        <v>291</v>
      </c>
      <c r="B17" s="90" t="s">
        <v>269</v>
      </c>
      <c r="C17" s="89">
        <f>IFERROR(ROUND(G.1!C17,2),0)</f>
        <v>0</v>
      </c>
      <c r="D17" s="89">
        <f>IFERROR(ROUND(G.1!D17,2),0)</f>
        <v>0</v>
      </c>
    </row>
    <row r="18" spans="1:4" ht="68.25" thickBot="1" x14ac:dyDescent="0.3">
      <c r="A18" s="90" t="s">
        <v>290</v>
      </c>
      <c r="B18" s="90" t="s">
        <v>289</v>
      </c>
      <c r="C18" s="89">
        <f>IFERROR(ROUND(G.1!C18,2),0)</f>
        <v>908.9</v>
      </c>
      <c r="D18" s="89">
        <f>IFERROR(ROUND(G.1!D18,2),0)</f>
        <v>1051.3399999999999</v>
      </c>
    </row>
    <row r="19" spans="1:4" ht="15.75" thickBot="1" x14ac:dyDescent="0.3">
      <c r="A19" s="90" t="s">
        <v>73</v>
      </c>
      <c r="B19" s="90" t="s">
        <v>288</v>
      </c>
      <c r="C19" s="91">
        <f>SUM(C20:C21)</f>
        <v>98.06</v>
      </c>
      <c r="D19" s="91">
        <f>SUM(D20:D21)</f>
        <v>102.19</v>
      </c>
    </row>
    <row r="20" spans="1:4" ht="15.75" thickBot="1" x14ac:dyDescent="0.3">
      <c r="A20" s="90" t="s">
        <v>287</v>
      </c>
      <c r="B20" s="90" t="s">
        <v>286</v>
      </c>
      <c r="C20" s="89">
        <f>IFERROR(ROUND(G.1!C20,2),0)</f>
        <v>4.1900000000000004</v>
      </c>
      <c r="D20" s="89">
        <f>IFERROR(ROUND(G.1!D20,2),0)</f>
        <v>4.1900000000000004</v>
      </c>
    </row>
    <row r="21" spans="1:4" ht="15.75" thickBot="1" x14ac:dyDescent="0.3">
      <c r="A21" s="90" t="s">
        <v>285</v>
      </c>
      <c r="B21" s="90" t="s">
        <v>284</v>
      </c>
      <c r="C21" s="89">
        <f>IFERROR(ROUND(G.1!C21,2),0)</f>
        <v>93.87</v>
      </c>
      <c r="D21" s="89">
        <f>IFERROR(ROUND(G.1!D21,2),0)</f>
        <v>98</v>
      </c>
    </row>
    <row r="22" spans="1:4" ht="45.75" thickBot="1" x14ac:dyDescent="0.3">
      <c r="A22" s="90" t="s">
        <v>283</v>
      </c>
      <c r="B22" s="90" t="s">
        <v>282</v>
      </c>
      <c r="C22" s="89">
        <f>IFERROR(ROUND(G.1!C22,2),0)</f>
        <v>0</v>
      </c>
      <c r="D22" s="89">
        <f>IFERROR(ROUND(G.1!D22,2),0)</f>
        <v>0</v>
      </c>
    </row>
    <row r="23" spans="1:4" ht="45.75" thickBot="1" x14ac:dyDescent="0.3">
      <c r="A23" s="90" t="s">
        <v>281</v>
      </c>
      <c r="B23" s="90" t="s">
        <v>280</v>
      </c>
      <c r="C23" s="89">
        <f>IFERROR(ROUND(G.1!C23,2),0)</f>
        <v>0</v>
      </c>
      <c r="D23" s="89">
        <f>IFERROR(ROUND(G.1!D23,2),0)</f>
        <v>0</v>
      </c>
    </row>
    <row r="24" spans="1:4" ht="15.75" thickBot="1" x14ac:dyDescent="0.3">
      <c r="A24" s="90" t="s">
        <v>279</v>
      </c>
      <c r="B24" s="90" t="s">
        <v>278</v>
      </c>
      <c r="C24" s="89">
        <f>IFERROR(ROUND(G.1!C24,2),0)</f>
        <v>0</v>
      </c>
      <c r="D24" s="89">
        <f>IFERROR(ROUND(G.1!D24,2),0)</f>
        <v>0</v>
      </c>
    </row>
    <row r="25" spans="1:4" ht="15.75" thickBot="1" x14ac:dyDescent="0.3">
      <c r="A25" s="90" t="s">
        <v>277</v>
      </c>
      <c r="B25" s="90" t="s">
        <v>276</v>
      </c>
      <c r="C25" s="89">
        <f>IFERROR(ROUND(G.1!C25,2),0)</f>
        <v>0</v>
      </c>
      <c r="D25" s="89">
        <f>IFERROR(ROUND(G.1!D25,2),0)</f>
        <v>0</v>
      </c>
    </row>
    <row r="26" spans="1:4" ht="15.75" thickBot="1" x14ac:dyDescent="0.3">
      <c r="A26" s="93" t="s">
        <v>216</v>
      </c>
      <c r="B26" s="93" t="s">
        <v>275</v>
      </c>
      <c r="C26" s="92">
        <f>ROUND(SUM(C27,C28,C31,C32,C36,C37,C38,C39),2)</f>
        <v>10575.25</v>
      </c>
      <c r="D26" s="92">
        <f>ROUND(SUM(D27,D28,D31,D32,D36,D37,D38,D39),2)</f>
        <v>10125.77</v>
      </c>
    </row>
    <row r="27" spans="1:4" ht="15.75" thickBot="1" x14ac:dyDescent="0.3">
      <c r="A27" s="90" t="s">
        <v>214</v>
      </c>
      <c r="B27" s="90" t="s">
        <v>274</v>
      </c>
      <c r="C27" s="89">
        <f>IFERROR(ROUND(G.1!C27,2),0)</f>
        <v>0</v>
      </c>
      <c r="D27" s="89">
        <f>IFERROR(ROUND(G.1!D27,2),0)</f>
        <v>0</v>
      </c>
    </row>
    <row r="28" spans="1:4" ht="15.75" thickBot="1" x14ac:dyDescent="0.3">
      <c r="A28" s="90" t="s">
        <v>73</v>
      </c>
      <c r="B28" s="90" t="s">
        <v>273</v>
      </c>
      <c r="C28" s="91">
        <f>SUM(C29,C30)</f>
        <v>0</v>
      </c>
      <c r="D28" s="91">
        <f>SUM(D29,D30)</f>
        <v>0</v>
      </c>
    </row>
    <row r="29" spans="1:4" ht="34.5" thickBot="1" x14ac:dyDescent="0.3">
      <c r="A29" s="90" t="s">
        <v>272</v>
      </c>
      <c r="B29" s="90" t="s">
        <v>271</v>
      </c>
      <c r="C29" s="89">
        <f>IFERROR(ROUND(G.1!C29,2),0)</f>
        <v>0</v>
      </c>
      <c r="D29" s="89">
        <f>IFERROR(ROUND(G.1!D29,2),0)</f>
        <v>0</v>
      </c>
    </row>
    <row r="30" spans="1:4" ht="15.75" thickBot="1" x14ac:dyDescent="0.3">
      <c r="A30" s="90" t="s">
        <v>270</v>
      </c>
      <c r="B30" s="90" t="s">
        <v>269</v>
      </c>
      <c r="C30" s="89">
        <f>IFERROR(ROUND(G.1!C30,2),0)</f>
        <v>0</v>
      </c>
      <c r="D30" s="89">
        <f>IFERROR(ROUND(G.1!D30,2),0)</f>
        <v>0</v>
      </c>
    </row>
    <row r="31" spans="1:4" ht="15.75" thickBot="1" x14ac:dyDescent="0.3">
      <c r="A31" s="90" t="s">
        <v>268</v>
      </c>
      <c r="B31" s="90" t="s">
        <v>267</v>
      </c>
      <c r="C31" s="89">
        <f>IFERROR(ROUND(G.1!C31,2),0)</f>
        <v>4658.93</v>
      </c>
      <c r="D31" s="89">
        <f>IFERROR(ROUND(G.1!D31,2),0)</f>
        <v>4276.1400000000003</v>
      </c>
    </row>
    <row r="32" spans="1:4" ht="15.75" thickBot="1" x14ac:dyDescent="0.3">
      <c r="A32" s="90" t="s">
        <v>73</v>
      </c>
      <c r="B32" s="90" t="s">
        <v>266</v>
      </c>
      <c r="C32" s="91">
        <f>SUM(C33,C34,C35)</f>
        <v>5451.78</v>
      </c>
      <c r="D32" s="91">
        <f>SUM(D33,D34,D35)</f>
        <v>5352.8</v>
      </c>
    </row>
    <row r="33" spans="1:4" ht="23.25" thickBot="1" x14ac:dyDescent="0.3">
      <c r="A33" s="90" t="s">
        <v>265</v>
      </c>
      <c r="B33" s="90" t="s">
        <v>264</v>
      </c>
      <c r="C33" s="89">
        <f>IFERROR(ROUND(G.1!C33,2),0)</f>
        <v>346.91</v>
      </c>
      <c r="D33" s="89">
        <f>IFERROR(ROUND(G.1!D33,2),0)</f>
        <v>269.37</v>
      </c>
    </row>
    <row r="34" spans="1:4" ht="15.75" thickBot="1" x14ac:dyDescent="0.3">
      <c r="A34" s="90" t="s">
        <v>263</v>
      </c>
      <c r="B34" s="90" t="s">
        <v>262</v>
      </c>
      <c r="C34" s="89">
        <f>IFERROR(ROUND(G.1!C34,2),0)</f>
        <v>0</v>
      </c>
      <c r="D34" s="89">
        <f>IFERROR(ROUND(G.1!D34,2),0)</f>
        <v>0</v>
      </c>
    </row>
    <row r="35" spans="1:4" ht="45.75" thickBot="1" x14ac:dyDescent="0.3">
      <c r="A35" s="90" t="s">
        <v>261</v>
      </c>
      <c r="B35" s="90" t="s">
        <v>260</v>
      </c>
      <c r="C35" s="89">
        <f>IFERROR(ROUND(G.1!C35,2),0)</f>
        <v>5104.87</v>
      </c>
      <c r="D35" s="89">
        <f>IFERROR(ROUND(G.1!D35,2),0)</f>
        <v>5083.43</v>
      </c>
    </row>
    <row r="36" spans="1:4" ht="68.25" thickBot="1" x14ac:dyDescent="0.3">
      <c r="A36" s="90" t="s">
        <v>259</v>
      </c>
      <c r="B36" s="90" t="s">
        <v>258</v>
      </c>
      <c r="C36" s="89">
        <f>IFERROR(ROUND(G.1!C36,2),0)</f>
        <v>1.67</v>
      </c>
      <c r="D36" s="89">
        <f>IFERROR(ROUND(G.1!D36,2),0)</f>
        <v>0</v>
      </c>
    </row>
    <row r="37" spans="1:4" ht="68.25" thickBot="1" x14ac:dyDescent="0.3">
      <c r="A37" s="90" t="s">
        <v>257</v>
      </c>
      <c r="B37" s="90" t="s">
        <v>256</v>
      </c>
      <c r="C37" s="89">
        <f>IFERROR(ROUND(G.1!C37,2),0)</f>
        <v>0</v>
      </c>
      <c r="D37" s="89">
        <f>IFERROR(ROUND(G.1!D37,2),0)</f>
        <v>0</v>
      </c>
    </row>
    <row r="38" spans="1:4" ht="15.75" thickBot="1" x14ac:dyDescent="0.3">
      <c r="A38" s="90" t="s">
        <v>255</v>
      </c>
      <c r="B38" s="90" t="s">
        <v>254</v>
      </c>
      <c r="C38" s="89">
        <f>IFERROR(ROUND(G.1!C38,2),0)</f>
        <v>0</v>
      </c>
      <c r="D38" s="89">
        <f>IFERROR(ROUND(G.1!D38,2),0)</f>
        <v>0</v>
      </c>
    </row>
    <row r="39" spans="1:4" ht="15.75" thickBot="1" x14ac:dyDescent="0.3">
      <c r="A39" s="90" t="s">
        <v>253</v>
      </c>
      <c r="B39" s="90" t="s">
        <v>252</v>
      </c>
      <c r="C39" s="89">
        <f>IFERROR(ROUND(G.1!C39,2),0)</f>
        <v>462.87</v>
      </c>
      <c r="D39" s="89">
        <f>IFERROR(ROUND(G.1!D39,2),0)</f>
        <v>496.83</v>
      </c>
    </row>
    <row r="40" spans="1:4" ht="15.75" thickBot="1" x14ac:dyDescent="0.3">
      <c r="A40" s="88" t="s">
        <v>73</v>
      </c>
      <c r="B40" s="88" t="s">
        <v>251</v>
      </c>
      <c r="C40" s="87">
        <f>ROUND(SUM(C7,C26),2)</f>
        <v>12972.2</v>
      </c>
      <c r="D40" s="87">
        <f>ROUND(SUM(D7,D26),2)</f>
        <v>12818.96</v>
      </c>
    </row>
    <row r="41" spans="1:4" ht="15.75" thickBot="1" x14ac:dyDescent="0.3">
      <c r="A41" s="93" t="s">
        <v>216</v>
      </c>
      <c r="B41" s="93" t="s">
        <v>250</v>
      </c>
      <c r="C41" s="92">
        <f>ROUND(SUM(C42,C47,C48),2)</f>
        <v>5244.59</v>
      </c>
      <c r="D41" s="92">
        <f>ROUND(SUM(D42,D47,D48),2)</f>
        <v>4798.83</v>
      </c>
    </row>
    <row r="42" spans="1:4" ht="15.75" thickBot="1" x14ac:dyDescent="0.3">
      <c r="A42" s="90" t="s">
        <v>73</v>
      </c>
      <c r="B42" s="90" t="s">
        <v>249</v>
      </c>
      <c r="C42" s="91">
        <f>SUM(C43:C46)</f>
        <v>1676.52</v>
      </c>
      <c r="D42" s="91">
        <f>SUM(D43:D46)</f>
        <v>716.98</v>
      </c>
    </row>
    <row r="43" spans="1:4" ht="15.75" thickBot="1" x14ac:dyDescent="0.3">
      <c r="A43" s="90" t="s">
        <v>248</v>
      </c>
      <c r="B43" s="90" t="s">
        <v>247</v>
      </c>
      <c r="C43" s="89">
        <f>IFERROR(ROUND(G.1!C43,2),0)</f>
        <v>30</v>
      </c>
      <c r="D43" s="89">
        <f>IFERROR(ROUND(G.1!D43,2),0)</f>
        <v>30</v>
      </c>
    </row>
    <row r="44" spans="1:4" ht="15.75" thickBot="1" x14ac:dyDescent="0.3">
      <c r="A44" s="90" t="s">
        <v>246</v>
      </c>
      <c r="B44" s="90" t="s">
        <v>770</v>
      </c>
      <c r="C44" s="89">
        <f>IFERROR(ROUND(G.1!C44,2),0)</f>
        <v>660.51</v>
      </c>
      <c r="D44" s="89">
        <f>IFERROR(ROUND(G.1!D44,2),0)</f>
        <v>663.48</v>
      </c>
    </row>
    <row r="45" spans="1:4" ht="15.75" thickBot="1" x14ac:dyDescent="0.3">
      <c r="A45" s="90" t="s">
        <v>245</v>
      </c>
      <c r="B45" s="90" t="s">
        <v>244</v>
      </c>
      <c r="C45" s="89">
        <f>IFERROR(ROUND(G.1!C45,2),0)</f>
        <v>23.5</v>
      </c>
      <c r="D45" s="89">
        <f>IFERROR(ROUND(G.1!D45,2),0)</f>
        <v>0</v>
      </c>
    </row>
    <row r="46" spans="1:4" ht="15.75" thickBot="1" x14ac:dyDescent="0.3">
      <c r="A46" s="90" t="s">
        <v>243</v>
      </c>
      <c r="B46" s="90" t="s">
        <v>242</v>
      </c>
      <c r="C46" s="89">
        <f>IFERROR(ROUND(G.1!C46,2),0)</f>
        <v>962.51</v>
      </c>
      <c r="D46" s="89">
        <f>IFERROR(ROUND(G.1!D46,2),0)</f>
        <v>23.5</v>
      </c>
    </row>
    <row r="47" spans="1:4" ht="15.75" thickBot="1" x14ac:dyDescent="0.3">
      <c r="A47" s="90" t="s">
        <v>241</v>
      </c>
      <c r="B47" s="90" t="s">
        <v>240</v>
      </c>
      <c r="C47" s="89">
        <f>IFERROR(ROUND(G.1!C47,2),0)</f>
        <v>0</v>
      </c>
      <c r="D47" s="89">
        <f>IFERROR(ROUND(G.1!D47,2),0)</f>
        <v>0</v>
      </c>
    </row>
    <row r="48" spans="1:4" ht="15.75" thickBot="1" x14ac:dyDescent="0.3">
      <c r="A48" s="90" t="s">
        <v>236</v>
      </c>
      <c r="B48" s="90" t="s">
        <v>239</v>
      </c>
      <c r="C48" s="89">
        <f>IFERROR(ROUND(G.1!C48,2),0)</f>
        <v>3568.07</v>
      </c>
      <c r="D48" s="89">
        <f>IFERROR(ROUND(G.1!D48,2),0)</f>
        <v>4081.85</v>
      </c>
    </row>
    <row r="49" spans="1:4" ht="15.75" thickBot="1" x14ac:dyDescent="0.3">
      <c r="A49" s="93" t="s">
        <v>238</v>
      </c>
      <c r="B49" s="93" t="s">
        <v>237</v>
      </c>
      <c r="C49" s="92">
        <f>ROUND(SUM(C50,C53,C58,C59,C60,C61),2)</f>
        <v>2381.9699999999998</v>
      </c>
      <c r="D49" s="92">
        <f>ROUND(SUM(D50,D53,D58,D59,D60,D61),2)</f>
        <v>5014.3999999999996</v>
      </c>
    </row>
    <row r="50" spans="1:4" ht="15.75" thickBot="1" x14ac:dyDescent="0.3">
      <c r="A50" s="90" t="s">
        <v>236</v>
      </c>
      <c r="B50" s="90" t="s">
        <v>235</v>
      </c>
      <c r="C50" s="91">
        <f>SUM(C51,C52)</f>
        <v>0</v>
      </c>
      <c r="D50" s="91">
        <f>SUM(D51,D52)</f>
        <v>0</v>
      </c>
    </row>
    <row r="51" spans="1:4" ht="15.75" thickBot="1" x14ac:dyDescent="0.3">
      <c r="A51" s="90" t="s">
        <v>234</v>
      </c>
      <c r="B51" s="90" t="s">
        <v>233</v>
      </c>
      <c r="C51" s="89">
        <f>IFERROR(ROUND(G.1!C51,2),0)</f>
        <v>0</v>
      </c>
      <c r="D51" s="89">
        <f>IFERROR(ROUND(G.1!D51,2),0)</f>
        <v>0</v>
      </c>
    </row>
    <row r="52" spans="1:4" ht="15.75" thickBot="1" x14ac:dyDescent="0.3">
      <c r="A52" s="90" t="s">
        <v>232</v>
      </c>
      <c r="B52" s="90" t="s">
        <v>231</v>
      </c>
      <c r="C52" s="89">
        <f>IFERROR(ROUND(G.1!C52,2),0)</f>
        <v>0</v>
      </c>
      <c r="D52" s="89">
        <f>IFERROR(ROUND(G.1!D52,2),0)</f>
        <v>0</v>
      </c>
    </row>
    <row r="53" spans="1:4" ht="15.75" thickBot="1" x14ac:dyDescent="0.3">
      <c r="A53" s="90" t="s">
        <v>73</v>
      </c>
      <c r="B53" s="90" t="s">
        <v>230</v>
      </c>
      <c r="C53" s="91">
        <f>SUM(C54,C55,C56,C57)</f>
        <v>2381.9699999999998</v>
      </c>
      <c r="D53" s="91">
        <f>SUM(D54,D55,D56,D57)</f>
        <v>5014.3999999999996</v>
      </c>
    </row>
    <row r="54" spans="1:4" ht="15.75" thickBot="1" x14ac:dyDescent="0.3">
      <c r="A54" s="90" t="s">
        <v>229</v>
      </c>
      <c r="B54" s="90" t="s">
        <v>208</v>
      </c>
      <c r="C54" s="89">
        <f>IFERROR(ROUND(G.1!C54,2),0)</f>
        <v>0</v>
      </c>
      <c r="D54" s="89">
        <f>IFERROR(ROUND(G.1!D54,2),0)</f>
        <v>0</v>
      </c>
    </row>
    <row r="55" spans="1:4" ht="15.75" thickBot="1" x14ac:dyDescent="0.3">
      <c r="A55" s="90" t="s">
        <v>228</v>
      </c>
      <c r="B55" s="90" t="s">
        <v>206</v>
      </c>
      <c r="C55" s="89">
        <f>IFERROR(ROUND(G.1!C55,2),0)</f>
        <v>0</v>
      </c>
      <c r="D55" s="89">
        <f>IFERROR(ROUND(G.1!D55,2),0)</f>
        <v>0</v>
      </c>
    </row>
    <row r="56" spans="1:4" ht="15.75" thickBot="1" x14ac:dyDescent="0.3">
      <c r="A56" s="90" t="s">
        <v>227</v>
      </c>
      <c r="B56" s="90" t="s">
        <v>206</v>
      </c>
      <c r="C56" s="89">
        <f>IFERROR(ROUND(G.1!C56,2),0)</f>
        <v>0</v>
      </c>
      <c r="D56" s="89">
        <f>IFERROR(ROUND(G.1!D56,2),0)</f>
        <v>0</v>
      </c>
    </row>
    <row r="57" spans="1:4" ht="23.25" thickBot="1" x14ac:dyDescent="0.3">
      <c r="A57" s="90" t="s">
        <v>226</v>
      </c>
      <c r="B57" s="90" t="s">
        <v>225</v>
      </c>
      <c r="C57" s="89">
        <f>IFERROR(ROUND(G.1!C57,2),0)</f>
        <v>2381.9699999999998</v>
      </c>
      <c r="D57" s="89">
        <f>IFERROR(ROUND(G.1!D57,2),0)</f>
        <v>5014.3999999999996</v>
      </c>
    </row>
    <row r="58" spans="1:4" ht="23.25" thickBot="1" x14ac:dyDescent="0.3">
      <c r="A58" s="90" t="s">
        <v>224</v>
      </c>
      <c r="B58" s="90" t="s">
        <v>223</v>
      </c>
      <c r="C58" s="89">
        <f>IFERROR(ROUND(G.1!C58,2),0)</f>
        <v>0</v>
      </c>
      <c r="D58" s="89">
        <f>IFERROR(ROUND(G.1!D58,2),0)</f>
        <v>0</v>
      </c>
    </row>
    <row r="59" spans="1:4" ht="15.75" thickBot="1" x14ac:dyDescent="0.3">
      <c r="A59" s="90" t="s">
        <v>222</v>
      </c>
      <c r="B59" s="90" t="s">
        <v>221</v>
      </c>
      <c r="C59" s="89">
        <f>IFERROR(ROUND(G.1!C59,2),0)</f>
        <v>0</v>
      </c>
      <c r="D59" s="89">
        <f>IFERROR(ROUND(G.1!D59,2),0)</f>
        <v>0</v>
      </c>
    </row>
    <row r="60" spans="1:4" ht="15.75" thickBot="1" x14ac:dyDescent="0.3">
      <c r="A60" s="90" t="s">
        <v>220</v>
      </c>
      <c r="B60" s="90" t="s">
        <v>219</v>
      </c>
      <c r="C60" s="89">
        <f>IFERROR(ROUND(G.1!C60,2),0)</f>
        <v>0</v>
      </c>
      <c r="D60" s="89">
        <f>IFERROR(ROUND(G.1!D60,2),0)</f>
        <v>0</v>
      </c>
    </row>
    <row r="61" spans="1:4" ht="15.75" thickBot="1" x14ac:dyDescent="0.3">
      <c r="A61" s="90" t="s">
        <v>218</v>
      </c>
      <c r="B61" s="90" t="s">
        <v>217</v>
      </c>
      <c r="C61" s="89">
        <f>IFERROR(ROUND(G.1!C61,2),0)</f>
        <v>0</v>
      </c>
      <c r="D61" s="89">
        <f>IFERROR(ROUND(G.1!D61,2),0)</f>
        <v>0</v>
      </c>
    </row>
    <row r="62" spans="1:4" ht="15.75" thickBot="1" x14ac:dyDescent="0.3">
      <c r="A62" s="93" t="s">
        <v>216</v>
      </c>
      <c r="B62" s="93" t="s">
        <v>215</v>
      </c>
      <c r="C62" s="92">
        <f>ROUND(SUM(C63,C64,C65,C70,C71,C72,C75),2)</f>
        <v>5345.64</v>
      </c>
      <c r="D62" s="92">
        <f>ROUND(SUM(D63,D64,D65,D70,D71,D72,D75),2)</f>
        <v>3005.73</v>
      </c>
    </row>
    <row r="63" spans="1:4" ht="15.75" thickBot="1" x14ac:dyDescent="0.3">
      <c r="A63" s="90" t="s">
        <v>214</v>
      </c>
      <c r="B63" s="90" t="s">
        <v>213</v>
      </c>
      <c r="C63" s="89">
        <f>IFERROR(ROUND(G.1!C63,2),0)</f>
        <v>0</v>
      </c>
      <c r="D63" s="89">
        <f>IFERROR(ROUND(G.1!D63,2),0)</f>
        <v>0</v>
      </c>
    </row>
    <row r="64" spans="1:4" ht="15.75" thickBot="1" x14ac:dyDescent="0.3">
      <c r="A64" s="90" t="s">
        <v>212</v>
      </c>
      <c r="B64" s="90" t="s">
        <v>211</v>
      </c>
      <c r="C64" s="89">
        <f>IFERROR(ROUND(G.1!C64,2),0)</f>
        <v>2606.4699999999998</v>
      </c>
      <c r="D64" s="89">
        <f>IFERROR(ROUND(G.1!D64,2),0)</f>
        <v>2606.4699999999998</v>
      </c>
    </row>
    <row r="65" spans="1:4" ht="15.75" thickBot="1" x14ac:dyDescent="0.3">
      <c r="A65" s="90" t="s">
        <v>73</v>
      </c>
      <c r="B65" s="90" t="s">
        <v>210</v>
      </c>
      <c r="C65" s="91">
        <f>SUM(C66:C69)</f>
        <v>2225.66</v>
      </c>
      <c r="D65" s="91">
        <f>SUM(D66:D69)</f>
        <v>1.99</v>
      </c>
    </row>
    <row r="66" spans="1:4" ht="15.75" thickBot="1" x14ac:dyDescent="0.3">
      <c r="A66" s="90" t="s">
        <v>209</v>
      </c>
      <c r="B66" s="90" t="s">
        <v>208</v>
      </c>
      <c r="C66" s="89">
        <f>IFERROR(ROUND(G.1!C66,2),0)</f>
        <v>0</v>
      </c>
      <c r="D66" s="89">
        <f>IFERROR(ROUND(G.1!D66,2),0)</f>
        <v>0</v>
      </c>
    </row>
    <row r="67" spans="1:4" ht="15.75" thickBot="1" x14ac:dyDescent="0.3">
      <c r="A67" s="90" t="s">
        <v>207</v>
      </c>
      <c r="B67" s="90" t="s">
        <v>206</v>
      </c>
      <c r="C67" s="89">
        <f>IFERROR(ROUND(G.1!C67,2),0)</f>
        <v>0</v>
      </c>
      <c r="D67" s="89">
        <f>IFERROR(ROUND(G.1!D67,2),0)</f>
        <v>0</v>
      </c>
    </row>
    <row r="68" spans="1:4" ht="15.75" thickBot="1" x14ac:dyDescent="0.3">
      <c r="A68" s="90" t="s">
        <v>205</v>
      </c>
      <c r="B68" s="90" t="s">
        <v>204</v>
      </c>
      <c r="C68" s="89">
        <f>IFERROR(ROUND(G.1!C68,2),0)</f>
        <v>0</v>
      </c>
      <c r="D68" s="89">
        <f>IFERROR(ROUND(G.1!D68,2),0)</f>
        <v>0</v>
      </c>
    </row>
    <row r="69" spans="1:4" ht="45.75" thickBot="1" x14ac:dyDescent="0.3">
      <c r="A69" s="90" t="s">
        <v>203</v>
      </c>
      <c r="B69" s="90" t="s">
        <v>202</v>
      </c>
      <c r="C69" s="89">
        <f>IFERROR(ROUND(G.1!C69,2),0)</f>
        <v>2225.66</v>
      </c>
      <c r="D69" s="89">
        <f>IFERROR(ROUND(G.1!D69,2),0)</f>
        <v>1.99</v>
      </c>
    </row>
    <row r="70" spans="1:4" ht="45.75" thickBot="1" x14ac:dyDescent="0.3">
      <c r="A70" s="90" t="s">
        <v>201</v>
      </c>
      <c r="B70" s="90" t="s">
        <v>200</v>
      </c>
      <c r="C70" s="89">
        <f>IFERROR(ROUND(G.1!C70,2),0)</f>
        <v>0</v>
      </c>
      <c r="D70" s="89">
        <f>IFERROR(ROUND(G.1!D70,2),0)</f>
        <v>0</v>
      </c>
    </row>
    <row r="71" spans="1:4" ht="15.75" thickBot="1" x14ac:dyDescent="0.3">
      <c r="A71" s="90" t="s">
        <v>199</v>
      </c>
      <c r="B71" s="90" t="s">
        <v>198</v>
      </c>
      <c r="C71" s="89">
        <f>IFERROR(ROUND(G.1!C71,2),0)</f>
        <v>0.82</v>
      </c>
      <c r="D71" s="89">
        <f>IFERROR(ROUND(G.1!D71,2),0)</f>
        <v>0</v>
      </c>
    </row>
    <row r="72" spans="1:4" ht="15.75" thickBot="1" x14ac:dyDescent="0.3">
      <c r="A72" s="90" t="s">
        <v>73</v>
      </c>
      <c r="B72" s="90" t="s">
        <v>197</v>
      </c>
      <c r="C72" s="91">
        <f>SUM(C73:C74)</f>
        <v>512.69000000000005</v>
      </c>
      <c r="D72" s="91">
        <f>SUM(D73:D74)</f>
        <v>397.27</v>
      </c>
    </row>
    <row r="73" spans="1:4" ht="15.75" thickBot="1" x14ac:dyDescent="0.3">
      <c r="A73" s="90" t="s">
        <v>196</v>
      </c>
      <c r="B73" s="90" t="s">
        <v>195</v>
      </c>
      <c r="C73" s="89">
        <f>IFERROR(ROUND(G.1!C73,2),0)</f>
        <v>200.93</v>
      </c>
      <c r="D73" s="89">
        <f>IFERROR(ROUND(G.1!D73,2),0)</f>
        <v>218.5</v>
      </c>
    </row>
    <row r="74" spans="1:4" ht="34.5" thickBot="1" x14ac:dyDescent="0.3">
      <c r="A74" s="90" t="s">
        <v>194</v>
      </c>
      <c r="B74" s="90" t="s">
        <v>193</v>
      </c>
      <c r="C74" s="89">
        <f>IFERROR(ROUND(G.1!C74,2),0)</f>
        <v>311.76</v>
      </c>
      <c r="D74" s="89">
        <f>IFERROR(ROUND(G.1!D74,2),0)</f>
        <v>178.77</v>
      </c>
    </row>
    <row r="75" spans="1:4" ht="15.75" thickBot="1" x14ac:dyDescent="0.3">
      <c r="A75" s="90" t="s">
        <v>192</v>
      </c>
      <c r="B75" s="90" t="s">
        <v>191</v>
      </c>
      <c r="C75" s="89">
        <f>IFERROR(ROUND(G.1!C75,2),0)</f>
        <v>0</v>
      </c>
      <c r="D75" s="89">
        <f>IFERROR(ROUND(G.1!D75,2),0)</f>
        <v>0</v>
      </c>
    </row>
    <row r="76" spans="1:4" ht="15.75" thickBot="1" x14ac:dyDescent="0.3">
      <c r="A76" s="88" t="s">
        <v>73</v>
      </c>
      <c r="B76" s="88" t="s">
        <v>190</v>
      </c>
      <c r="C76" s="87">
        <f>ROUND(SUM(C41,C49,C62),2)</f>
        <v>12972.2</v>
      </c>
      <c r="D76" s="87">
        <f>ROUND(SUM(D41,D49,D62),2)</f>
        <v>12818.96</v>
      </c>
    </row>
  </sheetData>
  <mergeCells count="4">
    <mergeCell ref="A1:D1"/>
    <mergeCell ref="A2:D2"/>
    <mergeCell ref="A3:D3"/>
    <mergeCell ref="A4:D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22"/>
  <sheetViews>
    <sheetView topLeftCell="A4" workbookViewId="0">
      <selection activeCell="B18" sqref="B18"/>
    </sheetView>
  </sheetViews>
  <sheetFormatPr baseColWidth="10" defaultRowHeight="15" x14ac:dyDescent="0.25"/>
  <cols>
    <col min="1" max="1" width="22.5703125" customWidth="1"/>
    <col min="2" max="2" width="18.7109375" customWidth="1"/>
    <col min="3" max="3" width="19.140625" customWidth="1"/>
    <col min="4" max="4" width="18" customWidth="1"/>
    <col min="5" max="5" width="17" customWidth="1"/>
    <col min="7" max="7" width="21.7109375" customWidth="1"/>
    <col min="8" max="8" width="15.5703125" customWidth="1"/>
    <col min="9" max="9" width="13.5703125" customWidth="1"/>
    <col min="10" max="10" width="17.140625" customWidth="1"/>
    <col min="11" max="11" width="17.85546875" customWidth="1"/>
    <col min="12" max="12" width="15.28515625" customWidth="1"/>
    <col min="13" max="13" width="22.85546875" customWidth="1"/>
  </cols>
  <sheetData>
    <row r="1" spans="1:18" ht="30" customHeight="1" thickBot="1" x14ac:dyDescent="0.3">
      <c r="A1" s="139" t="s">
        <v>115</v>
      </c>
      <c r="B1" s="140"/>
      <c r="C1" s="140"/>
      <c r="D1" s="140"/>
      <c r="E1" s="140"/>
      <c r="F1" s="140"/>
      <c r="G1" s="140"/>
      <c r="H1" s="140"/>
      <c r="I1" s="140"/>
      <c r="J1" s="140"/>
      <c r="K1" s="140"/>
      <c r="L1" s="140"/>
      <c r="M1" s="140"/>
      <c r="N1" s="140"/>
      <c r="O1" s="140"/>
      <c r="P1" s="140"/>
      <c r="Q1" s="140"/>
      <c r="R1" s="140"/>
    </row>
    <row r="2" spans="1:18" ht="15.75" thickBot="1" x14ac:dyDescent="0.3">
      <c r="A2" s="158" t="str">
        <f>IF(CONTROL!D4=0,"",CONTROL!D4)</f>
        <v>Septiembre</v>
      </c>
      <c r="B2" s="159"/>
      <c r="C2" s="159"/>
      <c r="D2" s="159"/>
      <c r="E2" s="159"/>
      <c r="F2" s="159"/>
      <c r="G2" s="159"/>
      <c r="H2" s="159"/>
      <c r="I2" s="159"/>
      <c r="J2" s="159"/>
      <c r="K2" s="159"/>
      <c r="L2" s="159"/>
      <c r="M2" s="159"/>
      <c r="N2" s="159"/>
      <c r="O2" s="159"/>
      <c r="P2" s="159"/>
      <c r="Q2" s="159"/>
      <c r="R2" s="159"/>
    </row>
    <row r="3" spans="1:18"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59"/>
      <c r="O3" s="159"/>
      <c r="P3" s="159"/>
      <c r="Q3" s="159"/>
      <c r="R3" s="159"/>
    </row>
    <row r="4" spans="1:18" ht="15.75" thickBot="1" x14ac:dyDescent="0.3"/>
    <row r="5" spans="1:18" ht="15.75" thickBot="1" x14ac:dyDescent="0.3">
      <c r="A5" s="149" t="s">
        <v>0</v>
      </c>
      <c r="B5" s="154" t="s">
        <v>1</v>
      </c>
      <c r="C5" s="155"/>
      <c r="D5" s="155"/>
      <c r="E5" s="155"/>
      <c r="F5" s="155"/>
      <c r="G5" s="155"/>
      <c r="H5" s="155"/>
      <c r="I5" s="156"/>
      <c r="J5" s="154" t="s">
        <v>2</v>
      </c>
      <c r="K5" s="155"/>
      <c r="L5" s="155"/>
      <c r="M5" s="155"/>
      <c r="N5" s="155"/>
      <c r="O5" s="155"/>
      <c r="P5" s="149" t="s">
        <v>3</v>
      </c>
      <c r="Q5" s="149" t="s">
        <v>4</v>
      </c>
      <c r="R5" s="149" t="s">
        <v>5</v>
      </c>
    </row>
    <row r="6" spans="1:18" ht="92.25" customHeight="1" thickBot="1" x14ac:dyDescent="0.3">
      <c r="A6" s="153"/>
      <c r="B6" s="154" t="s">
        <v>32</v>
      </c>
      <c r="C6" s="156"/>
      <c r="D6" s="154" t="s">
        <v>6</v>
      </c>
      <c r="E6" s="156"/>
      <c r="F6" s="154" t="s">
        <v>7</v>
      </c>
      <c r="G6" s="156"/>
      <c r="H6" s="154" t="s">
        <v>8</v>
      </c>
      <c r="I6" s="156"/>
      <c r="J6" s="154" t="s">
        <v>33</v>
      </c>
      <c r="K6" s="156"/>
      <c r="L6" s="154" t="s">
        <v>34</v>
      </c>
      <c r="M6" s="156"/>
      <c r="N6" s="154" t="s">
        <v>11</v>
      </c>
      <c r="O6" s="156"/>
      <c r="P6" s="153"/>
      <c r="Q6" s="153"/>
      <c r="R6" s="153"/>
    </row>
    <row r="7" spans="1:18" ht="90.75" thickBot="1" x14ac:dyDescent="0.3">
      <c r="A7" s="150"/>
      <c r="B7" s="11" t="s">
        <v>12</v>
      </c>
      <c r="C7" s="11" t="s">
        <v>13</v>
      </c>
      <c r="D7" s="11" t="s">
        <v>14</v>
      </c>
      <c r="E7" s="11" t="s">
        <v>13</v>
      </c>
      <c r="F7" s="11" t="s">
        <v>14</v>
      </c>
      <c r="G7" s="11" t="s">
        <v>13</v>
      </c>
      <c r="H7" s="11" t="s">
        <v>15</v>
      </c>
      <c r="I7" s="11" t="s">
        <v>16</v>
      </c>
      <c r="J7" s="11" t="s">
        <v>17</v>
      </c>
      <c r="K7" s="11" t="s">
        <v>13</v>
      </c>
      <c r="L7" s="11" t="s">
        <v>17</v>
      </c>
      <c r="M7" s="11" t="s">
        <v>13</v>
      </c>
      <c r="N7" s="11" t="s">
        <v>17</v>
      </c>
      <c r="O7" s="11" t="s">
        <v>18</v>
      </c>
      <c r="P7" s="150"/>
      <c r="Q7" s="150"/>
      <c r="R7" s="150"/>
    </row>
    <row r="8" spans="1:18" ht="20.100000000000001" customHeight="1" x14ac:dyDescent="0.25">
      <c r="A8" s="12" t="s">
        <v>19</v>
      </c>
      <c r="B8" s="70">
        <f>B9+B10</f>
        <v>0</v>
      </c>
      <c r="C8" s="73">
        <f t="shared" ref="C8:O8" si="0">C9+C10</f>
        <v>0</v>
      </c>
      <c r="D8" s="70">
        <f t="shared" si="0"/>
        <v>0</v>
      </c>
      <c r="E8" s="73">
        <f t="shared" si="0"/>
        <v>0</v>
      </c>
      <c r="F8" s="70">
        <f t="shared" si="0"/>
        <v>0</v>
      </c>
      <c r="G8" s="73">
        <f t="shared" si="0"/>
        <v>0</v>
      </c>
      <c r="H8" s="73">
        <f t="shared" si="0"/>
        <v>0</v>
      </c>
      <c r="I8" s="73">
        <f t="shared" si="0"/>
        <v>0</v>
      </c>
      <c r="J8" s="70">
        <f t="shared" si="0"/>
        <v>0</v>
      </c>
      <c r="K8" s="73">
        <f t="shared" si="0"/>
        <v>0</v>
      </c>
      <c r="L8" s="70">
        <f t="shared" si="0"/>
        <v>0</v>
      </c>
      <c r="M8" s="73">
        <f t="shared" si="0"/>
        <v>0</v>
      </c>
      <c r="N8" s="70">
        <f t="shared" si="0"/>
        <v>0</v>
      </c>
      <c r="O8" s="73">
        <f t="shared" si="0"/>
        <v>0</v>
      </c>
      <c r="P8" s="73">
        <f>ROUND(IF(SUM(G9,G10)=0,0,((P9*G9)+(P10*G10))/SUM(G9,G10)),2)</f>
        <v>0</v>
      </c>
      <c r="Q8" s="73">
        <f>ROUND(IF(SUM(O9,O10)=0,0,((Q9*O9)+(Q10*O10))/SUM(O9,O10)),2)</f>
        <v>0</v>
      </c>
      <c r="R8" s="73">
        <f>ROUND(IF(SUM(G8,O8)=0,0,((P8*G8)+(Q8*O8))/SUM(G8,O8)),2)</f>
        <v>0</v>
      </c>
    </row>
    <row r="9" spans="1:18" ht="20.100000000000001" customHeight="1" x14ac:dyDescent="0.25">
      <c r="A9" s="13" t="s">
        <v>20</v>
      </c>
      <c r="B9" s="10"/>
      <c r="C9" s="36"/>
      <c r="D9" s="10"/>
      <c r="E9" s="36"/>
      <c r="F9" s="71">
        <f>B9+D9</f>
        <v>0</v>
      </c>
      <c r="G9" s="72">
        <f>C9+E9</f>
        <v>0</v>
      </c>
      <c r="H9" s="36"/>
      <c r="I9" s="36"/>
      <c r="J9" s="10"/>
      <c r="K9" s="36"/>
      <c r="L9" s="10"/>
      <c r="M9" s="36"/>
      <c r="N9" s="71">
        <f>J9+L9</f>
        <v>0</v>
      </c>
      <c r="O9" s="72">
        <f>K9+M9</f>
        <v>0</v>
      </c>
      <c r="P9" s="36"/>
      <c r="Q9" s="36"/>
      <c r="R9" s="73">
        <f>ROUND(IF(SUM(G9,O9)=0,0,((P9*G9)+(Q9*O9))/SUM(G9,O9)),2)</f>
        <v>0</v>
      </c>
    </row>
    <row r="10" spans="1:18" ht="20.100000000000001" customHeight="1" x14ac:dyDescent="0.25">
      <c r="A10" s="13" t="s">
        <v>21</v>
      </c>
      <c r="B10" s="10"/>
      <c r="C10" s="36"/>
      <c r="D10" s="10"/>
      <c r="E10" s="36"/>
      <c r="F10" s="71">
        <f>B10+D10</f>
        <v>0</v>
      </c>
      <c r="G10" s="72">
        <f>C10+E10</f>
        <v>0</v>
      </c>
      <c r="H10" s="36"/>
      <c r="I10" s="36"/>
      <c r="J10" s="10"/>
      <c r="K10" s="36"/>
      <c r="L10" s="10"/>
      <c r="M10" s="36"/>
      <c r="N10" s="71">
        <f>J10+L10</f>
        <v>0</v>
      </c>
      <c r="O10" s="72">
        <f>K10+M10</f>
        <v>0</v>
      </c>
      <c r="P10" s="36"/>
      <c r="Q10" s="36"/>
      <c r="R10" s="73">
        <f>ROUND(IF(SUM(G10,O10)=0,0,((P10*G10)+(Q10*O10))/SUM(G10,O10)),2)</f>
        <v>0</v>
      </c>
    </row>
    <row r="11" spans="1:18" ht="20.100000000000001" customHeight="1" x14ac:dyDescent="0.25">
      <c r="A11" s="12" t="s">
        <v>22</v>
      </c>
      <c r="B11" s="8">
        <f t="shared" ref="B11:O11" si="1">B12+B13</f>
        <v>0</v>
      </c>
      <c r="C11" s="9">
        <f t="shared" si="1"/>
        <v>0</v>
      </c>
      <c r="D11" s="8">
        <f t="shared" si="1"/>
        <v>0</v>
      </c>
      <c r="E11" s="9">
        <f t="shared" si="1"/>
        <v>0</v>
      </c>
      <c r="F11" s="8">
        <f t="shared" si="1"/>
        <v>0</v>
      </c>
      <c r="G11" s="9">
        <f t="shared" si="1"/>
        <v>0</v>
      </c>
      <c r="H11" s="9">
        <f t="shared" si="1"/>
        <v>0</v>
      </c>
      <c r="I11" s="9">
        <f t="shared" si="1"/>
        <v>0</v>
      </c>
      <c r="J11" s="8">
        <f t="shared" si="1"/>
        <v>0</v>
      </c>
      <c r="K11" s="9">
        <f t="shared" si="1"/>
        <v>0</v>
      </c>
      <c r="L11" s="8">
        <f t="shared" si="1"/>
        <v>0</v>
      </c>
      <c r="M11" s="9">
        <f t="shared" si="1"/>
        <v>0</v>
      </c>
      <c r="N11" s="8">
        <f t="shared" si="1"/>
        <v>0</v>
      </c>
      <c r="O11" s="9">
        <f t="shared" si="1"/>
        <v>0</v>
      </c>
      <c r="P11" s="73">
        <f>ROUND(IF(SUM(G12,G13)=0,0,((P12*G12)+(P13*G13))/SUM(G12,G13)),2)</f>
        <v>0</v>
      </c>
      <c r="Q11" s="73">
        <f>ROUND(IF(SUM(O12,O13)=0,0,((Q12*O12)+(Q13*O13))/SUM(O12,O13)),2)</f>
        <v>0</v>
      </c>
      <c r="R11" s="73">
        <f t="shared" ref="R11:R19" si="2">ROUND(IF(SUM(G11,O11)=0,0,((G11*P11)+(O11*Q11))/SUM(G11,O11)),2)</f>
        <v>0</v>
      </c>
    </row>
    <row r="12" spans="1:18" ht="20.100000000000001" customHeight="1" x14ac:dyDescent="0.25">
      <c r="A12" s="13" t="s">
        <v>20</v>
      </c>
      <c r="B12" s="10"/>
      <c r="C12" s="36"/>
      <c r="D12" s="10"/>
      <c r="E12" s="36"/>
      <c r="F12" s="71">
        <f>B12+D12</f>
        <v>0</v>
      </c>
      <c r="G12" s="72">
        <f>C12+E12</f>
        <v>0</v>
      </c>
      <c r="H12" s="36"/>
      <c r="I12" s="36"/>
      <c r="J12" s="10"/>
      <c r="K12" s="36"/>
      <c r="L12" s="10"/>
      <c r="M12" s="36"/>
      <c r="N12" s="71">
        <f>J12+L12</f>
        <v>0</v>
      </c>
      <c r="O12" s="72">
        <f>K12+M12</f>
        <v>0</v>
      </c>
      <c r="P12" s="36"/>
      <c r="Q12" s="36"/>
      <c r="R12" s="73">
        <f t="shared" si="2"/>
        <v>0</v>
      </c>
    </row>
    <row r="13" spans="1:18" ht="20.100000000000001" customHeight="1" x14ac:dyDescent="0.25">
      <c r="A13" s="13" t="s">
        <v>21</v>
      </c>
      <c r="B13" s="10"/>
      <c r="C13" s="36"/>
      <c r="D13" s="10"/>
      <c r="E13" s="36"/>
      <c r="F13" s="71">
        <f>B13+D13</f>
        <v>0</v>
      </c>
      <c r="G13" s="72">
        <f>C13+E13</f>
        <v>0</v>
      </c>
      <c r="H13" s="36"/>
      <c r="I13" s="36"/>
      <c r="J13" s="10"/>
      <c r="K13" s="36"/>
      <c r="L13" s="10"/>
      <c r="M13" s="36"/>
      <c r="N13" s="71">
        <f>J13+L13</f>
        <v>0</v>
      </c>
      <c r="O13" s="72">
        <f>K13+M13</f>
        <v>0</v>
      </c>
      <c r="P13" s="36"/>
      <c r="Q13" s="36"/>
      <c r="R13" s="73">
        <f t="shared" si="2"/>
        <v>0</v>
      </c>
    </row>
    <row r="14" spans="1:18" ht="20.100000000000001" customHeight="1" x14ac:dyDescent="0.25">
      <c r="A14" s="12" t="s">
        <v>23</v>
      </c>
      <c r="B14" s="70">
        <f t="shared" ref="B14:O14" si="3">B15+B16</f>
        <v>0</v>
      </c>
      <c r="C14" s="73">
        <f t="shared" si="3"/>
        <v>0</v>
      </c>
      <c r="D14" s="70">
        <f t="shared" si="3"/>
        <v>0</v>
      </c>
      <c r="E14" s="73">
        <f t="shared" si="3"/>
        <v>0</v>
      </c>
      <c r="F14" s="70">
        <f t="shared" si="3"/>
        <v>0</v>
      </c>
      <c r="G14" s="73">
        <f t="shared" si="3"/>
        <v>0</v>
      </c>
      <c r="H14" s="73">
        <f t="shared" si="3"/>
        <v>0</v>
      </c>
      <c r="I14" s="73">
        <f t="shared" si="3"/>
        <v>0</v>
      </c>
      <c r="J14" s="70">
        <f t="shared" si="3"/>
        <v>0</v>
      </c>
      <c r="K14" s="73">
        <f t="shared" si="3"/>
        <v>0</v>
      </c>
      <c r="L14" s="70">
        <f t="shared" si="3"/>
        <v>0</v>
      </c>
      <c r="M14" s="73">
        <f t="shared" si="3"/>
        <v>0</v>
      </c>
      <c r="N14" s="70">
        <f t="shared" si="3"/>
        <v>0</v>
      </c>
      <c r="O14" s="73">
        <f t="shared" si="3"/>
        <v>0</v>
      </c>
      <c r="P14" s="73">
        <f>ROUND(IF(SUM(G15,G16)=0,0,((P15*G15)+(P16*G16))/SUM(G15,G16)),2)</f>
        <v>0</v>
      </c>
      <c r="Q14" s="73">
        <f>ROUND(IF(SUM(O15,O16)=0,0,((Q15*O15)+(Q16*O16))/SUM(O15,O16)),2)</f>
        <v>0</v>
      </c>
      <c r="R14" s="73">
        <f t="shared" si="2"/>
        <v>0</v>
      </c>
    </row>
    <row r="15" spans="1:18" ht="20.100000000000001" customHeight="1" x14ac:dyDescent="0.25">
      <c r="A15" s="13" t="s">
        <v>20</v>
      </c>
      <c r="B15" s="10"/>
      <c r="C15" s="36"/>
      <c r="D15" s="10"/>
      <c r="E15" s="36"/>
      <c r="F15" s="71">
        <f>B15+D15</f>
        <v>0</v>
      </c>
      <c r="G15" s="72">
        <f>C15+E15</f>
        <v>0</v>
      </c>
      <c r="H15" s="36"/>
      <c r="I15" s="36"/>
      <c r="J15" s="10"/>
      <c r="K15" s="36"/>
      <c r="L15" s="10"/>
      <c r="M15" s="36"/>
      <c r="N15" s="71">
        <f>J15+L15</f>
        <v>0</v>
      </c>
      <c r="O15" s="72">
        <f>K15+M15</f>
        <v>0</v>
      </c>
      <c r="P15" s="36"/>
      <c r="Q15" s="36"/>
      <c r="R15" s="73">
        <f t="shared" si="2"/>
        <v>0</v>
      </c>
    </row>
    <row r="16" spans="1:18" ht="20.100000000000001" customHeight="1" x14ac:dyDescent="0.25">
      <c r="A16" s="13" t="s">
        <v>21</v>
      </c>
      <c r="B16" s="10"/>
      <c r="C16" s="36"/>
      <c r="D16" s="10"/>
      <c r="E16" s="36"/>
      <c r="F16" s="71">
        <f>B16+D16</f>
        <v>0</v>
      </c>
      <c r="G16" s="72">
        <f>C16+E16</f>
        <v>0</v>
      </c>
      <c r="H16" s="36"/>
      <c r="I16" s="36"/>
      <c r="J16" s="10"/>
      <c r="K16" s="36"/>
      <c r="L16" s="10"/>
      <c r="M16" s="36"/>
      <c r="N16" s="71">
        <f>J16+L16</f>
        <v>0</v>
      </c>
      <c r="O16" s="72">
        <f>K16+M16</f>
        <v>0</v>
      </c>
      <c r="P16" s="36"/>
      <c r="Q16" s="36"/>
      <c r="R16" s="73">
        <f t="shared" si="2"/>
        <v>0</v>
      </c>
    </row>
    <row r="17" spans="1:18" ht="20.100000000000001" customHeight="1" x14ac:dyDescent="0.25">
      <c r="A17" s="12" t="s">
        <v>24</v>
      </c>
      <c r="B17" s="70">
        <f t="shared" ref="B17:O17" si="4">B18+B19</f>
        <v>95</v>
      </c>
      <c r="C17" s="73">
        <f t="shared" si="4"/>
        <v>60.36</v>
      </c>
      <c r="D17" s="70">
        <f t="shared" si="4"/>
        <v>54</v>
      </c>
      <c r="E17" s="73">
        <f t="shared" si="4"/>
        <v>20.38</v>
      </c>
      <c r="F17" s="70">
        <f t="shared" si="4"/>
        <v>149</v>
      </c>
      <c r="G17" s="73">
        <f t="shared" si="4"/>
        <v>80.740000000000009</v>
      </c>
      <c r="H17" s="73">
        <f t="shared" si="4"/>
        <v>0</v>
      </c>
      <c r="I17" s="73">
        <f t="shared" si="4"/>
        <v>0</v>
      </c>
      <c r="J17" s="70">
        <f t="shared" si="4"/>
        <v>93</v>
      </c>
      <c r="K17" s="73">
        <f t="shared" si="4"/>
        <v>66.22</v>
      </c>
      <c r="L17" s="70">
        <f t="shared" si="4"/>
        <v>30</v>
      </c>
      <c r="M17" s="73">
        <f t="shared" si="4"/>
        <v>37.72</v>
      </c>
      <c r="N17" s="70">
        <f t="shared" si="4"/>
        <v>123</v>
      </c>
      <c r="O17" s="73">
        <f t="shared" si="4"/>
        <v>103.94</v>
      </c>
      <c r="P17" s="73">
        <f>ROUND(IF(SUM(G18,G19)=0,0,((P18*G18)+(P19*G19))/SUM(G18,G19)),2)</f>
        <v>32.090000000000003</v>
      </c>
      <c r="Q17" s="73">
        <f>ROUND(IF(SUM(O18,O19)=0,0,((Q18*O18)+(Q19*O19))/SUM(O18,O19)),2)</f>
        <v>48.95</v>
      </c>
      <c r="R17" s="73">
        <f t="shared" si="2"/>
        <v>41.58</v>
      </c>
    </row>
    <row r="18" spans="1:18" ht="20.100000000000001" customHeight="1" x14ac:dyDescent="0.25">
      <c r="A18" s="13" t="s">
        <v>20</v>
      </c>
      <c r="B18" s="10">
        <f>G.70a!B9</f>
        <v>94</v>
      </c>
      <c r="C18" s="10">
        <f>G.70a!C9</f>
        <v>59.42</v>
      </c>
      <c r="D18" s="10">
        <f>G.70a!D9</f>
        <v>50</v>
      </c>
      <c r="E18" s="10">
        <f>G.70a!E9</f>
        <v>18.7</v>
      </c>
      <c r="F18" s="71">
        <f>B18+D18</f>
        <v>144</v>
      </c>
      <c r="G18" s="72">
        <f>C18+E18</f>
        <v>78.12</v>
      </c>
      <c r="H18" s="36"/>
      <c r="I18" s="36"/>
      <c r="J18" s="10">
        <f>G.70a!J9</f>
        <v>90</v>
      </c>
      <c r="K18" s="10">
        <f>G.70a!K9</f>
        <v>60.36</v>
      </c>
      <c r="L18" s="10">
        <f>G.70a!L9</f>
        <v>30</v>
      </c>
      <c r="M18" s="10">
        <f>G.70a!M9</f>
        <v>37.72</v>
      </c>
      <c r="N18" s="71">
        <f>J18+L18</f>
        <v>120</v>
      </c>
      <c r="O18" s="72">
        <f>K18+M18</f>
        <v>98.08</v>
      </c>
      <c r="P18" s="36">
        <f>G.70a!P9</f>
        <v>32.14</v>
      </c>
      <c r="Q18" s="36">
        <f>G.70a!Q9</f>
        <v>50.48</v>
      </c>
      <c r="R18" s="73">
        <f t="shared" si="2"/>
        <v>42.35</v>
      </c>
    </row>
    <row r="19" spans="1:18" ht="20.100000000000001" customHeight="1" x14ac:dyDescent="0.25">
      <c r="A19" s="13" t="s">
        <v>21</v>
      </c>
      <c r="B19" s="10">
        <f>G.70a!B10</f>
        <v>1</v>
      </c>
      <c r="C19" s="10">
        <f>G.70a!C10</f>
        <v>0.94</v>
      </c>
      <c r="D19" s="10">
        <f>G.70a!D10</f>
        <v>4</v>
      </c>
      <c r="E19" s="10">
        <f>G.70a!E10</f>
        <v>1.68</v>
      </c>
      <c r="F19" s="71">
        <f>B19+D19</f>
        <v>5</v>
      </c>
      <c r="G19" s="72">
        <f>C19+E19</f>
        <v>2.62</v>
      </c>
      <c r="H19" s="36"/>
      <c r="I19" s="36"/>
      <c r="J19" s="10">
        <f>G.70a!J10</f>
        <v>3</v>
      </c>
      <c r="K19" s="10">
        <f>G.70a!K10</f>
        <v>5.86</v>
      </c>
      <c r="L19" s="10">
        <f>G.70a!L10</f>
        <v>0</v>
      </c>
      <c r="M19" s="10">
        <f>G.70a!M10</f>
        <v>0</v>
      </c>
      <c r="N19" s="71">
        <f>J19+L19</f>
        <v>3</v>
      </c>
      <c r="O19" s="72">
        <f>K19+M19</f>
        <v>5.86</v>
      </c>
      <c r="P19" s="36">
        <f>G.70a!P10</f>
        <v>30.65</v>
      </c>
      <c r="Q19" s="36">
        <f>G.70a!Q10</f>
        <v>23.41</v>
      </c>
      <c r="R19" s="73">
        <f t="shared" si="2"/>
        <v>25.65</v>
      </c>
    </row>
    <row r="20" spans="1:18" ht="20.100000000000001" customHeight="1" thickBot="1" x14ac:dyDescent="0.3">
      <c r="A20" s="12" t="s">
        <v>30</v>
      </c>
      <c r="B20" s="70">
        <f t="shared" ref="B20:O20" si="5">B21+B22</f>
        <v>95</v>
      </c>
      <c r="C20" s="73">
        <f t="shared" si="5"/>
        <v>60.36</v>
      </c>
      <c r="D20" s="70">
        <f t="shared" si="5"/>
        <v>54</v>
      </c>
      <c r="E20" s="73">
        <f t="shared" si="5"/>
        <v>20.38</v>
      </c>
      <c r="F20" s="70">
        <f t="shared" si="5"/>
        <v>149</v>
      </c>
      <c r="G20" s="73">
        <f t="shared" si="5"/>
        <v>80.740000000000009</v>
      </c>
      <c r="H20" s="73">
        <f t="shared" si="5"/>
        <v>0</v>
      </c>
      <c r="I20" s="73">
        <f t="shared" si="5"/>
        <v>0</v>
      </c>
      <c r="J20" s="70">
        <f t="shared" si="5"/>
        <v>93</v>
      </c>
      <c r="K20" s="73">
        <f t="shared" si="5"/>
        <v>66.22</v>
      </c>
      <c r="L20" s="70">
        <f t="shared" si="5"/>
        <v>30</v>
      </c>
      <c r="M20" s="73">
        <f t="shared" si="5"/>
        <v>37.72</v>
      </c>
      <c r="N20" s="70">
        <f t="shared" si="5"/>
        <v>123</v>
      </c>
      <c r="O20" s="73">
        <f t="shared" si="5"/>
        <v>103.94</v>
      </c>
      <c r="P20" s="73">
        <f>ROUND(IF(SUM(G21,G22)=0,0,((P21*G21)+(P22*G22))/SUM(G21,G22)),2)</f>
        <v>32.090000000000003</v>
      </c>
      <c r="Q20" s="73">
        <f>ROUND(IF(SUM(O21,O22)=0,0,((Q21*O21)+(Q22*O22))/SUM(O21,O22)),2)</f>
        <v>48.95</v>
      </c>
      <c r="R20" s="73">
        <f>ROUND(IF(SUM(G20,O20)=0,0,((P20*G20)+(Q20*O20))/SUM(G20,O20)),2)</f>
        <v>41.58</v>
      </c>
    </row>
    <row r="21" spans="1:18" ht="20.100000000000001" customHeight="1" thickBot="1" x14ac:dyDescent="0.3">
      <c r="A21" s="13" t="s">
        <v>20</v>
      </c>
      <c r="B21" s="70">
        <f t="shared" ref="B21:E22" si="6">ROUND(SUM(B9,B12,B15,B18),2)</f>
        <v>94</v>
      </c>
      <c r="C21" s="73">
        <f t="shared" si="6"/>
        <v>59.42</v>
      </c>
      <c r="D21" s="70">
        <f t="shared" si="6"/>
        <v>50</v>
      </c>
      <c r="E21" s="73">
        <f t="shared" si="6"/>
        <v>18.7</v>
      </c>
      <c r="F21" s="107">
        <f>ROUND(SUM(B21,D21),2)</f>
        <v>144</v>
      </c>
      <c r="G21" s="108">
        <f>ROUND(SUM(C21,E21),2)</f>
        <v>78.12</v>
      </c>
      <c r="H21" s="73">
        <f t="shared" ref="H21:M22" si="7">ROUND(SUM(H9,H12,H15,H18),2)</f>
        <v>0</v>
      </c>
      <c r="I21" s="73">
        <f t="shared" si="7"/>
        <v>0</v>
      </c>
      <c r="J21" s="70">
        <f t="shared" si="7"/>
        <v>90</v>
      </c>
      <c r="K21" s="73">
        <f t="shared" si="7"/>
        <v>60.36</v>
      </c>
      <c r="L21" s="70">
        <f t="shared" si="7"/>
        <v>30</v>
      </c>
      <c r="M21" s="73">
        <f t="shared" si="7"/>
        <v>37.72</v>
      </c>
      <c r="N21" s="107">
        <f>ROUND(SUM(J21,L21),2)</f>
        <v>120</v>
      </c>
      <c r="O21" s="108">
        <f>ROUND(SUM(K21,M21),2)</f>
        <v>98.08</v>
      </c>
      <c r="P21" s="73">
        <f>ROUND(IF(SUM(G21)=0,0,((P9*G9)+(P12*G12)+(P15*G15)+(P18*G18))/G21),2)</f>
        <v>32.14</v>
      </c>
      <c r="Q21" s="73">
        <f>ROUND(IF(SUM(O21)=0,0,((Q9*O9)+(Q12*O12)+(Q15*O15)+(Q18*O18))/O21),2)</f>
        <v>50.48</v>
      </c>
      <c r="R21" s="73">
        <f>ROUND(IF(SUM(G21,O21)=0,0,((P21*G21)+(Q21*O21))/SUM(G21+O21)),2)</f>
        <v>42.35</v>
      </c>
    </row>
    <row r="22" spans="1:18" ht="20.100000000000001" customHeight="1" thickBot="1" x14ac:dyDescent="0.3">
      <c r="A22" s="13" t="s">
        <v>21</v>
      </c>
      <c r="B22" s="70">
        <f t="shared" si="6"/>
        <v>1</v>
      </c>
      <c r="C22" s="73">
        <f t="shared" si="6"/>
        <v>0.94</v>
      </c>
      <c r="D22" s="70">
        <f t="shared" si="6"/>
        <v>4</v>
      </c>
      <c r="E22" s="73">
        <f t="shared" si="6"/>
        <v>1.68</v>
      </c>
      <c r="F22" s="107">
        <f>ROUND(SUM(B22,D22),2)</f>
        <v>5</v>
      </c>
      <c r="G22" s="108">
        <f>ROUND(SUM(C22,E22),2)</f>
        <v>2.62</v>
      </c>
      <c r="H22" s="73">
        <f t="shared" si="7"/>
        <v>0</v>
      </c>
      <c r="I22" s="73">
        <f t="shared" si="7"/>
        <v>0</v>
      </c>
      <c r="J22" s="70">
        <f t="shared" si="7"/>
        <v>3</v>
      </c>
      <c r="K22" s="73">
        <f t="shared" si="7"/>
        <v>5.86</v>
      </c>
      <c r="L22" s="70">
        <f t="shared" si="7"/>
        <v>0</v>
      </c>
      <c r="M22" s="73">
        <f t="shared" si="7"/>
        <v>0</v>
      </c>
      <c r="N22" s="107">
        <f>ROUND(SUM(J22,L22),2)</f>
        <v>3</v>
      </c>
      <c r="O22" s="108">
        <f>ROUND(SUM(K22,M22),2)</f>
        <v>5.86</v>
      </c>
      <c r="P22" s="73">
        <f>ROUND(IF(SUM(G22)=0,0,((P10*G10)+(P13*G13)+(P16*G16)+(P19*G19))/G22),2)</f>
        <v>30.65</v>
      </c>
      <c r="Q22" s="73">
        <f>ROUND(IF(SUM(O22)=0,0,((Q10*O10)+(Q13*O13)+(Q16*O16)+(Q19*O19))/O22),2)</f>
        <v>23.41</v>
      </c>
      <c r="R22" s="73">
        <f>ROUND(IF(SUM(G22,O22)=0,0,((P22*G22)+(Q22*O22))/SUM(G22+O22)),2)</f>
        <v>25.65</v>
      </c>
    </row>
  </sheetData>
  <sheetProtection algorithmName="SHA-512" hashValue="gj5i5mRZi7hXhvbXCJnXUHt0njH7+xjCHX6pH5O1QVqoYDtS0++pdzGVZ3ROOAX9rfoAMXqWfRiQ1Ar1CWNRtA==" saltValue="PpfvKgcb3o/JbFdCu+HVbw==" spinCount="100000" sheet="1" objects="1" scenarios="1"/>
  <mergeCells count="16">
    <mergeCell ref="L6:M6"/>
    <mergeCell ref="N6:O6"/>
    <mergeCell ref="A1:R1"/>
    <mergeCell ref="A2:R2"/>
    <mergeCell ref="A3:R3"/>
    <mergeCell ref="A5:A7"/>
    <mergeCell ref="B5:I5"/>
    <mergeCell ref="J5:O5"/>
    <mergeCell ref="P5:P7"/>
    <mergeCell ref="Q5:Q7"/>
    <mergeCell ref="R5:R7"/>
    <mergeCell ref="B6:C6"/>
    <mergeCell ref="D6:E6"/>
    <mergeCell ref="F6:G6"/>
    <mergeCell ref="H6:I6"/>
    <mergeCell ref="J6:K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sheetPr>
  <dimension ref="A1:Q10"/>
  <sheetViews>
    <sheetView zoomScale="120" zoomScaleNormal="120" workbookViewId="0">
      <selection activeCell="E8" sqref="E8"/>
    </sheetView>
  </sheetViews>
  <sheetFormatPr baseColWidth="10" defaultRowHeight="15" x14ac:dyDescent="0.25"/>
  <cols>
    <col min="1" max="1" width="20" customWidth="1"/>
    <col min="2" max="2" width="27.85546875" customWidth="1"/>
    <col min="3" max="3" width="12.85546875" customWidth="1"/>
    <col min="4" max="4" width="16.42578125" customWidth="1"/>
    <col min="5" max="5" width="17.85546875" customWidth="1"/>
    <col min="8" max="8" width="16.28515625" customWidth="1"/>
    <col min="9" max="9" width="19.28515625" customWidth="1"/>
    <col min="11" max="11" width="18.42578125" customWidth="1"/>
    <col min="12" max="12" width="18.140625" customWidth="1"/>
    <col min="13" max="13" width="15.42578125" customWidth="1"/>
    <col min="14" max="14" width="18.28515625" customWidth="1"/>
    <col min="15" max="15" width="17.28515625" customWidth="1"/>
    <col min="16" max="16" width="15.7109375" customWidth="1"/>
    <col min="17" max="17" width="19.85546875" customWidth="1"/>
  </cols>
  <sheetData>
    <row r="1" spans="1:17" ht="15" customHeight="1" x14ac:dyDescent="0.25">
      <c r="A1" s="183" t="s">
        <v>47</v>
      </c>
      <c r="B1" s="184"/>
      <c r="C1" s="184"/>
      <c r="D1" s="184"/>
      <c r="E1" s="184"/>
      <c r="F1" s="184"/>
      <c r="G1" s="184"/>
      <c r="H1" s="185"/>
      <c r="I1" s="186"/>
      <c r="J1" s="187"/>
      <c r="K1" s="187"/>
      <c r="L1" s="187"/>
      <c r="M1" s="187"/>
      <c r="N1" s="187"/>
      <c r="O1" s="187"/>
      <c r="P1" s="187"/>
      <c r="Q1" s="18"/>
    </row>
    <row r="2" spans="1:17" ht="15.75" thickBot="1" x14ac:dyDescent="0.3">
      <c r="A2" s="181" t="str">
        <f>IF(CONTROL!D4=0,"",CONTROL!D4)</f>
        <v>Septiembre</v>
      </c>
      <c r="B2" s="182"/>
      <c r="C2" s="182"/>
      <c r="D2" s="182"/>
      <c r="E2" s="182"/>
      <c r="F2" s="182"/>
      <c r="G2" s="182"/>
      <c r="H2" s="182"/>
      <c r="I2" s="188"/>
      <c r="J2" s="189"/>
      <c r="K2" s="189"/>
      <c r="L2" s="189"/>
      <c r="M2" s="189"/>
      <c r="N2" s="189"/>
      <c r="O2" s="189"/>
      <c r="P2" s="189"/>
      <c r="Q2" s="17"/>
    </row>
    <row r="3" spans="1:17" ht="15.75" thickBot="1" x14ac:dyDescent="0.3">
      <c r="A3" s="181" t="str">
        <f>IF(CONTROL!D5=0,"",CONTROL!D5)</f>
        <v xml:space="preserve">Fundación Instituto de Investigación Marqués de Valdecilla </v>
      </c>
      <c r="B3" s="182"/>
      <c r="C3" s="182"/>
      <c r="D3" s="182"/>
      <c r="E3" s="182"/>
      <c r="F3" s="182"/>
      <c r="G3" s="182"/>
      <c r="H3" s="182"/>
      <c r="I3" s="188"/>
      <c r="J3" s="189"/>
      <c r="K3" s="189"/>
      <c r="L3" s="189"/>
      <c r="M3" s="189"/>
      <c r="N3" s="189"/>
      <c r="O3" s="189"/>
      <c r="P3" s="189"/>
      <c r="Q3" s="17"/>
    </row>
    <row r="4" spans="1:17" ht="15.75" thickBot="1" x14ac:dyDescent="0.3"/>
    <row r="5" spans="1:17" ht="47.25" customHeight="1" thickBot="1" x14ac:dyDescent="0.3">
      <c r="A5" s="171" t="s">
        <v>27</v>
      </c>
      <c r="B5" s="174" t="s">
        <v>35</v>
      </c>
      <c r="C5" s="175"/>
      <c r="D5" s="175"/>
      <c r="E5" s="175"/>
      <c r="F5" s="175"/>
      <c r="G5" s="175"/>
      <c r="H5" s="176"/>
      <c r="I5" s="174" t="s">
        <v>36</v>
      </c>
      <c r="J5" s="175"/>
      <c r="K5" s="175"/>
      <c r="L5" s="175"/>
      <c r="M5" s="175"/>
      <c r="N5" s="175"/>
      <c r="O5" s="176"/>
      <c r="P5" s="177" t="s">
        <v>37</v>
      </c>
      <c r="Q5" s="178"/>
    </row>
    <row r="6" spans="1:17" ht="75.75" customHeight="1" thickBot="1" x14ac:dyDescent="0.3">
      <c r="A6" s="172"/>
      <c r="B6" s="179" t="s">
        <v>38</v>
      </c>
      <c r="C6" s="180"/>
      <c r="D6" s="179" t="s">
        <v>39</v>
      </c>
      <c r="E6" s="180"/>
      <c r="F6" s="179" t="s">
        <v>25</v>
      </c>
      <c r="G6" s="180"/>
      <c r="H6" s="167" t="s">
        <v>40</v>
      </c>
      <c r="I6" s="179" t="s">
        <v>38</v>
      </c>
      <c r="J6" s="180"/>
      <c r="K6" s="179" t="s">
        <v>41</v>
      </c>
      <c r="L6" s="180"/>
      <c r="M6" s="179" t="s">
        <v>25</v>
      </c>
      <c r="N6" s="180"/>
      <c r="O6" s="167" t="s">
        <v>42</v>
      </c>
      <c r="P6" s="169" t="s">
        <v>17</v>
      </c>
      <c r="Q6" s="169" t="s">
        <v>43</v>
      </c>
    </row>
    <row r="7" spans="1:17" ht="68.25" thickBot="1" x14ac:dyDescent="0.3">
      <c r="A7" s="173"/>
      <c r="B7" s="16" t="s">
        <v>17</v>
      </c>
      <c r="C7" s="16" t="s">
        <v>44</v>
      </c>
      <c r="D7" s="16" t="s">
        <v>17</v>
      </c>
      <c r="E7" s="16" t="s">
        <v>44</v>
      </c>
      <c r="F7" s="16" t="s">
        <v>17</v>
      </c>
      <c r="G7" s="16" t="s">
        <v>44</v>
      </c>
      <c r="H7" s="168"/>
      <c r="I7" s="16" t="s">
        <v>17</v>
      </c>
      <c r="J7" s="16" t="s">
        <v>44</v>
      </c>
      <c r="K7" s="16" t="s">
        <v>17</v>
      </c>
      <c r="L7" s="16" t="s">
        <v>44</v>
      </c>
      <c r="M7" s="16" t="s">
        <v>17</v>
      </c>
      <c r="N7" s="16" t="s">
        <v>44</v>
      </c>
      <c r="O7" s="168"/>
      <c r="P7" s="170" t="s">
        <v>17</v>
      </c>
      <c r="Q7" s="170"/>
    </row>
    <row r="8" spans="1:17" x14ac:dyDescent="0.25">
      <c r="A8" s="15" t="s">
        <v>30</v>
      </c>
      <c r="B8" s="39">
        <f>+B9+B10</f>
        <v>0</v>
      </c>
      <c r="C8" s="38">
        <f>+C9+C10</f>
        <v>0</v>
      </c>
      <c r="D8" s="39">
        <f>+D9+D10</f>
        <v>0</v>
      </c>
      <c r="E8" s="38">
        <f>+E9+E10</f>
        <v>0</v>
      </c>
      <c r="F8" s="39">
        <f>F9+F10</f>
        <v>0</v>
      </c>
      <c r="G8" s="38">
        <f>G9+G10</f>
        <v>0</v>
      </c>
      <c r="H8" s="38">
        <f>ROUND('A72.a'!H8,2)</f>
        <v>0</v>
      </c>
      <c r="I8" s="39">
        <f t="shared" ref="I8:N8" si="0">I9+I10</f>
        <v>0</v>
      </c>
      <c r="J8" s="38">
        <f t="shared" si="0"/>
        <v>0</v>
      </c>
      <c r="K8" s="39">
        <f t="shared" si="0"/>
        <v>0</v>
      </c>
      <c r="L8" s="38">
        <f t="shared" si="0"/>
        <v>0</v>
      </c>
      <c r="M8" s="39">
        <f t="shared" si="0"/>
        <v>0</v>
      </c>
      <c r="N8" s="38">
        <f t="shared" si="0"/>
        <v>0</v>
      </c>
      <c r="O8" s="38">
        <f>ROUND('A72.a'!O8,2)</f>
        <v>0</v>
      </c>
      <c r="P8" s="39">
        <f>P9+P10</f>
        <v>0</v>
      </c>
      <c r="Q8" s="38">
        <f>Q9+Q10</f>
        <v>0</v>
      </c>
    </row>
    <row r="9" spans="1:17" x14ac:dyDescent="0.25">
      <c r="A9" s="14" t="s">
        <v>45</v>
      </c>
      <c r="B9" s="10">
        <f>IFERROR(ROUND('A72.a'!B9,2),0)</f>
        <v>0</v>
      </c>
      <c r="C9" s="111">
        <f>IFERROR(ROUND('A72.a'!C9,2),0)</f>
        <v>0</v>
      </c>
      <c r="D9" s="10">
        <f>IFERROR(ROUND('A72.a'!D9,2),0)</f>
        <v>0</v>
      </c>
      <c r="E9" s="111">
        <f>IFERROR(ROUND('A72.a'!E9,2),0)</f>
        <v>0</v>
      </c>
      <c r="F9" s="39">
        <f>+B9+D9</f>
        <v>0</v>
      </c>
      <c r="G9" s="38">
        <f>C9+E9</f>
        <v>0</v>
      </c>
      <c r="H9" s="10">
        <f>IFERROR(ROUND('A72.a'!H9,2),0)</f>
        <v>0</v>
      </c>
      <c r="I9" s="10">
        <f>IFERROR(ROUND('A72.a'!I9,2),0)</f>
        <v>0</v>
      </c>
      <c r="J9" s="111">
        <f>IFERROR(ROUND('A72.a'!J9,2),0)</f>
        <v>0</v>
      </c>
      <c r="K9" s="10">
        <f>IFERROR(ROUND('A72.a'!K9,2),0)</f>
        <v>0</v>
      </c>
      <c r="L9" s="111">
        <f>IFERROR(ROUND('A72.a'!L9,2),0)</f>
        <v>0</v>
      </c>
      <c r="M9" s="39">
        <f>I9+K9</f>
        <v>0</v>
      </c>
      <c r="N9" s="38">
        <f>J9+L9</f>
        <v>0</v>
      </c>
      <c r="O9" s="10">
        <f>IFERROR(ROUND('A72.a'!O9,2),0)</f>
        <v>0</v>
      </c>
      <c r="P9" s="10">
        <f>IFERROR(ROUND('A72.a'!P9,2),0)</f>
        <v>0</v>
      </c>
      <c r="Q9" s="111">
        <f>IFERROR(ROUND('A72.a'!Q9,2),0)</f>
        <v>0</v>
      </c>
    </row>
    <row r="10" spans="1:17" x14ac:dyDescent="0.25">
      <c r="A10" s="14" t="s">
        <v>46</v>
      </c>
      <c r="B10" s="10">
        <f>IFERROR(ROUND('A72.a'!B10,2),0)</f>
        <v>0</v>
      </c>
      <c r="C10" s="111">
        <f>IFERROR(ROUND('A72.a'!C10,2),0)</f>
        <v>0</v>
      </c>
      <c r="D10" s="10">
        <f>IFERROR(ROUND('A72.a'!D10,2),0)</f>
        <v>0</v>
      </c>
      <c r="E10" s="111">
        <f>IFERROR(ROUND('A72.a'!E10,2),0)</f>
        <v>0</v>
      </c>
      <c r="F10" s="39">
        <f>B10+D10</f>
        <v>0</v>
      </c>
      <c r="G10" s="38">
        <f>C10+E10</f>
        <v>0</v>
      </c>
      <c r="H10" s="10">
        <f>IFERROR(ROUND('A72.a'!H10,2),0)</f>
        <v>0</v>
      </c>
      <c r="I10" s="10">
        <f>IFERROR(ROUND('A72.a'!I10,2),0)</f>
        <v>0</v>
      </c>
      <c r="J10" s="111">
        <f>IFERROR(ROUND('A72.a'!J10,2),0)</f>
        <v>0</v>
      </c>
      <c r="K10" s="10">
        <f>IFERROR(ROUND('A72.a'!K10,2),0)</f>
        <v>0</v>
      </c>
      <c r="L10" s="111">
        <f>IFERROR(ROUND('A72.a'!L10,2),0)</f>
        <v>0</v>
      </c>
      <c r="M10" s="39">
        <f>I10+K10</f>
        <v>0</v>
      </c>
      <c r="N10" s="38">
        <f>J10+L10</f>
        <v>0</v>
      </c>
      <c r="O10" s="10">
        <f>IFERROR(ROUND('A72.a'!O10,2),0)</f>
        <v>0</v>
      </c>
      <c r="P10" s="10">
        <f>IFERROR(ROUND('A72.a'!P10,2),0)</f>
        <v>0</v>
      </c>
      <c r="Q10" s="111">
        <f>IFERROR(ROUND('A72.a'!Q10,2),0)</f>
        <v>0</v>
      </c>
    </row>
  </sheetData>
  <mergeCells count="20">
    <mergeCell ref="A2:H2"/>
    <mergeCell ref="A3:H3"/>
    <mergeCell ref="A1:H1"/>
    <mergeCell ref="I1:P1"/>
    <mergeCell ref="I2:P2"/>
    <mergeCell ref="I3:P3"/>
    <mergeCell ref="O6:O7"/>
    <mergeCell ref="P6:P7"/>
    <mergeCell ref="Q6:Q7"/>
    <mergeCell ref="A5:A7"/>
    <mergeCell ref="B5:H5"/>
    <mergeCell ref="I5:O5"/>
    <mergeCell ref="P5:Q5"/>
    <mergeCell ref="B6:C6"/>
    <mergeCell ref="D6:E6"/>
    <mergeCell ref="F6:G6"/>
    <mergeCell ref="H6:H7"/>
    <mergeCell ref="I6:J6"/>
    <mergeCell ref="K6:L6"/>
    <mergeCell ref="M6:N6"/>
  </mergeCells>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sheetPr>
  <dimension ref="A1:Q10"/>
  <sheetViews>
    <sheetView topLeftCell="E1" zoomScale="120" zoomScaleNormal="120" workbookViewId="0">
      <selection activeCell="E12" sqref="E12"/>
    </sheetView>
  </sheetViews>
  <sheetFormatPr baseColWidth="10" defaultRowHeight="15" x14ac:dyDescent="0.25"/>
  <cols>
    <col min="1" max="1" width="20" customWidth="1"/>
    <col min="2" max="2" width="27.85546875" customWidth="1"/>
    <col min="3" max="3" width="12.85546875" customWidth="1"/>
    <col min="4" max="4" width="16.42578125" customWidth="1"/>
    <col min="5" max="5" width="17.85546875" customWidth="1"/>
    <col min="8" max="8" width="16.28515625" customWidth="1"/>
    <col min="9" max="9" width="19.28515625" customWidth="1"/>
    <col min="11" max="11" width="18.42578125" customWidth="1"/>
    <col min="12" max="12" width="18.140625" customWidth="1"/>
    <col min="13" max="13" width="15.42578125" customWidth="1"/>
    <col min="14" max="14" width="18.28515625" customWidth="1"/>
    <col min="15" max="15" width="17.28515625" customWidth="1"/>
    <col min="16" max="16" width="15.7109375" customWidth="1"/>
    <col min="17" max="17" width="19.85546875" customWidth="1"/>
  </cols>
  <sheetData>
    <row r="1" spans="1:17" ht="15" customHeight="1" x14ac:dyDescent="0.25">
      <c r="A1" s="183" t="s">
        <v>47</v>
      </c>
      <c r="B1" s="184"/>
      <c r="C1" s="184"/>
      <c r="D1" s="184"/>
      <c r="E1" s="184"/>
      <c r="F1" s="184"/>
      <c r="G1" s="184"/>
      <c r="H1" s="185"/>
      <c r="I1" s="186"/>
      <c r="J1" s="187"/>
      <c r="K1" s="187"/>
      <c r="L1" s="187"/>
      <c r="M1" s="187"/>
      <c r="N1" s="187"/>
      <c r="O1" s="187"/>
      <c r="P1" s="187"/>
      <c r="Q1" s="18"/>
    </row>
    <row r="2" spans="1:17" ht="15.75" thickBot="1" x14ac:dyDescent="0.3">
      <c r="A2" s="188"/>
      <c r="B2" s="189"/>
      <c r="C2" s="189"/>
      <c r="D2" s="189"/>
      <c r="E2" s="189"/>
      <c r="F2" s="189"/>
      <c r="G2" s="189"/>
      <c r="H2" s="189"/>
      <c r="I2" s="188"/>
      <c r="J2" s="189"/>
      <c r="K2" s="189"/>
      <c r="L2" s="189"/>
      <c r="M2" s="189"/>
      <c r="N2" s="189"/>
      <c r="O2" s="189"/>
      <c r="P2" s="189"/>
      <c r="Q2" s="17"/>
    </row>
    <row r="3" spans="1:17" ht="15.75" thickBot="1" x14ac:dyDescent="0.3">
      <c r="A3" s="188"/>
      <c r="B3" s="189"/>
      <c r="C3" s="189"/>
      <c r="D3" s="189"/>
      <c r="E3" s="189"/>
      <c r="F3" s="189"/>
      <c r="G3" s="189"/>
      <c r="H3" s="189"/>
      <c r="I3" s="188"/>
      <c r="J3" s="189"/>
      <c r="K3" s="189"/>
      <c r="L3" s="189"/>
      <c r="M3" s="189"/>
      <c r="N3" s="189"/>
      <c r="O3" s="189"/>
      <c r="P3" s="189"/>
      <c r="Q3" s="17"/>
    </row>
    <row r="4" spans="1:17" ht="15.75" thickBot="1" x14ac:dyDescent="0.3"/>
    <row r="5" spans="1:17" ht="47.25" customHeight="1" thickBot="1" x14ac:dyDescent="0.3">
      <c r="A5" s="171" t="s">
        <v>27</v>
      </c>
      <c r="B5" s="174" t="s">
        <v>35</v>
      </c>
      <c r="C5" s="175"/>
      <c r="D5" s="175"/>
      <c r="E5" s="175"/>
      <c r="F5" s="175"/>
      <c r="G5" s="175"/>
      <c r="H5" s="176"/>
      <c r="I5" s="174" t="s">
        <v>36</v>
      </c>
      <c r="J5" s="175"/>
      <c r="K5" s="175"/>
      <c r="L5" s="175"/>
      <c r="M5" s="175"/>
      <c r="N5" s="175"/>
      <c r="O5" s="176"/>
      <c r="P5" s="177" t="s">
        <v>37</v>
      </c>
      <c r="Q5" s="178"/>
    </row>
    <row r="6" spans="1:17" ht="75.75" customHeight="1" thickBot="1" x14ac:dyDescent="0.3">
      <c r="A6" s="172"/>
      <c r="B6" s="179" t="s">
        <v>38</v>
      </c>
      <c r="C6" s="180"/>
      <c r="D6" s="179" t="s">
        <v>39</v>
      </c>
      <c r="E6" s="180"/>
      <c r="F6" s="179" t="s">
        <v>25</v>
      </c>
      <c r="G6" s="180"/>
      <c r="H6" s="167" t="s">
        <v>40</v>
      </c>
      <c r="I6" s="179" t="s">
        <v>38</v>
      </c>
      <c r="J6" s="180"/>
      <c r="K6" s="179" t="s">
        <v>41</v>
      </c>
      <c r="L6" s="180"/>
      <c r="M6" s="179" t="s">
        <v>25</v>
      </c>
      <c r="N6" s="180"/>
      <c r="O6" s="167" t="s">
        <v>42</v>
      </c>
      <c r="P6" s="169" t="s">
        <v>17</v>
      </c>
      <c r="Q6" s="169" t="s">
        <v>43</v>
      </c>
    </row>
    <row r="7" spans="1:17" ht="68.25" thickBot="1" x14ac:dyDescent="0.3">
      <c r="A7" s="173"/>
      <c r="B7" s="16" t="s">
        <v>17</v>
      </c>
      <c r="C7" s="16" t="s">
        <v>44</v>
      </c>
      <c r="D7" s="16" t="s">
        <v>17</v>
      </c>
      <c r="E7" s="16" t="s">
        <v>44</v>
      </c>
      <c r="F7" s="16" t="s">
        <v>17</v>
      </c>
      <c r="G7" s="16" t="s">
        <v>44</v>
      </c>
      <c r="H7" s="168"/>
      <c r="I7" s="16" t="s">
        <v>17</v>
      </c>
      <c r="J7" s="16" t="s">
        <v>44</v>
      </c>
      <c r="K7" s="16" t="s">
        <v>17</v>
      </c>
      <c r="L7" s="16" t="s">
        <v>44</v>
      </c>
      <c r="M7" s="16" t="s">
        <v>17</v>
      </c>
      <c r="N7" s="16" t="s">
        <v>44</v>
      </c>
      <c r="O7" s="168"/>
      <c r="P7" s="170" t="s">
        <v>17</v>
      </c>
      <c r="Q7" s="170"/>
    </row>
    <row r="8" spans="1:17" x14ac:dyDescent="0.25">
      <c r="A8" s="15" t="s">
        <v>30</v>
      </c>
      <c r="B8" s="39">
        <f>+B9+B10</f>
        <v>0</v>
      </c>
      <c r="C8" s="38">
        <f>+C9+C10</f>
        <v>0</v>
      </c>
      <c r="D8" s="39">
        <f>+D9+D10</f>
        <v>0</v>
      </c>
      <c r="E8" s="38">
        <f>+D9+D10</f>
        <v>0</v>
      </c>
      <c r="F8" s="39">
        <f>F9+F10</f>
        <v>0</v>
      </c>
      <c r="G8" s="38">
        <f>G9+G10</f>
        <v>0</v>
      </c>
      <c r="H8" s="38">
        <v>0</v>
      </c>
      <c r="I8" s="39">
        <f t="shared" ref="I8:N8" si="0">I9+I10</f>
        <v>0</v>
      </c>
      <c r="J8" s="38">
        <f t="shared" si="0"/>
        <v>0</v>
      </c>
      <c r="K8" s="39">
        <f t="shared" si="0"/>
        <v>0</v>
      </c>
      <c r="L8" s="38">
        <f t="shared" si="0"/>
        <v>0</v>
      </c>
      <c r="M8" s="39">
        <f t="shared" si="0"/>
        <v>0</v>
      </c>
      <c r="N8" s="38">
        <f t="shared" si="0"/>
        <v>0</v>
      </c>
      <c r="O8" s="38">
        <v>0</v>
      </c>
      <c r="P8" s="39">
        <f>P9+P10</f>
        <v>0</v>
      </c>
      <c r="Q8" s="38" t="e">
        <f>Q9+#REF!</f>
        <v>#REF!</v>
      </c>
    </row>
    <row r="9" spans="1:17" x14ac:dyDescent="0.25">
      <c r="A9" s="14" t="s">
        <v>45</v>
      </c>
      <c r="B9" s="61">
        <f>ROUND(SUMIFS(FACTURAS!U8:U1000,FACTURAS!T8:T1000,"Conformidad y &lt;=30",FACTURAS!K8:K1000,"Operación Corriente"),2)</f>
        <v>0</v>
      </c>
      <c r="C9" s="62">
        <f>ROUND(SUMIFS(FACTURAS!J8:J1000,FACTURAS!T8:T1000,"Conformidad y &lt;=30",FACTURAS!K8:K1000,"Operación Corriente")/1000,2)</f>
        <v>0</v>
      </c>
      <c r="D9" s="61">
        <f>ROUND(SUMIFS(FACTURAS!U8:U1000,FACTURAS!T8:T1000,"Conformidad y &gt;30",FACTURAS!K8:K1000,"Operación Corriente"),2)</f>
        <v>0</v>
      </c>
      <c r="E9" s="62">
        <f>ROUND(SUMIFS(FACTURAS!J8:J1000,FACTURAS!T8:T1000,"Conformidad y &gt;30",FACTURAS!K8:K1000,"Operación Corriente")/1000,2)</f>
        <v>0</v>
      </c>
      <c r="F9" s="39">
        <f>+B9+D9</f>
        <v>0</v>
      </c>
      <c r="G9" s="38">
        <f>C9+E9</f>
        <v>0</v>
      </c>
      <c r="H9" s="10">
        <f>ROUND('A72.a'!H9,2)</f>
        <v>0</v>
      </c>
      <c r="I9" s="61">
        <f>ROUND(SUMIFS(FACTURAS!U8:U1000,FACTURAS!T8:T1000,"No conformidad y &lt;=30",FACTURAS!K8:K1000,"Operación Corriente"),2)</f>
        <v>0</v>
      </c>
      <c r="J9" s="62">
        <f>ROUND(SUMIFS(FACTURAS!J8:J1000,FACTURAS!T8:T1000,"No conformidad y &lt;=30",FACTURAS!K8:K1000,"Operación Corriente")/1000,2)</f>
        <v>0</v>
      </c>
      <c r="K9" s="61">
        <f>ROUND(SUMIFS(FACTURAS!U8:U1000,FACTURAS!T8:T1000,"No conformidad y &gt;30",FACTURAS!K8:K1000,"Operación Corriente"),2)</f>
        <v>0</v>
      </c>
      <c r="L9" s="62">
        <f>ROUND(SUMIFS(FACTURAS!J8:J1000,FACTURAS!T8:T1000,"No conformidad y &gt;30",FACTURAS!K8:K1000,"Operación Corriente")/1000,2)</f>
        <v>0</v>
      </c>
      <c r="M9" s="39">
        <f>I9+K9</f>
        <v>0</v>
      </c>
      <c r="N9" s="38">
        <f>J9+L9</f>
        <v>0</v>
      </c>
      <c r="O9" s="10">
        <f>ROUND('A72.a'!O9,2)</f>
        <v>0</v>
      </c>
      <c r="P9" s="10">
        <f>ROUND('A72.a'!P9,2)</f>
        <v>0</v>
      </c>
      <c r="Q9" s="10">
        <f>ROUND('A72.a'!Q9,2)</f>
        <v>0</v>
      </c>
    </row>
    <row r="10" spans="1:17" x14ac:dyDescent="0.25">
      <c r="A10" s="14" t="s">
        <v>46</v>
      </c>
      <c r="B10" s="61">
        <f>ROUND(SUMIFS(FACTURAS!U8:U1000,FACTURAS!T8:T1000,"Conformidad y &lt;=30",FACTURAS!K8:K1000,"Operación de Capital"),2)</f>
        <v>0</v>
      </c>
      <c r="C10" s="62">
        <f>ROUND(SUMIFS(FACTURAS!J8:J1000,FACTURAS!T8:T1000,"Conformidad y &lt;=30",FACTURAS!K8:K1000,"Operación de Capital")/1000,2)</f>
        <v>0</v>
      </c>
      <c r="D10" s="61">
        <f>ROUND(SUMIFS(FACTURAS!U8:U1000,FACTURAS!T8:T1000,"Conformidad y &gt;30",FACTURAS!K8:K1000,"Operación de Capital"),2)</f>
        <v>0</v>
      </c>
      <c r="E10" s="62">
        <f>ROUND(SUMIFS(FACTURAS!J8:J1000,FACTURAS!T8:T1000,"Conformidad y &gt;30",FACTURAS!K8:K1000,"Operación de Capital")/1000,2)</f>
        <v>0</v>
      </c>
      <c r="F10" s="39">
        <f>B10+D10</f>
        <v>0</v>
      </c>
      <c r="G10" s="38">
        <f>C10+E10</f>
        <v>0</v>
      </c>
      <c r="H10" s="10">
        <f>ROUND('A72.a'!H10,2)</f>
        <v>0</v>
      </c>
      <c r="I10" s="61">
        <f>ROUND(SUMIFS(FACTURAS!U8:U1000,FACTURAS!T8:T1000,"No conformidad y &lt;=30",FACTURAS!K8:K1000,"Operación de Capital"),2)</f>
        <v>0</v>
      </c>
      <c r="J10" s="62">
        <f>ROUND(SUMIFS(FACTURAS!J8:J1000,FACTURAS!T8:T1000,"No conformidad y &lt;=30",FACTURAS!K8:K1000,"Operación de Capital")/1000,2)</f>
        <v>0</v>
      </c>
      <c r="K10" s="61">
        <f>ROUND(SUMIFS(FACTURAS!U8:U1000,FACTURAS!T8:T1000,"No conformidad y &gt;30",FACTURAS!K8:K1000,"Operación de Capital"),2)</f>
        <v>0</v>
      </c>
      <c r="L10" s="62">
        <f>ROUND(SUMIFS(FACTURAS!J8:J1000,FACTURAS!T8:T1000,"No conformidad y &gt;30",FACTURAS!K8:K1000,"Operación de Capital")/1000,2)</f>
        <v>0</v>
      </c>
      <c r="M10" s="39">
        <f>I10+K10</f>
        <v>0</v>
      </c>
      <c r="N10" s="38">
        <f>J10+L10</f>
        <v>0</v>
      </c>
      <c r="O10" s="10">
        <f>ROUND('A72.a'!O10,2)</f>
        <v>0</v>
      </c>
      <c r="P10" s="10">
        <f>ROUND('A72.a'!P10,2)</f>
        <v>0</v>
      </c>
      <c r="Q10" s="10">
        <f>ROUND('A72.a'!Q10,2)</f>
        <v>0</v>
      </c>
    </row>
  </sheetData>
  <mergeCells count="20">
    <mergeCell ref="Q6:Q7"/>
    <mergeCell ref="A5:A7"/>
    <mergeCell ref="B5:H5"/>
    <mergeCell ref="I5:O5"/>
    <mergeCell ref="P5:Q5"/>
    <mergeCell ref="B6:C6"/>
    <mergeCell ref="D6:E6"/>
    <mergeCell ref="F6:G6"/>
    <mergeCell ref="H6:H7"/>
    <mergeCell ref="I6:J6"/>
    <mergeCell ref="K6:L6"/>
    <mergeCell ref="M6:N6"/>
    <mergeCell ref="O6:O7"/>
    <mergeCell ref="P6:P7"/>
    <mergeCell ref="A1:H1"/>
    <mergeCell ref="I1:P1"/>
    <mergeCell ref="A2:H2"/>
    <mergeCell ref="I2:P2"/>
    <mergeCell ref="A3:H3"/>
    <mergeCell ref="I3:P3"/>
  </mergeCells>
  <pageMargins left="0.7" right="0.7"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10"/>
  <sheetViews>
    <sheetView zoomScale="120" zoomScaleNormal="120" workbookViewId="0">
      <selection activeCell="F13" sqref="F13"/>
    </sheetView>
  </sheetViews>
  <sheetFormatPr baseColWidth="10" defaultRowHeight="15" x14ac:dyDescent="0.25"/>
  <cols>
    <col min="1" max="1" width="20" customWidth="1"/>
    <col min="2" max="2" width="27.85546875" customWidth="1"/>
    <col min="3" max="3" width="12.85546875" customWidth="1"/>
    <col min="4" max="4" width="16.42578125" customWidth="1"/>
    <col min="5" max="5" width="17.85546875" customWidth="1"/>
    <col min="8" max="8" width="16.28515625" customWidth="1"/>
    <col min="9" max="9" width="19.28515625" customWidth="1"/>
    <col min="11" max="11" width="18.42578125" customWidth="1"/>
    <col min="12" max="12" width="18.140625" customWidth="1"/>
    <col min="13" max="13" width="15.42578125" customWidth="1"/>
    <col min="14" max="14" width="18.28515625" customWidth="1"/>
    <col min="15" max="15" width="17.28515625" customWidth="1"/>
    <col min="16" max="16" width="15.7109375" customWidth="1"/>
    <col min="17" max="17" width="19.85546875" customWidth="1"/>
  </cols>
  <sheetData>
    <row r="1" spans="1:17" ht="15" customHeight="1" x14ac:dyDescent="0.25">
      <c r="A1" s="183" t="s">
        <v>47</v>
      </c>
      <c r="B1" s="184"/>
      <c r="C1" s="184"/>
      <c r="D1" s="184"/>
      <c r="E1" s="184"/>
      <c r="F1" s="184"/>
      <c r="G1" s="184"/>
      <c r="H1" s="185"/>
      <c r="I1" s="186"/>
      <c r="J1" s="187"/>
      <c r="K1" s="187"/>
      <c r="L1" s="187"/>
      <c r="M1" s="187"/>
      <c r="N1" s="187"/>
      <c r="O1" s="187"/>
      <c r="P1" s="187"/>
      <c r="Q1" s="18"/>
    </row>
    <row r="2" spans="1:17" ht="15.75" thickBot="1" x14ac:dyDescent="0.3">
      <c r="A2" s="181" t="str">
        <f>IF(CONTROL!D4=0,"",CONTROL!D4)</f>
        <v>Septiembre</v>
      </c>
      <c r="B2" s="182"/>
      <c r="C2" s="182"/>
      <c r="D2" s="182"/>
      <c r="E2" s="182"/>
      <c r="F2" s="182"/>
      <c r="G2" s="182"/>
      <c r="H2" s="182"/>
      <c r="I2" s="188"/>
      <c r="J2" s="189"/>
      <c r="K2" s="189"/>
      <c r="L2" s="189"/>
      <c r="M2" s="189"/>
      <c r="N2" s="189"/>
      <c r="O2" s="189"/>
      <c r="P2" s="189"/>
      <c r="Q2" s="17"/>
    </row>
    <row r="3" spans="1:17" ht="15.75" thickBot="1" x14ac:dyDescent="0.3">
      <c r="A3" s="181" t="str">
        <f>IF(CONTROL!D5=0,"",CONTROL!D5)</f>
        <v xml:space="preserve">Fundación Instituto de Investigación Marqués de Valdecilla </v>
      </c>
      <c r="B3" s="182"/>
      <c r="C3" s="182"/>
      <c r="D3" s="182"/>
      <c r="E3" s="182"/>
      <c r="F3" s="182"/>
      <c r="G3" s="182"/>
      <c r="H3" s="182"/>
      <c r="I3" s="188"/>
      <c r="J3" s="189"/>
      <c r="K3" s="189"/>
      <c r="L3" s="189"/>
      <c r="M3" s="189"/>
      <c r="N3" s="189"/>
      <c r="O3" s="189"/>
      <c r="P3" s="189"/>
      <c r="Q3" s="17"/>
    </row>
    <row r="4" spans="1:17" ht="15.75" thickBot="1" x14ac:dyDescent="0.3"/>
    <row r="5" spans="1:17" ht="47.25" customHeight="1" thickBot="1" x14ac:dyDescent="0.3">
      <c r="A5" s="171" t="s">
        <v>27</v>
      </c>
      <c r="B5" s="174" t="s">
        <v>35</v>
      </c>
      <c r="C5" s="175"/>
      <c r="D5" s="175"/>
      <c r="E5" s="175"/>
      <c r="F5" s="175"/>
      <c r="G5" s="175"/>
      <c r="H5" s="176"/>
      <c r="I5" s="174" t="s">
        <v>36</v>
      </c>
      <c r="J5" s="175"/>
      <c r="K5" s="175"/>
      <c r="L5" s="175"/>
      <c r="M5" s="175"/>
      <c r="N5" s="175"/>
      <c r="O5" s="176"/>
      <c r="P5" s="177" t="s">
        <v>37</v>
      </c>
      <c r="Q5" s="178"/>
    </row>
    <row r="6" spans="1:17" ht="75.75" customHeight="1" thickBot="1" x14ac:dyDescent="0.3">
      <c r="A6" s="172"/>
      <c r="B6" s="179" t="s">
        <v>38</v>
      </c>
      <c r="C6" s="180"/>
      <c r="D6" s="179" t="s">
        <v>39</v>
      </c>
      <c r="E6" s="180"/>
      <c r="F6" s="179" t="s">
        <v>25</v>
      </c>
      <c r="G6" s="180"/>
      <c r="H6" s="167" t="s">
        <v>40</v>
      </c>
      <c r="I6" s="179" t="s">
        <v>38</v>
      </c>
      <c r="J6" s="180"/>
      <c r="K6" s="179" t="s">
        <v>41</v>
      </c>
      <c r="L6" s="180"/>
      <c r="M6" s="179" t="s">
        <v>25</v>
      </c>
      <c r="N6" s="180"/>
      <c r="O6" s="167" t="s">
        <v>42</v>
      </c>
      <c r="P6" s="169" t="s">
        <v>17</v>
      </c>
      <c r="Q6" s="169" t="s">
        <v>43</v>
      </c>
    </row>
    <row r="7" spans="1:17" ht="68.25" thickBot="1" x14ac:dyDescent="0.3">
      <c r="A7" s="173"/>
      <c r="B7" s="16" t="s">
        <v>17</v>
      </c>
      <c r="C7" s="16" t="s">
        <v>44</v>
      </c>
      <c r="D7" s="16" t="s">
        <v>17</v>
      </c>
      <c r="E7" s="16" t="s">
        <v>44</v>
      </c>
      <c r="F7" s="16" t="s">
        <v>17</v>
      </c>
      <c r="G7" s="16" t="s">
        <v>44</v>
      </c>
      <c r="H7" s="168"/>
      <c r="I7" s="16" t="s">
        <v>17</v>
      </c>
      <c r="J7" s="16" t="s">
        <v>44</v>
      </c>
      <c r="K7" s="16" t="s">
        <v>17</v>
      </c>
      <c r="L7" s="16" t="s">
        <v>44</v>
      </c>
      <c r="M7" s="16" t="s">
        <v>17</v>
      </c>
      <c r="N7" s="16" t="s">
        <v>44</v>
      </c>
      <c r="O7" s="168"/>
      <c r="P7" s="170" t="s">
        <v>17</v>
      </c>
      <c r="Q7" s="170"/>
    </row>
    <row r="8" spans="1:17" x14ac:dyDescent="0.25">
      <c r="A8" s="15" t="s">
        <v>30</v>
      </c>
      <c r="B8" s="78">
        <f>+B9+B10</f>
        <v>0</v>
      </c>
      <c r="C8" s="79">
        <f>+C9+C10</f>
        <v>0</v>
      </c>
      <c r="D8" s="78">
        <f>+D9+D10</f>
        <v>0</v>
      </c>
      <c r="E8" s="79">
        <f>+E9+E10</f>
        <v>0</v>
      </c>
      <c r="F8" s="78">
        <f>F9+F10</f>
        <v>0</v>
      </c>
      <c r="G8" s="79">
        <f>G9+G10</f>
        <v>0</v>
      </c>
      <c r="H8" s="79">
        <f>ROUND(IF(SUM(G8)=0,0,((H9*G9)+(H10*G10))/SUM(G9,G10)),2)</f>
        <v>0</v>
      </c>
      <c r="I8" s="78">
        <f t="shared" ref="I8:N8" si="0">I9+I10</f>
        <v>0</v>
      </c>
      <c r="J8" s="79">
        <f t="shared" si="0"/>
        <v>0</v>
      </c>
      <c r="K8" s="78">
        <f t="shared" si="0"/>
        <v>0</v>
      </c>
      <c r="L8" s="79">
        <f t="shared" si="0"/>
        <v>0</v>
      </c>
      <c r="M8" s="78">
        <f t="shared" si="0"/>
        <v>0</v>
      </c>
      <c r="N8" s="79">
        <f t="shared" si="0"/>
        <v>0</v>
      </c>
      <c r="O8" s="79">
        <f>ROUND(IF(SUM(N8)=0,0,((O9*N9)+(O10*N10))/SUM(N9,N10)),2)</f>
        <v>0</v>
      </c>
      <c r="P8" s="78">
        <f>P9+P10</f>
        <v>0</v>
      </c>
      <c r="Q8" s="79">
        <f>Q9+Q10</f>
        <v>0</v>
      </c>
    </row>
    <row r="9" spans="1:17" x14ac:dyDescent="0.25">
      <c r="A9" s="14" t="s">
        <v>45</v>
      </c>
      <c r="B9" s="10"/>
      <c r="C9" s="10"/>
      <c r="D9" s="10"/>
      <c r="E9" s="10"/>
      <c r="F9" s="78">
        <f>+B9+D9</f>
        <v>0</v>
      </c>
      <c r="G9" s="79">
        <f>C9+E9</f>
        <v>0</v>
      </c>
      <c r="H9" s="10"/>
      <c r="I9" s="10"/>
      <c r="J9" s="10"/>
      <c r="K9" s="10"/>
      <c r="L9" s="10"/>
      <c r="M9" s="78">
        <f>I9+K9</f>
        <v>0</v>
      </c>
      <c r="N9" s="79">
        <f>J9+L9</f>
        <v>0</v>
      </c>
      <c r="O9" s="10"/>
      <c r="P9" s="10"/>
      <c r="Q9" s="10"/>
    </row>
    <row r="10" spans="1:17" x14ac:dyDescent="0.25">
      <c r="A10" s="14" t="s">
        <v>46</v>
      </c>
      <c r="B10" s="10"/>
      <c r="C10" s="10"/>
      <c r="D10" s="10"/>
      <c r="E10" s="10"/>
      <c r="F10" s="78">
        <f>B10+D10</f>
        <v>0</v>
      </c>
      <c r="G10" s="79">
        <f>C10+E10</f>
        <v>0</v>
      </c>
      <c r="H10" s="10"/>
      <c r="I10" s="10"/>
      <c r="J10" s="10"/>
      <c r="K10" s="10"/>
      <c r="L10" s="10"/>
      <c r="M10" s="78">
        <f>I10+K10</f>
        <v>0</v>
      </c>
      <c r="N10" s="79">
        <f>J10+L10</f>
        <v>0</v>
      </c>
      <c r="O10" s="10"/>
      <c r="P10" s="10"/>
      <c r="Q10" s="10"/>
    </row>
  </sheetData>
  <sheetProtection algorithmName="SHA-512" hashValue="HsG/mVJDl+ThMtj+zTjTnLlulYGY6wVHalOhzda/KU4tAOhbpFrhtqLmZfK6QNXNOWYhrKx8XC25wRJLU2f72Q==" saltValue="s2ScyA9KTaVU7JVtg9rNag==" spinCount="100000" sheet="1" objects="1" scenarios="1"/>
  <mergeCells count="20">
    <mergeCell ref="Q6:Q7"/>
    <mergeCell ref="A5:A7"/>
    <mergeCell ref="B5:H5"/>
    <mergeCell ref="I5:O5"/>
    <mergeCell ref="P5:Q5"/>
    <mergeCell ref="B6:C6"/>
    <mergeCell ref="D6:E6"/>
    <mergeCell ref="F6:G6"/>
    <mergeCell ref="H6:H7"/>
    <mergeCell ref="I6:J6"/>
    <mergeCell ref="K6:L6"/>
    <mergeCell ref="M6:N6"/>
    <mergeCell ref="O6:O7"/>
    <mergeCell ref="P6:P7"/>
    <mergeCell ref="A1:H1"/>
    <mergeCell ref="I1:P1"/>
    <mergeCell ref="A2:H2"/>
    <mergeCell ref="I2:P2"/>
    <mergeCell ref="A3:H3"/>
    <mergeCell ref="I3:P3"/>
  </mergeCells>
  <pageMargins left="0.7" right="0.7"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92D050"/>
  </sheetPr>
  <dimension ref="A1:AA44"/>
  <sheetViews>
    <sheetView workbookViewId="0">
      <selection activeCell="A2" sqref="A2:Y2"/>
    </sheetView>
  </sheetViews>
  <sheetFormatPr baseColWidth="10" defaultRowHeight="15" x14ac:dyDescent="0.25"/>
  <cols>
    <col min="1" max="1" width="53" customWidth="1"/>
  </cols>
  <sheetData>
    <row r="1" spans="1:27" ht="15.75" thickBot="1" x14ac:dyDescent="0.3">
      <c r="A1" s="139" t="s">
        <v>117</v>
      </c>
      <c r="B1" s="140"/>
      <c r="C1" s="140"/>
      <c r="D1" s="140"/>
      <c r="E1" s="140"/>
      <c r="F1" s="140"/>
      <c r="G1" s="140"/>
      <c r="H1" s="140"/>
      <c r="I1" s="140"/>
      <c r="J1" s="140"/>
      <c r="K1" s="140"/>
      <c r="L1" s="140"/>
      <c r="M1" s="140"/>
      <c r="N1" s="140"/>
      <c r="O1" s="140"/>
      <c r="P1" s="140"/>
      <c r="Q1" s="140"/>
      <c r="R1" s="140"/>
      <c r="S1" s="140"/>
      <c r="T1" s="140"/>
      <c r="U1" s="140"/>
      <c r="V1" s="140"/>
      <c r="W1" s="140"/>
      <c r="X1" s="140"/>
      <c r="Y1" s="190"/>
      <c r="Z1" s="139"/>
      <c r="AA1" s="140"/>
    </row>
    <row r="2" spans="1:27" ht="15.75" thickBot="1" x14ac:dyDescent="0.3">
      <c r="A2" s="158" t="str">
        <f>IF(CONTROL!D4=0,"",CONTROL!D4)</f>
        <v>Septiembre</v>
      </c>
      <c r="B2" s="159"/>
      <c r="C2" s="159"/>
      <c r="D2" s="159"/>
      <c r="E2" s="159"/>
      <c r="F2" s="159"/>
      <c r="G2" s="159"/>
      <c r="H2" s="159"/>
      <c r="I2" s="159"/>
      <c r="J2" s="159"/>
      <c r="K2" s="159"/>
      <c r="L2" s="159"/>
      <c r="M2" s="159"/>
      <c r="N2" s="159"/>
      <c r="O2" s="159"/>
      <c r="P2" s="159"/>
      <c r="Q2" s="159"/>
      <c r="R2" s="159"/>
      <c r="S2" s="159"/>
      <c r="T2" s="159"/>
      <c r="U2" s="159"/>
      <c r="V2" s="159"/>
      <c r="W2" s="159"/>
      <c r="X2" s="159"/>
      <c r="Y2" s="191"/>
      <c r="Z2" s="141"/>
      <c r="AA2" s="142"/>
    </row>
    <row r="3" spans="1:27"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59"/>
      <c r="O3" s="159"/>
      <c r="P3" s="159"/>
      <c r="Q3" s="159"/>
      <c r="R3" s="159"/>
      <c r="S3" s="159"/>
      <c r="T3" s="159"/>
      <c r="U3" s="159"/>
      <c r="V3" s="159"/>
      <c r="W3" s="159"/>
      <c r="X3" s="159"/>
      <c r="Y3" s="191"/>
      <c r="Z3" s="141"/>
      <c r="AA3" s="142"/>
    </row>
    <row r="4" spans="1:27" ht="15.75" thickBot="1" x14ac:dyDescent="0.3"/>
    <row r="5" spans="1:27" ht="63" customHeight="1" thickBot="1" x14ac:dyDescent="0.3">
      <c r="A5" s="149" t="s">
        <v>73</v>
      </c>
      <c r="B5" s="154" t="s">
        <v>48</v>
      </c>
      <c r="C5" s="155"/>
      <c r="D5" s="156"/>
      <c r="E5" s="154" t="s">
        <v>49</v>
      </c>
      <c r="F5" s="155"/>
      <c r="G5" s="155"/>
      <c r="H5" s="155"/>
      <c r="I5" s="155"/>
      <c r="J5" s="155"/>
      <c r="K5" s="156"/>
      <c r="L5" s="154" t="s">
        <v>50</v>
      </c>
      <c r="M5" s="155"/>
      <c r="N5" s="155"/>
      <c r="O5" s="155"/>
      <c r="P5" s="155"/>
      <c r="Q5" s="155"/>
      <c r="R5" s="156"/>
      <c r="S5" s="154" t="s">
        <v>74</v>
      </c>
      <c r="T5" s="155"/>
      <c r="U5" s="156"/>
      <c r="V5" s="154" t="s">
        <v>75</v>
      </c>
      <c r="W5" s="155"/>
      <c r="X5" s="156"/>
      <c r="Y5" s="149" t="s">
        <v>51</v>
      </c>
      <c r="Z5" s="149" t="s">
        <v>52</v>
      </c>
      <c r="AA5" s="149" t="s">
        <v>53</v>
      </c>
    </row>
    <row r="6" spans="1:27" ht="15.75" thickBot="1" x14ac:dyDescent="0.3">
      <c r="A6" s="153"/>
      <c r="B6" s="149" t="s">
        <v>54</v>
      </c>
      <c r="C6" s="149" t="s">
        <v>55</v>
      </c>
      <c r="D6" s="149" t="s">
        <v>30</v>
      </c>
      <c r="E6" s="154" t="s">
        <v>54</v>
      </c>
      <c r="F6" s="155"/>
      <c r="G6" s="156"/>
      <c r="H6" s="154" t="s">
        <v>55</v>
      </c>
      <c r="I6" s="155"/>
      <c r="J6" s="156"/>
      <c r="K6" s="149" t="s">
        <v>30</v>
      </c>
      <c r="L6" s="154" t="s">
        <v>54</v>
      </c>
      <c r="M6" s="155"/>
      <c r="N6" s="156"/>
      <c r="O6" s="154" t="s">
        <v>55</v>
      </c>
      <c r="P6" s="155"/>
      <c r="Q6" s="156"/>
      <c r="R6" s="149" t="s">
        <v>30</v>
      </c>
      <c r="S6" s="149" t="s">
        <v>54</v>
      </c>
      <c r="T6" s="149" t="s">
        <v>55</v>
      </c>
      <c r="U6" s="149" t="s">
        <v>30</v>
      </c>
      <c r="V6" s="149" t="s">
        <v>54</v>
      </c>
      <c r="W6" s="149" t="s">
        <v>55</v>
      </c>
      <c r="X6" s="149" t="s">
        <v>30</v>
      </c>
      <c r="Y6" s="153"/>
      <c r="Z6" s="153"/>
      <c r="AA6" s="153"/>
    </row>
    <row r="7" spans="1:27" ht="34.5" thickBot="1" x14ac:dyDescent="0.3">
      <c r="A7" s="150"/>
      <c r="B7" s="150"/>
      <c r="C7" s="150"/>
      <c r="D7" s="150"/>
      <c r="E7" s="11" t="s">
        <v>56</v>
      </c>
      <c r="F7" s="11" t="s">
        <v>57</v>
      </c>
      <c r="G7" s="11" t="s">
        <v>30</v>
      </c>
      <c r="H7" s="11" t="s">
        <v>56</v>
      </c>
      <c r="I7" s="11" t="s">
        <v>57</v>
      </c>
      <c r="J7" s="11" t="s">
        <v>30</v>
      </c>
      <c r="K7" s="150"/>
      <c r="L7" s="11" t="s">
        <v>76</v>
      </c>
      <c r="M7" s="11" t="s">
        <v>59</v>
      </c>
      <c r="N7" s="11" t="s">
        <v>30</v>
      </c>
      <c r="O7" s="11" t="s">
        <v>76</v>
      </c>
      <c r="P7" s="11" t="s">
        <v>59</v>
      </c>
      <c r="Q7" s="11" t="s">
        <v>30</v>
      </c>
      <c r="R7" s="150"/>
      <c r="S7" s="150"/>
      <c r="T7" s="150"/>
      <c r="U7" s="150"/>
      <c r="V7" s="150"/>
      <c r="W7" s="150"/>
      <c r="X7" s="150"/>
      <c r="Y7" s="150"/>
      <c r="Z7" s="150"/>
      <c r="AA7" s="150"/>
    </row>
    <row r="8" spans="1:27" ht="20.100000000000001" customHeight="1" x14ac:dyDescent="0.25">
      <c r="A8" s="13" t="s">
        <v>60</v>
      </c>
      <c r="B8" s="35">
        <f>IFERROR(ROUND('A73.b'!B8,2),0)</f>
        <v>0</v>
      </c>
      <c r="C8" s="35">
        <f>IFERROR(ROUND('A73.b'!C8,2),0)</f>
        <v>0</v>
      </c>
      <c r="D8" s="40">
        <f>B8+C8</f>
        <v>0</v>
      </c>
      <c r="E8" s="35">
        <f>IFERROR(ROUND('A73.b'!E8,2),0)</f>
        <v>0</v>
      </c>
      <c r="F8" s="35">
        <f>IFERROR(ROUND('A73.b'!F8,2),0)</f>
        <v>0</v>
      </c>
      <c r="G8" s="40">
        <f>E8+F8</f>
        <v>0</v>
      </c>
      <c r="H8" s="35">
        <f>IFERROR(ROUND('A73.b'!H8,2),0)</f>
        <v>0</v>
      </c>
      <c r="I8" s="35">
        <f>IFERROR(ROUND('A73.b'!I8,2),0)</f>
        <v>0</v>
      </c>
      <c r="J8" s="40">
        <f>H8+I8</f>
        <v>0</v>
      </c>
      <c r="K8" s="40">
        <f>G8+J8</f>
        <v>0</v>
      </c>
      <c r="L8" s="35">
        <f>IFERROR(ROUND('A73.b'!L8,2),0)</f>
        <v>0</v>
      </c>
      <c r="M8" s="35">
        <f>IFERROR(ROUND('A73.b'!M8,2),0)</f>
        <v>0</v>
      </c>
      <c r="N8" s="40">
        <f>L8+M8</f>
        <v>0</v>
      </c>
      <c r="O8" s="35">
        <f>IFERROR(ROUND('A73.b'!O8,2),0)</f>
        <v>0</v>
      </c>
      <c r="P8" s="35">
        <f>IFERROR(ROUND('A73.b'!P8,2),0)</f>
        <v>0</v>
      </c>
      <c r="Q8" s="40">
        <f>O8+P8</f>
        <v>0</v>
      </c>
      <c r="R8" s="40">
        <f>N8+Q8</f>
        <v>0</v>
      </c>
      <c r="S8" s="35">
        <f>IFERROR(ROUND('A73.b'!S8,2),0)</f>
        <v>0</v>
      </c>
      <c r="T8" s="35">
        <f>IFERROR(ROUND('A73.b'!T8,2),0)</f>
        <v>0</v>
      </c>
      <c r="U8" s="40">
        <f>S8+T8</f>
        <v>0</v>
      </c>
      <c r="V8" s="35">
        <f>IFERROR(ROUND('A73.b'!V8,2),0)</f>
        <v>0</v>
      </c>
      <c r="W8" s="35">
        <f>IFERROR(ROUND('A73.b'!W8,2),0)</f>
        <v>0</v>
      </c>
      <c r="X8" s="40">
        <f>V8+W8</f>
        <v>0</v>
      </c>
      <c r="Y8" s="24"/>
      <c r="Z8" s="35">
        <f>IFERROR(ROUND('A73.b'!Z8,2),0)</f>
        <v>0</v>
      </c>
      <c r="AA8" s="24"/>
    </row>
    <row r="9" spans="1:27" ht="20.100000000000001" customHeight="1" x14ac:dyDescent="0.25">
      <c r="A9" s="13" t="s">
        <v>61</v>
      </c>
      <c r="B9" s="35">
        <f>IFERROR(ROUND('A73.b'!B9,2),0)</f>
        <v>0</v>
      </c>
      <c r="C9" s="35">
        <f>IFERROR(ROUND('A73.b'!C9,2),0)</f>
        <v>98.08</v>
      </c>
      <c r="D9" s="40">
        <f t="shared" ref="D9:D42" si="0">B9+C9</f>
        <v>98.08</v>
      </c>
      <c r="E9" s="35">
        <f>IFERROR(ROUND('A73.b'!E9,2),0)</f>
        <v>0</v>
      </c>
      <c r="F9" s="35">
        <f>IFERROR(ROUND('A73.b'!F9,2),0)</f>
        <v>0</v>
      </c>
      <c r="G9" s="40">
        <f t="shared" ref="G9:G42" si="1">E9+F9</f>
        <v>0</v>
      </c>
      <c r="H9" s="35">
        <f>IFERROR(ROUND('A73.b'!H9,2),0)</f>
        <v>0</v>
      </c>
      <c r="I9" s="35">
        <f>IFERROR(ROUND('A73.b'!I9,2),0)</f>
        <v>0</v>
      </c>
      <c r="J9" s="40">
        <f t="shared" ref="J9:J42" si="2">H9+I9</f>
        <v>0</v>
      </c>
      <c r="K9" s="40">
        <f t="shared" ref="K9:K42" si="3">G9+J9</f>
        <v>0</v>
      </c>
      <c r="L9" s="35">
        <f>IFERROR(ROUND('A73.b'!L9,2),0)</f>
        <v>0</v>
      </c>
      <c r="M9" s="35">
        <f>IFERROR(ROUND('A73.b'!M9,2),0)</f>
        <v>0</v>
      </c>
      <c r="N9" s="40">
        <f t="shared" ref="N9:N42" si="4">L9+M9</f>
        <v>0</v>
      </c>
      <c r="O9" s="35">
        <f>IFERROR(ROUND('A73.b'!O9,2),0)</f>
        <v>0</v>
      </c>
      <c r="P9" s="35">
        <f>IFERROR(ROUND('A73.b'!P9,2),0)</f>
        <v>0</v>
      </c>
      <c r="Q9" s="40">
        <f t="shared" ref="Q9:Q42" si="5">O9+P9</f>
        <v>0</v>
      </c>
      <c r="R9" s="40">
        <f t="shared" ref="R9:R42" si="6">N9+Q9</f>
        <v>0</v>
      </c>
      <c r="S9" s="35">
        <f>IFERROR(ROUND('A73.b'!S9,2),0)</f>
        <v>0</v>
      </c>
      <c r="T9" s="35">
        <f>IFERROR(ROUND('A73.b'!T9,2),0)</f>
        <v>0</v>
      </c>
      <c r="U9" s="40">
        <f t="shared" ref="U9:U42" si="7">S9+T9</f>
        <v>0</v>
      </c>
      <c r="V9" s="35">
        <f>IFERROR(ROUND('A73.b'!V9,2),0)</f>
        <v>0</v>
      </c>
      <c r="W9" s="35">
        <f>IFERROR(ROUND('A73.b'!W9,2),0)</f>
        <v>98.08</v>
      </c>
      <c r="X9" s="40">
        <f t="shared" ref="X9:X42" si="8">V9+W9</f>
        <v>98.08</v>
      </c>
      <c r="Y9" s="24"/>
      <c r="Z9" s="35">
        <f>IFERROR(ROUND('A73.b'!Z9,2),0)</f>
        <v>0</v>
      </c>
      <c r="AA9" s="24"/>
    </row>
    <row r="10" spans="1:27" ht="20.100000000000001" customHeight="1" x14ac:dyDescent="0.25">
      <c r="A10" s="13" t="s">
        <v>62</v>
      </c>
      <c r="B10" s="35">
        <f>IFERROR(ROUND('A73.b'!B10,2),0)</f>
        <v>0</v>
      </c>
      <c r="C10" s="35">
        <f>IFERROR(ROUND('A73.b'!C10,2),0)</f>
        <v>0</v>
      </c>
      <c r="D10" s="40">
        <f t="shared" si="0"/>
        <v>0</v>
      </c>
      <c r="E10" s="35">
        <f>IFERROR(ROUND('A73.b'!E10,2),0)</f>
        <v>0</v>
      </c>
      <c r="F10" s="35">
        <f>IFERROR(ROUND('A73.b'!F10,2),0)</f>
        <v>0</v>
      </c>
      <c r="G10" s="40">
        <f t="shared" si="1"/>
        <v>0</v>
      </c>
      <c r="H10" s="35">
        <f>IFERROR(ROUND('A73.b'!H10,2),0)</f>
        <v>0</v>
      </c>
      <c r="I10" s="35">
        <f>IFERROR(ROUND('A73.b'!I10,2),0)</f>
        <v>0</v>
      </c>
      <c r="J10" s="40">
        <f t="shared" si="2"/>
        <v>0</v>
      </c>
      <c r="K10" s="40">
        <f t="shared" si="3"/>
        <v>0</v>
      </c>
      <c r="L10" s="35">
        <f>IFERROR(ROUND('A73.b'!L10,2),0)</f>
        <v>0</v>
      </c>
      <c r="M10" s="35">
        <f>IFERROR(ROUND('A73.b'!M10,2),0)</f>
        <v>0</v>
      </c>
      <c r="N10" s="40">
        <f t="shared" si="4"/>
        <v>0</v>
      </c>
      <c r="O10" s="35">
        <f>IFERROR(ROUND('A73.b'!O10,2),0)</f>
        <v>0</v>
      </c>
      <c r="P10" s="35">
        <f>IFERROR(ROUND('A73.b'!P10,2),0)</f>
        <v>0</v>
      </c>
      <c r="Q10" s="40">
        <f t="shared" si="5"/>
        <v>0</v>
      </c>
      <c r="R10" s="40">
        <f t="shared" si="6"/>
        <v>0</v>
      </c>
      <c r="S10" s="35">
        <f>IFERROR(ROUND('A73.b'!S10,2),0)</f>
        <v>0</v>
      </c>
      <c r="T10" s="35">
        <f>IFERROR(ROUND('A73.b'!T10,2),0)</f>
        <v>0</v>
      </c>
      <c r="U10" s="40">
        <f t="shared" si="7"/>
        <v>0</v>
      </c>
      <c r="V10" s="35">
        <f>IFERROR(ROUND('A73.b'!V10,2),0)</f>
        <v>0</v>
      </c>
      <c r="W10" s="35">
        <f>IFERROR(ROUND('A73.b'!W10,2),0)</f>
        <v>0</v>
      </c>
      <c r="X10" s="40">
        <f t="shared" si="8"/>
        <v>0</v>
      </c>
      <c r="Y10" s="24"/>
      <c r="Z10" s="35">
        <f>IFERROR(ROUND('A73.b'!Z10,2),0)</f>
        <v>0</v>
      </c>
      <c r="AA10" s="24"/>
    </row>
    <row r="11" spans="1:27" ht="20.100000000000001" customHeight="1" x14ac:dyDescent="0.25">
      <c r="A11" s="13" t="s">
        <v>63</v>
      </c>
      <c r="B11" s="35">
        <f>IFERROR(ROUND('A73.b'!B11,2),0)</f>
        <v>0</v>
      </c>
      <c r="C11" s="35">
        <f>IFERROR(ROUND('A73.b'!C11,2),0)</f>
        <v>0</v>
      </c>
      <c r="D11" s="40">
        <f t="shared" si="0"/>
        <v>0</v>
      </c>
      <c r="E11" s="35">
        <f>IFERROR(ROUND('A73.b'!E11,2),0)</f>
        <v>0</v>
      </c>
      <c r="F11" s="35">
        <f>IFERROR(ROUND('A73.b'!F11,2),0)</f>
        <v>0</v>
      </c>
      <c r="G11" s="40">
        <f t="shared" si="1"/>
        <v>0</v>
      </c>
      <c r="H11" s="35">
        <f>IFERROR(ROUND('A73.b'!H11,2),0)</f>
        <v>0</v>
      </c>
      <c r="I11" s="35">
        <f>IFERROR(ROUND('A73.b'!I11,2),0)</f>
        <v>0</v>
      </c>
      <c r="J11" s="40">
        <f t="shared" si="2"/>
        <v>0</v>
      </c>
      <c r="K11" s="40">
        <f t="shared" si="3"/>
        <v>0</v>
      </c>
      <c r="L11" s="35">
        <f>IFERROR(ROUND('A73.b'!L11,2),0)</f>
        <v>0</v>
      </c>
      <c r="M11" s="35">
        <f>IFERROR(ROUND('A73.b'!M11,2),0)</f>
        <v>0</v>
      </c>
      <c r="N11" s="40">
        <f t="shared" si="4"/>
        <v>0</v>
      </c>
      <c r="O11" s="35">
        <f>IFERROR(ROUND('A73.b'!O11,2),0)</f>
        <v>0</v>
      </c>
      <c r="P11" s="35">
        <f>IFERROR(ROUND('A73.b'!P11,2),0)</f>
        <v>0</v>
      </c>
      <c r="Q11" s="40">
        <f t="shared" si="5"/>
        <v>0</v>
      </c>
      <c r="R11" s="40">
        <f t="shared" si="6"/>
        <v>0</v>
      </c>
      <c r="S11" s="35">
        <f>IFERROR(ROUND('A73.b'!S11,2),0)</f>
        <v>0</v>
      </c>
      <c r="T11" s="35">
        <f>IFERROR(ROUND('A73.b'!T11,2),0)</f>
        <v>0</v>
      </c>
      <c r="U11" s="40">
        <f t="shared" si="7"/>
        <v>0</v>
      </c>
      <c r="V11" s="35">
        <f>IFERROR(ROUND('A73.b'!V11,2),0)</f>
        <v>0</v>
      </c>
      <c r="W11" s="35">
        <f>IFERROR(ROUND('A73.b'!W11,2),0)</f>
        <v>0</v>
      </c>
      <c r="X11" s="40">
        <f t="shared" si="8"/>
        <v>0</v>
      </c>
      <c r="Y11" s="24"/>
      <c r="Z11" s="35">
        <f>IFERROR(ROUND('A73.b'!Z11,2),0)</f>
        <v>0</v>
      </c>
      <c r="AA11" s="24"/>
    </row>
    <row r="12" spans="1:27" ht="20.100000000000001" customHeight="1" x14ac:dyDescent="0.25">
      <c r="A12" s="12" t="s">
        <v>20</v>
      </c>
      <c r="B12" s="26">
        <f>B8+B9+B10+B11</f>
        <v>0</v>
      </c>
      <c r="C12" s="26">
        <f t="shared" ref="C12:Z12" si="9">C8+C9+C10+C11</f>
        <v>98.08</v>
      </c>
      <c r="D12" s="26">
        <f t="shared" si="9"/>
        <v>98.08</v>
      </c>
      <c r="E12" s="26">
        <f t="shared" si="9"/>
        <v>0</v>
      </c>
      <c r="F12" s="26">
        <f t="shared" si="9"/>
        <v>0</v>
      </c>
      <c r="G12" s="26">
        <f t="shared" si="9"/>
        <v>0</v>
      </c>
      <c r="H12" s="26">
        <f t="shared" si="9"/>
        <v>0</v>
      </c>
      <c r="I12" s="26">
        <f t="shared" si="9"/>
        <v>0</v>
      </c>
      <c r="J12" s="26">
        <f t="shared" si="9"/>
        <v>0</v>
      </c>
      <c r="K12" s="26">
        <f t="shared" si="9"/>
        <v>0</v>
      </c>
      <c r="L12" s="26">
        <f t="shared" si="9"/>
        <v>0</v>
      </c>
      <c r="M12" s="26">
        <f t="shared" si="9"/>
        <v>0</v>
      </c>
      <c r="N12" s="26">
        <f t="shared" si="9"/>
        <v>0</v>
      </c>
      <c r="O12" s="26">
        <f t="shared" si="9"/>
        <v>0</v>
      </c>
      <c r="P12" s="26">
        <f t="shared" si="9"/>
        <v>0</v>
      </c>
      <c r="Q12" s="26">
        <f t="shared" si="9"/>
        <v>0</v>
      </c>
      <c r="R12" s="26">
        <f t="shared" si="9"/>
        <v>0</v>
      </c>
      <c r="S12" s="26">
        <f t="shared" si="9"/>
        <v>0</v>
      </c>
      <c r="T12" s="26">
        <f t="shared" si="9"/>
        <v>0</v>
      </c>
      <c r="U12" s="26">
        <f t="shared" si="9"/>
        <v>0</v>
      </c>
      <c r="V12" s="26">
        <f t="shared" si="9"/>
        <v>0</v>
      </c>
      <c r="W12" s="26">
        <f t="shared" si="9"/>
        <v>98.08</v>
      </c>
      <c r="X12" s="26">
        <f t="shared" si="9"/>
        <v>98.08</v>
      </c>
      <c r="Y12" s="24"/>
      <c r="Z12" s="26">
        <f t="shared" si="9"/>
        <v>0</v>
      </c>
      <c r="AA12" s="24"/>
    </row>
    <row r="13" spans="1:27" ht="20.100000000000001" customHeight="1" x14ac:dyDescent="0.25">
      <c r="A13" s="13" t="s">
        <v>64</v>
      </c>
      <c r="B13" s="35">
        <f>IFERROR(ROUND('A73.b'!B13,2),0)</f>
        <v>0</v>
      </c>
      <c r="C13" s="35">
        <f>IFERROR(ROUND('A73.b'!C13,2),0)</f>
        <v>5.86</v>
      </c>
      <c r="D13" s="40">
        <f t="shared" si="0"/>
        <v>5.86</v>
      </c>
      <c r="E13" s="35">
        <f>IFERROR(ROUND('A73.b'!E13,2),0)</f>
        <v>0</v>
      </c>
      <c r="F13" s="35">
        <f>IFERROR(ROUND('A73.b'!F13,2),0)</f>
        <v>0</v>
      </c>
      <c r="G13" s="40">
        <f t="shared" si="1"/>
        <v>0</v>
      </c>
      <c r="H13" s="35">
        <f>IFERROR(ROUND('A73.b'!H13,2),0)</f>
        <v>0</v>
      </c>
      <c r="I13" s="35">
        <f>IFERROR(ROUND('A73.b'!I13,2),0)</f>
        <v>0</v>
      </c>
      <c r="J13" s="40">
        <f t="shared" si="2"/>
        <v>0</v>
      </c>
      <c r="K13" s="40">
        <f t="shared" si="3"/>
        <v>0</v>
      </c>
      <c r="L13" s="35">
        <f>IFERROR(ROUND('A73.b'!L13,2),0)</f>
        <v>0</v>
      </c>
      <c r="M13" s="35">
        <f>IFERROR(ROUND('A73.b'!M13,2),0)</f>
        <v>0</v>
      </c>
      <c r="N13" s="40">
        <f t="shared" si="4"/>
        <v>0</v>
      </c>
      <c r="O13" s="35">
        <f>IFERROR(ROUND('A73.b'!O13,2),0)</f>
        <v>0</v>
      </c>
      <c r="P13" s="35">
        <f>IFERROR(ROUND('A73.b'!P13,2),0)</f>
        <v>0</v>
      </c>
      <c r="Q13" s="40">
        <f t="shared" si="5"/>
        <v>0</v>
      </c>
      <c r="R13" s="40">
        <f t="shared" si="6"/>
        <v>0</v>
      </c>
      <c r="S13" s="35">
        <f>IFERROR(ROUND('A73.b'!S13,2),0)</f>
        <v>0</v>
      </c>
      <c r="T13" s="35">
        <f>IFERROR(ROUND('A73.b'!T13,2),0)</f>
        <v>0</v>
      </c>
      <c r="U13" s="40">
        <f t="shared" si="7"/>
        <v>0</v>
      </c>
      <c r="V13" s="35">
        <f>IFERROR(ROUND('A73.b'!V13,2),0)</f>
        <v>0</v>
      </c>
      <c r="W13" s="35">
        <f>IFERROR(ROUND('A73.b'!W13,2),0)</f>
        <v>5.86</v>
      </c>
      <c r="X13" s="40">
        <f t="shared" si="8"/>
        <v>5.86</v>
      </c>
      <c r="Y13" s="24"/>
      <c r="Z13" s="35">
        <f>IFERROR(ROUND('A73.b'!Z13,2),0)</f>
        <v>0</v>
      </c>
      <c r="AA13" s="24"/>
    </row>
    <row r="14" spans="1:27" ht="20.100000000000001" customHeight="1" x14ac:dyDescent="0.25">
      <c r="A14" s="13" t="s">
        <v>65</v>
      </c>
      <c r="B14" s="35">
        <f>IFERROR(ROUND('A73.b'!B14,2),0)</f>
        <v>0</v>
      </c>
      <c r="C14" s="35">
        <f>IFERROR(ROUND('A73.b'!C14,2),0)</f>
        <v>0</v>
      </c>
      <c r="D14" s="40">
        <f t="shared" si="0"/>
        <v>0</v>
      </c>
      <c r="E14" s="35">
        <f>IFERROR(ROUND('A73.b'!E14,2),0)</f>
        <v>0</v>
      </c>
      <c r="F14" s="35">
        <f>IFERROR(ROUND('A73.b'!F14,2),0)</f>
        <v>0</v>
      </c>
      <c r="G14" s="40">
        <f t="shared" si="1"/>
        <v>0</v>
      </c>
      <c r="H14" s="35">
        <f>IFERROR(ROUND('A73.b'!H14,2),0)</f>
        <v>0</v>
      </c>
      <c r="I14" s="35">
        <f>IFERROR(ROUND('A73.b'!I14,2),0)</f>
        <v>0</v>
      </c>
      <c r="J14" s="40">
        <f t="shared" si="2"/>
        <v>0</v>
      </c>
      <c r="K14" s="40">
        <f t="shared" si="3"/>
        <v>0</v>
      </c>
      <c r="L14" s="35">
        <f>IFERROR(ROUND('A73.b'!L14,2),0)</f>
        <v>0</v>
      </c>
      <c r="M14" s="35">
        <f>IFERROR(ROUND('A73.b'!M14,2),0)</f>
        <v>0</v>
      </c>
      <c r="N14" s="40">
        <f t="shared" si="4"/>
        <v>0</v>
      </c>
      <c r="O14" s="35">
        <f>IFERROR(ROUND('A73.b'!O14,2),0)</f>
        <v>0</v>
      </c>
      <c r="P14" s="35">
        <f>IFERROR(ROUND('A73.b'!P14,2),0)</f>
        <v>0</v>
      </c>
      <c r="Q14" s="40">
        <f t="shared" si="5"/>
        <v>0</v>
      </c>
      <c r="R14" s="40">
        <f t="shared" si="6"/>
        <v>0</v>
      </c>
      <c r="S14" s="35">
        <f>IFERROR(ROUND('A73.b'!S14,2),0)</f>
        <v>0</v>
      </c>
      <c r="T14" s="35">
        <f>IFERROR(ROUND('A73.b'!T14,2),0)</f>
        <v>0</v>
      </c>
      <c r="U14" s="40">
        <f t="shared" si="7"/>
        <v>0</v>
      </c>
      <c r="V14" s="35">
        <f>IFERROR(ROUND('A73.b'!V14,2),0)</f>
        <v>0</v>
      </c>
      <c r="W14" s="35">
        <f>IFERROR(ROUND('A73.b'!W14,2),0)</f>
        <v>0</v>
      </c>
      <c r="X14" s="40">
        <f t="shared" si="8"/>
        <v>0</v>
      </c>
      <c r="Y14" s="24"/>
      <c r="Z14" s="35">
        <f>IFERROR(ROUND('A73.b'!Z14,2),0)</f>
        <v>0</v>
      </c>
      <c r="AA14" s="24"/>
    </row>
    <row r="15" spans="1:27" ht="20.100000000000001" customHeight="1" x14ac:dyDescent="0.25">
      <c r="A15" s="12" t="s">
        <v>21</v>
      </c>
      <c r="B15" s="26">
        <f>B13+B14</f>
        <v>0</v>
      </c>
      <c r="C15" s="26">
        <f t="shared" ref="C15:X15" si="10">C13+C14</f>
        <v>5.86</v>
      </c>
      <c r="D15" s="26">
        <f t="shared" si="10"/>
        <v>5.86</v>
      </c>
      <c r="E15" s="26">
        <f t="shared" si="10"/>
        <v>0</v>
      </c>
      <c r="F15" s="26">
        <f t="shared" si="10"/>
        <v>0</v>
      </c>
      <c r="G15" s="26">
        <f t="shared" si="10"/>
        <v>0</v>
      </c>
      <c r="H15" s="26">
        <f t="shared" si="10"/>
        <v>0</v>
      </c>
      <c r="I15" s="26">
        <f t="shared" si="10"/>
        <v>0</v>
      </c>
      <c r="J15" s="26">
        <f t="shared" si="10"/>
        <v>0</v>
      </c>
      <c r="K15" s="26">
        <f t="shared" si="10"/>
        <v>0</v>
      </c>
      <c r="L15" s="26">
        <f t="shared" si="10"/>
        <v>0</v>
      </c>
      <c r="M15" s="26">
        <f t="shared" si="10"/>
        <v>0</v>
      </c>
      <c r="N15" s="26">
        <f t="shared" si="10"/>
        <v>0</v>
      </c>
      <c r="O15" s="26">
        <f t="shared" si="10"/>
        <v>0</v>
      </c>
      <c r="P15" s="26">
        <f t="shared" si="10"/>
        <v>0</v>
      </c>
      <c r="Q15" s="26">
        <f t="shared" si="10"/>
        <v>0</v>
      </c>
      <c r="R15" s="26">
        <f t="shared" si="10"/>
        <v>0</v>
      </c>
      <c r="S15" s="26">
        <f t="shared" si="10"/>
        <v>0</v>
      </c>
      <c r="T15" s="26">
        <f t="shared" si="10"/>
        <v>0</v>
      </c>
      <c r="U15" s="26">
        <f t="shared" si="10"/>
        <v>0</v>
      </c>
      <c r="V15" s="26">
        <f t="shared" si="10"/>
        <v>0</v>
      </c>
      <c r="W15" s="26">
        <f t="shared" si="10"/>
        <v>5.86</v>
      </c>
      <c r="X15" s="26">
        <f t="shared" si="10"/>
        <v>5.86</v>
      </c>
      <c r="Y15" s="24"/>
      <c r="Z15" s="26">
        <f>Z13+Z14</f>
        <v>0</v>
      </c>
      <c r="AA15" s="24"/>
    </row>
    <row r="16" spans="1:27" ht="20.100000000000001" customHeight="1" x14ac:dyDescent="0.25">
      <c r="A16" s="12" t="s">
        <v>77</v>
      </c>
      <c r="B16" s="26">
        <f>B12+B15</f>
        <v>0</v>
      </c>
      <c r="C16" s="26">
        <f t="shared" ref="C16:X16" si="11">C12+C15</f>
        <v>103.94</v>
      </c>
      <c r="D16" s="26">
        <f t="shared" si="11"/>
        <v>103.94</v>
      </c>
      <c r="E16" s="26">
        <f t="shared" si="11"/>
        <v>0</v>
      </c>
      <c r="F16" s="26">
        <f t="shared" si="11"/>
        <v>0</v>
      </c>
      <c r="G16" s="26">
        <f t="shared" si="11"/>
        <v>0</v>
      </c>
      <c r="H16" s="26">
        <f t="shared" si="11"/>
        <v>0</v>
      </c>
      <c r="I16" s="26">
        <f t="shared" si="11"/>
        <v>0</v>
      </c>
      <c r="J16" s="26">
        <f t="shared" si="11"/>
        <v>0</v>
      </c>
      <c r="K16" s="26">
        <f t="shared" si="11"/>
        <v>0</v>
      </c>
      <c r="L16" s="26">
        <f t="shared" si="11"/>
        <v>0</v>
      </c>
      <c r="M16" s="26">
        <f t="shared" si="11"/>
        <v>0</v>
      </c>
      <c r="N16" s="26">
        <f t="shared" si="11"/>
        <v>0</v>
      </c>
      <c r="O16" s="26">
        <f>O12+O15</f>
        <v>0</v>
      </c>
      <c r="P16" s="26">
        <f t="shared" si="11"/>
        <v>0</v>
      </c>
      <c r="Q16" s="26">
        <f t="shared" si="11"/>
        <v>0</v>
      </c>
      <c r="R16" s="26">
        <f t="shared" si="11"/>
        <v>0</v>
      </c>
      <c r="S16" s="26">
        <f t="shared" si="11"/>
        <v>0</v>
      </c>
      <c r="T16" s="26">
        <f t="shared" si="11"/>
        <v>0</v>
      </c>
      <c r="U16" s="26">
        <f t="shared" si="11"/>
        <v>0</v>
      </c>
      <c r="V16" s="26">
        <f t="shared" si="11"/>
        <v>0</v>
      </c>
      <c r="W16" s="26">
        <f t="shared" si="11"/>
        <v>103.94</v>
      </c>
      <c r="X16" s="26">
        <f t="shared" si="11"/>
        <v>103.94</v>
      </c>
      <c r="Y16" s="26">
        <f>Y18+Y19</f>
        <v>0</v>
      </c>
      <c r="Z16" s="26">
        <f>Z12+Z15</f>
        <v>0</v>
      </c>
      <c r="AA16" s="26">
        <f>X16+Y16+Z16</f>
        <v>103.94</v>
      </c>
    </row>
    <row r="17" spans="1:27" ht="20.100000000000001" customHeight="1" x14ac:dyDescent="0.25">
      <c r="A17" s="23" t="s">
        <v>78</v>
      </c>
      <c r="B17" s="30"/>
      <c r="C17" s="30"/>
      <c r="D17" s="30"/>
      <c r="E17" s="30"/>
      <c r="F17" s="30"/>
      <c r="G17" s="30"/>
      <c r="H17" s="30"/>
      <c r="I17" s="30"/>
      <c r="J17" s="30"/>
      <c r="K17" s="30"/>
      <c r="L17" s="30"/>
      <c r="M17" s="30"/>
      <c r="N17" s="30"/>
      <c r="O17" s="30"/>
      <c r="P17" s="30"/>
      <c r="Q17" s="30"/>
      <c r="R17" s="30"/>
      <c r="S17" s="30"/>
      <c r="T17" s="30"/>
      <c r="U17" s="30"/>
      <c r="V17" s="30"/>
      <c r="W17" s="30"/>
      <c r="X17" s="30"/>
      <c r="Y17" s="30"/>
      <c r="Z17" s="44"/>
      <c r="AA17" s="30"/>
    </row>
    <row r="18" spans="1:27" ht="20.100000000000001" customHeight="1" x14ac:dyDescent="0.25">
      <c r="A18" s="21" t="s">
        <v>66</v>
      </c>
      <c r="B18" s="35">
        <f>IFERROR(ROUND('A73.b'!B18,2),0)</f>
        <v>0</v>
      </c>
      <c r="C18" s="35">
        <f>IFERROR(ROUND('A73.b'!C18,2),0)</f>
        <v>25.27</v>
      </c>
      <c r="D18" s="40">
        <f>B18+C18</f>
        <v>25.27</v>
      </c>
      <c r="E18" s="35">
        <f>IFERROR(ROUND('A73.b'!E18,2),0)</f>
        <v>0</v>
      </c>
      <c r="F18" s="35">
        <f>IFERROR(ROUND('A73.b'!F18,2),0)</f>
        <v>0</v>
      </c>
      <c r="G18" s="40">
        <f t="shared" si="1"/>
        <v>0</v>
      </c>
      <c r="H18" s="35">
        <f>IFERROR(ROUND('A73.b'!H18,2),0)</f>
        <v>0</v>
      </c>
      <c r="I18" s="35">
        <f>IFERROR(ROUND('A73.b'!I18,2),0)</f>
        <v>0</v>
      </c>
      <c r="J18" s="40">
        <f t="shared" si="2"/>
        <v>0</v>
      </c>
      <c r="K18" s="40">
        <f t="shared" si="3"/>
        <v>0</v>
      </c>
      <c r="L18" s="35">
        <f>IFERROR(ROUND('A73.b'!L18,2),0)</f>
        <v>0</v>
      </c>
      <c r="M18" s="35">
        <f>IFERROR(ROUND('A73.b'!M18,2),0)</f>
        <v>0</v>
      </c>
      <c r="N18" s="40">
        <f t="shared" si="4"/>
        <v>0</v>
      </c>
      <c r="O18" s="35">
        <f>IFERROR(ROUND('A73.b'!O18,2),0)</f>
        <v>0</v>
      </c>
      <c r="P18" s="35">
        <f>IFERROR(ROUND('A73.b'!P18,2),0)</f>
        <v>0</v>
      </c>
      <c r="Q18" s="40">
        <f t="shared" si="5"/>
        <v>0</v>
      </c>
      <c r="R18" s="40">
        <f t="shared" si="6"/>
        <v>0</v>
      </c>
      <c r="S18" s="35">
        <f>IFERROR(ROUND('A73.b'!S18,2),0)</f>
        <v>0</v>
      </c>
      <c r="T18" s="35">
        <f>IFERROR(ROUND('A73.b'!T18,2),0)</f>
        <v>0</v>
      </c>
      <c r="U18" s="40">
        <f t="shared" si="7"/>
        <v>0</v>
      </c>
      <c r="V18" s="35">
        <f>IFERROR(ROUND('A73.b'!V18,2),0)</f>
        <v>0</v>
      </c>
      <c r="W18" s="35">
        <f>IFERROR(ROUND('A73.b'!W18,2),0)</f>
        <v>25.27</v>
      </c>
      <c r="X18" s="40">
        <f t="shared" si="8"/>
        <v>25.27</v>
      </c>
      <c r="Y18" s="35">
        <f>IFERROR(ROUND('A73.b'!Y18,2),0)</f>
        <v>0</v>
      </c>
      <c r="Z18" s="44"/>
      <c r="AA18" s="35">
        <f>IFERROR(ROUND('A73.b'!AA18,2),0)</f>
        <v>25.27</v>
      </c>
    </row>
    <row r="19" spans="1:27" ht="20.100000000000001" customHeight="1" x14ac:dyDescent="0.25">
      <c r="A19" s="21" t="s">
        <v>67</v>
      </c>
      <c r="B19" s="35">
        <f>IFERROR(ROUND('A73.b'!B19,2),0)</f>
        <v>0</v>
      </c>
      <c r="C19" s="35">
        <f>IFERROR(ROUND('A73.b'!C19,2),0)</f>
        <v>78.23</v>
      </c>
      <c r="D19" s="40">
        <f>B19+C19</f>
        <v>78.23</v>
      </c>
      <c r="E19" s="35">
        <f>IFERROR(ROUND('A73.b'!E19,2),0)</f>
        <v>0</v>
      </c>
      <c r="F19" s="35">
        <f>IFERROR(ROUND('A73.b'!F19,2),0)</f>
        <v>0</v>
      </c>
      <c r="G19" s="40">
        <f t="shared" si="1"/>
        <v>0</v>
      </c>
      <c r="H19" s="35">
        <f>IFERROR(ROUND('A73.b'!H19,2),0)</f>
        <v>0</v>
      </c>
      <c r="I19" s="35">
        <f>IFERROR(ROUND('A73.b'!I19,2),0)</f>
        <v>0</v>
      </c>
      <c r="J19" s="40">
        <f t="shared" si="2"/>
        <v>0</v>
      </c>
      <c r="K19" s="40">
        <f t="shared" si="3"/>
        <v>0</v>
      </c>
      <c r="L19" s="35">
        <f>IFERROR(ROUND('A73.b'!L19,2),0)</f>
        <v>0</v>
      </c>
      <c r="M19" s="35">
        <f>IFERROR(ROUND('A73.b'!M19,2),0)</f>
        <v>0</v>
      </c>
      <c r="N19" s="40">
        <f t="shared" si="4"/>
        <v>0</v>
      </c>
      <c r="O19" s="35">
        <f>IFERROR(ROUND('A73.b'!O19,2),0)</f>
        <v>0</v>
      </c>
      <c r="P19" s="35">
        <f>IFERROR(ROUND('A73.b'!P19,2),0)</f>
        <v>0</v>
      </c>
      <c r="Q19" s="40">
        <f t="shared" si="5"/>
        <v>0</v>
      </c>
      <c r="R19" s="40">
        <f t="shared" si="6"/>
        <v>0</v>
      </c>
      <c r="S19" s="35">
        <f>IFERROR(ROUND('A73.b'!S19,2),0)</f>
        <v>0</v>
      </c>
      <c r="T19" s="35">
        <f>IFERROR(ROUND('A73.b'!T19,2),0)</f>
        <v>0</v>
      </c>
      <c r="U19" s="40">
        <f t="shared" si="7"/>
        <v>0</v>
      </c>
      <c r="V19" s="35">
        <f>IFERROR(ROUND('A73.b'!V19,2),0)</f>
        <v>0</v>
      </c>
      <c r="W19" s="35">
        <f>IFERROR(ROUND('A73.b'!W19,2),0)</f>
        <v>78.23</v>
      </c>
      <c r="X19" s="40">
        <f t="shared" si="8"/>
        <v>78.23</v>
      </c>
      <c r="Y19" s="35">
        <f>IFERROR(ROUND('A73.b'!Y19,2),0)</f>
        <v>0</v>
      </c>
      <c r="Z19" s="44"/>
      <c r="AA19" s="35">
        <f>IFERROR(ROUND('A73.b'!AA19,2),0)</f>
        <v>78.23</v>
      </c>
    </row>
    <row r="20" spans="1:27" ht="20.100000000000001" customHeight="1" x14ac:dyDescent="0.25">
      <c r="A20" s="21" t="s">
        <v>68</v>
      </c>
      <c r="B20" s="35">
        <f>IFERROR(ROUND('A73.b'!B20,2),0)</f>
        <v>0</v>
      </c>
      <c r="C20" s="35">
        <f>IFERROR(ROUND('A73.b'!C20,2),0)</f>
        <v>0</v>
      </c>
      <c r="D20" s="40">
        <f t="shared" si="0"/>
        <v>0</v>
      </c>
      <c r="E20" s="35">
        <f>IFERROR(ROUND('A73.b'!E20,2),0)</f>
        <v>0</v>
      </c>
      <c r="F20" s="35">
        <f>IFERROR(ROUND('A73.b'!F20,2),0)</f>
        <v>0</v>
      </c>
      <c r="G20" s="40">
        <f t="shared" si="1"/>
        <v>0</v>
      </c>
      <c r="H20" s="35">
        <f>IFERROR(ROUND('A73.b'!H20,2),0)</f>
        <v>0</v>
      </c>
      <c r="I20" s="35">
        <f>IFERROR(ROUND('A73.b'!I20,2),0)</f>
        <v>0</v>
      </c>
      <c r="J20" s="40">
        <f t="shared" si="2"/>
        <v>0</v>
      </c>
      <c r="K20" s="40">
        <f t="shared" si="3"/>
        <v>0</v>
      </c>
      <c r="L20" s="35">
        <f>IFERROR(ROUND('A73.b'!L20,2),0)</f>
        <v>0</v>
      </c>
      <c r="M20" s="35">
        <f>IFERROR(ROUND('A73.b'!M20,2),0)</f>
        <v>0</v>
      </c>
      <c r="N20" s="40">
        <f t="shared" si="4"/>
        <v>0</v>
      </c>
      <c r="O20" s="35">
        <f>IFERROR(ROUND('A73.b'!O20,2),0)</f>
        <v>0</v>
      </c>
      <c r="P20" s="35">
        <f>IFERROR(ROUND('A73.b'!P20,2),0)</f>
        <v>0</v>
      </c>
      <c r="Q20" s="40">
        <f t="shared" si="5"/>
        <v>0</v>
      </c>
      <c r="R20" s="40">
        <f t="shared" si="6"/>
        <v>0</v>
      </c>
      <c r="S20" s="35">
        <f>IFERROR(ROUND('A73.b'!S20,2),0)</f>
        <v>0</v>
      </c>
      <c r="T20" s="35">
        <f>IFERROR(ROUND('A73.b'!T20,2),0)</f>
        <v>0</v>
      </c>
      <c r="U20" s="40">
        <f t="shared" si="7"/>
        <v>0</v>
      </c>
      <c r="V20" s="35">
        <f>IFERROR(ROUND('A73.b'!V20,2),0)</f>
        <v>0</v>
      </c>
      <c r="W20" s="35">
        <f>IFERROR(ROUND('A73.b'!W20,2),0)</f>
        <v>0</v>
      </c>
      <c r="X20" s="40">
        <f t="shared" si="8"/>
        <v>0</v>
      </c>
      <c r="Y20" s="30"/>
      <c r="Z20" s="44"/>
      <c r="AA20" s="30"/>
    </row>
    <row r="21" spans="1:27" ht="41.25" customHeight="1" x14ac:dyDescent="0.25">
      <c r="A21" s="22" t="s">
        <v>69</v>
      </c>
      <c r="B21" s="35">
        <f>IFERROR(ROUND('A73.b'!B21,2),0)</f>
        <v>0</v>
      </c>
      <c r="C21" s="35">
        <f>IFERROR(ROUND('A73.b'!C21,2),0)</f>
        <v>0</v>
      </c>
      <c r="D21" s="40">
        <f t="shared" si="0"/>
        <v>0</v>
      </c>
      <c r="E21" s="35">
        <f>IFERROR(ROUND('A73.b'!E21,2),0)</f>
        <v>0</v>
      </c>
      <c r="F21" s="35">
        <f>IFERROR(ROUND('A73.b'!F21,2),0)</f>
        <v>0</v>
      </c>
      <c r="G21" s="40">
        <f t="shared" si="1"/>
        <v>0</v>
      </c>
      <c r="H21" s="35">
        <f>IFERROR(ROUND('A73.b'!H21,2),0)</f>
        <v>0</v>
      </c>
      <c r="I21" s="35">
        <f>IFERROR(ROUND('A73.b'!I21,2),0)</f>
        <v>0</v>
      </c>
      <c r="J21" s="40">
        <f t="shared" si="2"/>
        <v>0</v>
      </c>
      <c r="K21" s="40">
        <f t="shared" si="3"/>
        <v>0</v>
      </c>
      <c r="L21" s="35">
        <f>IFERROR(ROUND('A73.b'!L21,2),0)</f>
        <v>0</v>
      </c>
      <c r="M21" s="35">
        <f>IFERROR(ROUND('A73.b'!M21,2),0)</f>
        <v>0</v>
      </c>
      <c r="N21" s="40">
        <f t="shared" si="4"/>
        <v>0</v>
      </c>
      <c r="O21" s="35">
        <f>IFERROR(ROUND('A73.b'!O21,2),0)</f>
        <v>0</v>
      </c>
      <c r="P21" s="35">
        <f>IFERROR(ROUND('A73.b'!P21,2),0)</f>
        <v>0</v>
      </c>
      <c r="Q21" s="40">
        <f t="shared" si="5"/>
        <v>0</v>
      </c>
      <c r="R21" s="40">
        <f t="shared" si="6"/>
        <v>0</v>
      </c>
      <c r="S21" s="35">
        <f>IFERROR(ROUND('A73.b'!S21,2),0)</f>
        <v>0</v>
      </c>
      <c r="T21" s="35">
        <f>IFERROR(ROUND('A73.b'!T21,2),0)</f>
        <v>0</v>
      </c>
      <c r="U21" s="40">
        <f t="shared" si="7"/>
        <v>0</v>
      </c>
      <c r="V21" s="35">
        <f>IFERROR(ROUND('A73.b'!V21,2),0)</f>
        <v>0</v>
      </c>
      <c r="W21" s="35">
        <f>IFERROR(ROUND('A73.b'!W21,2),0)</f>
        <v>0</v>
      </c>
      <c r="X21" s="40">
        <f t="shared" si="8"/>
        <v>0</v>
      </c>
      <c r="Y21" s="30"/>
      <c r="Z21" s="44"/>
      <c r="AA21" s="30"/>
    </row>
    <row r="22" spans="1:27" ht="41.25" customHeight="1" x14ac:dyDescent="0.25">
      <c r="A22" s="12" t="s">
        <v>70</v>
      </c>
      <c r="B22" s="26">
        <f>+B23+B24</f>
        <v>0</v>
      </c>
      <c r="C22" s="26">
        <f>+C23+C24</f>
        <v>0</v>
      </c>
      <c r="D22" s="26">
        <f>B22+C22</f>
        <v>0</v>
      </c>
      <c r="E22" s="30"/>
      <c r="F22" s="30"/>
      <c r="G22" s="30"/>
      <c r="H22" s="30"/>
      <c r="I22" s="30"/>
      <c r="J22" s="30"/>
      <c r="K22" s="30"/>
      <c r="L22" s="30"/>
      <c r="M22" s="30"/>
      <c r="N22" s="30"/>
      <c r="O22" s="30"/>
      <c r="P22" s="30"/>
      <c r="Q22" s="30"/>
      <c r="R22" s="30"/>
      <c r="S22" s="30"/>
      <c r="T22" s="30"/>
      <c r="U22" s="30"/>
      <c r="V22" s="30"/>
      <c r="W22" s="30"/>
      <c r="X22" s="30"/>
      <c r="Y22" s="30"/>
      <c r="Z22" s="44"/>
      <c r="AA22" s="30"/>
    </row>
    <row r="23" spans="1:27" ht="20.100000000000001" customHeight="1" x14ac:dyDescent="0.25">
      <c r="A23" s="13" t="s">
        <v>71</v>
      </c>
      <c r="B23" s="35">
        <f>IFERROR(ROUND('A73.b'!B23,2),0)</f>
        <v>0</v>
      </c>
      <c r="C23" s="35">
        <f>IFERROR(ROUND('A73.b'!C23,2),0)</f>
        <v>0</v>
      </c>
      <c r="D23" s="40">
        <f>B23+C23</f>
        <v>0</v>
      </c>
      <c r="E23" s="30"/>
      <c r="F23" s="30"/>
      <c r="G23" s="30"/>
      <c r="H23" s="30"/>
      <c r="I23" s="30"/>
      <c r="J23" s="30"/>
      <c r="K23" s="30"/>
      <c r="L23" s="30"/>
      <c r="M23" s="30"/>
      <c r="N23" s="30"/>
      <c r="O23" s="30"/>
      <c r="P23" s="30"/>
      <c r="Q23" s="30"/>
      <c r="R23" s="30"/>
      <c r="S23" s="30"/>
      <c r="T23" s="30"/>
      <c r="U23" s="30"/>
      <c r="V23" s="30"/>
      <c r="W23" s="30"/>
      <c r="X23" s="30"/>
      <c r="Y23" s="30"/>
      <c r="Z23" s="44"/>
      <c r="AA23" s="30"/>
    </row>
    <row r="24" spans="1:27" ht="20.100000000000001" customHeight="1" x14ac:dyDescent="0.25">
      <c r="A24" s="13" t="s">
        <v>72</v>
      </c>
      <c r="B24" s="35">
        <f>IFERROR(ROUND('A73.b'!B24,2),0)</f>
        <v>0</v>
      </c>
      <c r="C24" s="35">
        <f>IFERROR(ROUND('A73.b'!C24,2),0)</f>
        <v>0</v>
      </c>
      <c r="D24" s="40">
        <f t="shared" si="0"/>
        <v>0</v>
      </c>
      <c r="E24" s="30"/>
      <c r="F24" s="30"/>
      <c r="G24" s="30"/>
      <c r="H24" s="30"/>
      <c r="I24" s="30"/>
      <c r="J24" s="30"/>
      <c r="K24" s="30"/>
      <c r="L24" s="30"/>
      <c r="M24" s="30"/>
      <c r="N24" s="30"/>
      <c r="O24" s="30"/>
      <c r="P24" s="30"/>
      <c r="Q24" s="30"/>
      <c r="R24" s="30"/>
      <c r="S24" s="30"/>
      <c r="T24" s="30"/>
      <c r="U24" s="30"/>
      <c r="V24" s="30"/>
      <c r="W24" s="30"/>
      <c r="X24" s="30"/>
      <c r="Y24" s="30"/>
      <c r="Z24" s="44"/>
      <c r="AA24" s="30"/>
    </row>
    <row r="25" spans="1:27" ht="20.100000000000001" customHeight="1" x14ac:dyDescent="0.25">
      <c r="A25" s="19" t="s">
        <v>79</v>
      </c>
      <c r="B25" s="20"/>
      <c r="C25" s="20"/>
      <c r="D25" s="20"/>
      <c r="E25" s="20"/>
      <c r="F25" s="20"/>
      <c r="G25" s="20"/>
      <c r="H25" s="20"/>
      <c r="I25" s="20"/>
      <c r="J25" s="20"/>
      <c r="K25" s="20"/>
      <c r="L25" s="20"/>
      <c r="M25" s="20"/>
      <c r="N25" s="20"/>
      <c r="O25" s="20"/>
      <c r="P25" s="20"/>
      <c r="Q25" s="20"/>
      <c r="R25" s="20"/>
      <c r="S25" s="20"/>
      <c r="T25" s="20"/>
      <c r="U25" s="20"/>
      <c r="V25" s="20"/>
      <c r="W25" s="20"/>
      <c r="X25" s="20"/>
      <c r="Y25" s="20"/>
      <c r="Z25" s="45"/>
      <c r="AA25" s="20"/>
    </row>
    <row r="26" spans="1:27" ht="20.100000000000001" customHeight="1" x14ac:dyDescent="0.25">
      <c r="A26" s="13" t="s">
        <v>60</v>
      </c>
      <c r="B26" s="35">
        <f>IFERROR(ROUND('A73.b'!B26,2),0)</f>
        <v>0</v>
      </c>
      <c r="C26" s="35">
        <f>IFERROR(ROUND('A73.b'!C26,2),0)</f>
        <v>0</v>
      </c>
      <c r="D26" s="40">
        <f t="shared" si="0"/>
        <v>0</v>
      </c>
      <c r="E26" s="35">
        <f>IFERROR(ROUND('A73.b'!E26,2),0)</f>
        <v>0</v>
      </c>
      <c r="F26" s="35">
        <f>IFERROR(ROUND('A73.b'!F26,2),0)</f>
        <v>0</v>
      </c>
      <c r="G26" s="40">
        <f t="shared" si="1"/>
        <v>0</v>
      </c>
      <c r="H26" s="35">
        <f>IFERROR(ROUND('A73.b'!H26,2),0)</f>
        <v>0</v>
      </c>
      <c r="I26" s="35">
        <f>IFERROR(ROUND('A73.b'!I26,2),0)</f>
        <v>0</v>
      </c>
      <c r="J26" s="40">
        <f t="shared" si="2"/>
        <v>0</v>
      </c>
      <c r="K26" s="40">
        <f t="shared" si="3"/>
        <v>0</v>
      </c>
      <c r="L26" s="35">
        <f>IFERROR(ROUND('A73.b'!L26,2),0)</f>
        <v>0</v>
      </c>
      <c r="M26" s="35">
        <f>IFERROR(ROUND('A73.b'!M26,2),0)</f>
        <v>0</v>
      </c>
      <c r="N26" s="40">
        <f t="shared" si="4"/>
        <v>0</v>
      </c>
      <c r="O26" s="35">
        <f>IFERROR(ROUND('A73.b'!O26,2),0)</f>
        <v>0</v>
      </c>
      <c r="P26" s="35">
        <f>IFERROR(ROUND('A73.b'!P26,2),0)</f>
        <v>0</v>
      </c>
      <c r="Q26" s="40">
        <f t="shared" si="5"/>
        <v>0</v>
      </c>
      <c r="R26" s="40">
        <f t="shared" si="6"/>
        <v>0</v>
      </c>
      <c r="S26" s="35">
        <f>IFERROR(ROUND('A73.b'!S26,2),0)</f>
        <v>0</v>
      </c>
      <c r="T26" s="35">
        <f>IFERROR(ROUND('A73.b'!T26,2),0)</f>
        <v>0</v>
      </c>
      <c r="U26" s="40">
        <f t="shared" si="7"/>
        <v>0</v>
      </c>
      <c r="V26" s="35">
        <f>IFERROR(ROUND('A73.b'!V26,2),0)</f>
        <v>0</v>
      </c>
      <c r="W26" s="35">
        <f>IFERROR(ROUND('A73.b'!W26,2),0)</f>
        <v>0</v>
      </c>
      <c r="X26" s="40">
        <f t="shared" si="8"/>
        <v>0</v>
      </c>
      <c r="Y26" s="24"/>
      <c r="Z26" s="35">
        <f>IFERROR(ROUND('A73.b'!Z26,2),0)</f>
        <v>0</v>
      </c>
      <c r="AA26" s="24"/>
    </row>
    <row r="27" spans="1:27" ht="20.100000000000001" customHeight="1" x14ac:dyDescent="0.25">
      <c r="A27" s="13" t="s">
        <v>61</v>
      </c>
      <c r="B27" s="35">
        <f>IFERROR(ROUND('A73.b'!B27,2),0)</f>
        <v>0</v>
      </c>
      <c r="C27" s="35">
        <f>IFERROR(ROUND('A73.b'!C27,2),0)</f>
        <v>0</v>
      </c>
      <c r="D27" s="40">
        <f t="shared" si="0"/>
        <v>0</v>
      </c>
      <c r="E27" s="35">
        <f>IFERROR(ROUND('A73.b'!E27,2),0)</f>
        <v>0</v>
      </c>
      <c r="F27" s="35">
        <f>IFERROR(ROUND('A73.b'!F27,2),0)</f>
        <v>0</v>
      </c>
      <c r="G27" s="40">
        <f t="shared" si="1"/>
        <v>0</v>
      </c>
      <c r="H27" s="35">
        <f>IFERROR(ROUND('A73.b'!H27,2),0)</f>
        <v>0</v>
      </c>
      <c r="I27" s="35">
        <f>IFERROR(ROUND('A73.b'!I27,2),0)</f>
        <v>0</v>
      </c>
      <c r="J27" s="40">
        <f t="shared" si="2"/>
        <v>0</v>
      </c>
      <c r="K27" s="40">
        <f t="shared" si="3"/>
        <v>0</v>
      </c>
      <c r="L27" s="35">
        <f>IFERROR(ROUND('A73.b'!L27,2),0)</f>
        <v>0</v>
      </c>
      <c r="M27" s="35">
        <f>IFERROR(ROUND('A73.b'!M27,2),0)</f>
        <v>0</v>
      </c>
      <c r="N27" s="40">
        <f t="shared" si="4"/>
        <v>0</v>
      </c>
      <c r="O27" s="35">
        <f>IFERROR(ROUND('A73.b'!O27,2),0)</f>
        <v>0</v>
      </c>
      <c r="P27" s="35">
        <f>IFERROR(ROUND('A73.b'!P27,2),0)</f>
        <v>0</v>
      </c>
      <c r="Q27" s="40">
        <f t="shared" si="5"/>
        <v>0</v>
      </c>
      <c r="R27" s="40">
        <f t="shared" si="6"/>
        <v>0</v>
      </c>
      <c r="S27" s="35">
        <f>IFERROR(ROUND('A73.b'!S27,2),0)</f>
        <v>0</v>
      </c>
      <c r="T27" s="35">
        <f>IFERROR(ROUND('A73.b'!T27,2),0)</f>
        <v>0</v>
      </c>
      <c r="U27" s="40">
        <f t="shared" si="7"/>
        <v>0</v>
      </c>
      <c r="V27" s="35">
        <f>IFERROR(ROUND('A73.b'!V27,2),0)</f>
        <v>0</v>
      </c>
      <c r="W27" s="35">
        <f>IFERROR(ROUND('A73.b'!W27,2),0)</f>
        <v>0</v>
      </c>
      <c r="X27" s="40">
        <f t="shared" si="8"/>
        <v>0</v>
      </c>
      <c r="Y27" s="24"/>
      <c r="Z27" s="35">
        <f>IFERROR(ROUND('A73.b'!Z27,2),0)</f>
        <v>0</v>
      </c>
      <c r="AA27" s="24"/>
    </row>
    <row r="28" spans="1:27" ht="20.100000000000001" customHeight="1" x14ac:dyDescent="0.25">
      <c r="A28" s="13" t="s">
        <v>62</v>
      </c>
      <c r="B28" s="35">
        <f>IFERROR(ROUND('A73.b'!B28,2),0)</f>
        <v>0</v>
      </c>
      <c r="C28" s="35">
        <f>IFERROR(ROUND('A73.b'!C28,2),0)</f>
        <v>0</v>
      </c>
      <c r="D28" s="40">
        <f t="shared" si="0"/>
        <v>0</v>
      </c>
      <c r="E28" s="35">
        <f>IFERROR(ROUND('A73.b'!E28,2),0)</f>
        <v>0</v>
      </c>
      <c r="F28" s="35">
        <f>IFERROR(ROUND('A73.b'!F28,2),0)</f>
        <v>0</v>
      </c>
      <c r="G28" s="40">
        <f t="shared" si="1"/>
        <v>0</v>
      </c>
      <c r="H28" s="35">
        <f>IFERROR(ROUND('A73.b'!H28,2),0)</f>
        <v>0</v>
      </c>
      <c r="I28" s="35">
        <f>IFERROR(ROUND('A73.b'!I28,2),0)</f>
        <v>0</v>
      </c>
      <c r="J28" s="40">
        <f t="shared" si="2"/>
        <v>0</v>
      </c>
      <c r="K28" s="40">
        <f t="shared" si="3"/>
        <v>0</v>
      </c>
      <c r="L28" s="35">
        <f>IFERROR(ROUND('A73.b'!L28,2),0)</f>
        <v>0</v>
      </c>
      <c r="M28" s="35">
        <f>IFERROR(ROUND('A73.b'!M28,2),0)</f>
        <v>0</v>
      </c>
      <c r="N28" s="40">
        <f t="shared" si="4"/>
        <v>0</v>
      </c>
      <c r="O28" s="35">
        <f>IFERROR(ROUND('A73.b'!O28,2),0)</f>
        <v>0</v>
      </c>
      <c r="P28" s="35">
        <f>IFERROR(ROUND('A73.b'!P28,2),0)</f>
        <v>0</v>
      </c>
      <c r="Q28" s="40">
        <f t="shared" si="5"/>
        <v>0</v>
      </c>
      <c r="R28" s="40">
        <f t="shared" si="6"/>
        <v>0</v>
      </c>
      <c r="S28" s="35">
        <f>IFERROR(ROUND('A73.b'!S28,2),0)</f>
        <v>0</v>
      </c>
      <c r="T28" s="35">
        <f>IFERROR(ROUND('A73.b'!T28,2),0)</f>
        <v>0</v>
      </c>
      <c r="U28" s="40">
        <f t="shared" si="7"/>
        <v>0</v>
      </c>
      <c r="V28" s="35">
        <f>IFERROR(ROUND('A73.b'!V28,2),0)</f>
        <v>0</v>
      </c>
      <c r="W28" s="35">
        <f>IFERROR(ROUND('A73.b'!W28,2),0)</f>
        <v>0</v>
      </c>
      <c r="X28" s="40">
        <f t="shared" si="8"/>
        <v>0</v>
      </c>
      <c r="Y28" s="24"/>
      <c r="Z28" s="35">
        <f>IFERROR(ROUND('A73.b'!Z28,2),0)</f>
        <v>0</v>
      </c>
      <c r="AA28" s="24"/>
    </row>
    <row r="29" spans="1:27" ht="20.100000000000001" customHeight="1" x14ac:dyDescent="0.25">
      <c r="A29" s="13" t="s">
        <v>63</v>
      </c>
      <c r="B29" s="35">
        <f>IFERROR(ROUND('A73.b'!B29,2),0)</f>
        <v>0</v>
      </c>
      <c r="C29" s="35">
        <f>IFERROR(ROUND('A73.b'!C29,2),0)</f>
        <v>0</v>
      </c>
      <c r="D29" s="40">
        <f t="shared" si="0"/>
        <v>0</v>
      </c>
      <c r="E29" s="35">
        <f>IFERROR(ROUND('A73.b'!E29,2),0)</f>
        <v>0</v>
      </c>
      <c r="F29" s="35">
        <f>IFERROR(ROUND('A73.b'!F29,2),0)</f>
        <v>0</v>
      </c>
      <c r="G29" s="40">
        <f t="shared" si="1"/>
        <v>0</v>
      </c>
      <c r="H29" s="35">
        <f>IFERROR(ROUND('A73.b'!H29,2),0)</f>
        <v>0</v>
      </c>
      <c r="I29" s="35">
        <f>IFERROR(ROUND('A73.b'!I29,2),0)</f>
        <v>0</v>
      </c>
      <c r="J29" s="40">
        <f t="shared" si="2"/>
        <v>0</v>
      </c>
      <c r="K29" s="40">
        <f t="shared" si="3"/>
        <v>0</v>
      </c>
      <c r="L29" s="35">
        <f>IFERROR(ROUND('A73.b'!L29,2),0)</f>
        <v>0</v>
      </c>
      <c r="M29" s="35">
        <f>IFERROR(ROUND('A73.b'!M29,2),0)</f>
        <v>0</v>
      </c>
      <c r="N29" s="40">
        <f t="shared" si="4"/>
        <v>0</v>
      </c>
      <c r="O29" s="35">
        <f>IFERROR(ROUND('A73.b'!O29,2),0)</f>
        <v>0</v>
      </c>
      <c r="P29" s="35">
        <f>IFERROR(ROUND('A73.b'!P29,2),0)</f>
        <v>0</v>
      </c>
      <c r="Q29" s="40">
        <f t="shared" si="5"/>
        <v>0</v>
      </c>
      <c r="R29" s="40">
        <f t="shared" si="6"/>
        <v>0</v>
      </c>
      <c r="S29" s="35">
        <f>IFERROR(ROUND('A73.b'!S29,2),0)</f>
        <v>0</v>
      </c>
      <c r="T29" s="35">
        <f>IFERROR(ROUND('A73.b'!T29,2),0)</f>
        <v>0</v>
      </c>
      <c r="U29" s="40">
        <f t="shared" si="7"/>
        <v>0</v>
      </c>
      <c r="V29" s="35">
        <f>IFERROR(ROUND('A73.b'!V29,2),0)</f>
        <v>0</v>
      </c>
      <c r="W29" s="35">
        <f>IFERROR(ROUND('A73.b'!W29,2),0)</f>
        <v>0</v>
      </c>
      <c r="X29" s="40">
        <f t="shared" si="8"/>
        <v>0</v>
      </c>
      <c r="Y29" s="24"/>
      <c r="Z29" s="35">
        <f>IFERROR(ROUND('A73.b'!Z29,2),0)</f>
        <v>0</v>
      </c>
      <c r="AA29" s="24"/>
    </row>
    <row r="30" spans="1:27" ht="20.100000000000001" customHeight="1" x14ac:dyDescent="0.25">
      <c r="A30" s="12" t="s">
        <v>20</v>
      </c>
      <c r="B30" s="26">
        <f>B26+B27+B28+B29</f>
        <v>0</v>
      </c>
      <c r="C30" s="26">
        <f t="shared" ref="C30:Z30" si="12">C26+C27+C28+C29</f>
        <v>0</v>
      </c>
      <c r="D30" s="26">
        <f t="shared" si="12"/>
        <v>0</v>
      </c>
      <c r="E30" s="26">
        <f t="shared" si="12"/>
        <v>0</v>
      </c>
      <c r="F30" s="26">
        <f t="shared" si="12"/>
        <v>0</v>
      </c>
      <c r="G30" s="26">
        <f t="shared" si="12"/>
        <v>0</v>
      </c>
      <c r="H30" s="26">
        <f t="shared" si="12"/>
        <v>0</v>
      </c>
      <c r="I30" s="26">
        <f t="shared" si="12"/>
        <v>0</v>
      </c>
      <c r="J30" s="26">
        <f t="shared" si="12"/>
        <v>0</v>
      </c>
      <c r="K30" s="26">
        <f t="shared" si="12"/>
        <v>0</v>
      </c>
      <c r="L30" s="26">
        <f t="shared" si="12"/>
        <v>0</v>
      </c>
      <c r="M30" s="26">
        <f t="shared" si="12"/>
        <v>0</v>
      </c>
      <c r="N30" s="26">
        <f t="shared" si="12"/>
        <v>0</v>
      </c>
      <c r="O30" s="26">
        <f t="shared" si="12"/>
        <v>0</v>
      </c>
      <c r="P30" s="26">
        <f t="shared" si="12"/>
        <v>0</v>
      </c>
      <c r="Q30" s="26">
        <f t="shared" si="12"/>
        <v>0</v>
      </c>
      <c r="R30" s="26">
        <f t="shared" si="12"/>
        <v>0</v>
      </c>
      <c r="S30" s="26">
        <f t="shared" si="12"/>
        <v>0</v>
      </c>
      <c r="T30" s="26">
        <f t="shared" si="12"/>
        <v>0</v>
      </c>
      <c r="U30" s="26">
        <f t="shared" si="12"/>
        <v>0</v>
      </c>
      <c r="V30" s="26">
        <f t="shared" si="12"/>
        <v>0</v>
      </c>
      <c r="W30" s="26">
        <f t="shared" si="12"/>
        <v>0</v>
      </c>
      <c r="X30" s="26">
        <f t="shared" si="12"/>
        <v>0</v>
      </c>
      <c r="Y30" s="24"/>
      <c r="Z30" s="26">
        <f t="shared" si="12"/>
        <v>0</v>
      </c>
      <c r="AA30" s="24"/>
    </row>
    <row r="31" spans="1:27" ht="20.100000000000001" customHeight="1" x14ac:dyDescent="0.25">
      <c r="A31" s="13" t="s">
        <v>64</v>
      </c>
      <c r="B31" s="35">
        <f>IFERROR(ROUND('A73.b'!B31,2),0)</f>
        <v>0</v>
      </c>
      <c r="C31" s="35">
        <f>IFERROR(ROUND('A73.b'!C31,2),0)</f>
        <v>0</v>
      </c>
      <c r="D31" s="40">
        <f t="shared" si="0"/>
        <v>0</v>
      </c>
      <c r="E31" s="35">
        <f>IFERROR(ROUND('A73.b'!E31,2),0)</f>
        <v>0</v>
      </c>
      <c r="F31" s="35">
        <f>IFERROR(ROUND('A73.b'!F31,2),0)</f>
        <v>0</v>
      </c>
      <c r="G31" s="40">
        <f t="shared" si="1"/>
        <v>0</v>
      </c>
      <c r="H31" s="35">
        <f>IFERROR(ROUND('A73.b'!H31,2),0)</f>
        <v>0</v>
      </c>
      <c r="I31" s="35">
        <f>IFERROR(ROUND('A73.b'!I31,2),0)</f>
        <v>0</v>
      </c>
      <c r="J31" s="40">
        <f t="shared" si="2"/>
        <v>0</v>
      </c>
      <c r="K31" s="40">
        <f t="shared" si="3"/>
        <v>0</v>
      </c>
      <c r="L31" s="35">
        <f>IFERROR(ROUND('A73.b'!L31,2),0)</f>
        <v>0</v>
      </c>
      <c r="M31" s="35">
        <f>IFERROR(ROUND('A73.b'!M31,2),0)</f>
        <v>0</v>
      </c>
      <c r="N31" s="40">
        <f t="shared" si="4"/>
        <v>0</v>
      </c>
      <c r="O31" s="35">
        <f>IFERROR(ROUND('A73.b'!O31,2),0)</f>
        <v>0</v>
      </c>
      <c r="P31" s="35">
        <f>IFERROR(ROUND('A73.b'!P31,2),0)</f>
        <v>0</v>
      </c>
      <c r="Q31" s="40">
        <f t="shared" si="5"/>
        <v>0</v>
      </c>
      <c r="R31" s="40">
        <f t="shared" si="6"/>
        <v>0</v>
      </c>
      <c r="S31" s="35">
        <f>IFERROR(ROUND('A73.b'!S31,2),0)</f>
        <v>0</v>
      </c>
      <c r="T31" s="35">
        <f>IFERROR(ROUND('A73.b'!T31,2),0)</f>
        <v>0</v>
      </c>
      <c r="U31" s="40">
        <f t="shared" si="7"/>
        <v>0</v>
      </c>
      <c r="V31" s="35">
        <f>IFERROR(ROUND('A73.b'!V31,2),0)</f>
        <v>0</v>
      </c>
      <c r="W31" s="35">
        <f>IFERROR(ROUND('A73.b'!W31,2),0)</f>
        <v>0</v>
      </c>
      <c r="X31" s="40">
        <f t="shared" si="8"/>
        <v>0</v>
      </c>
      <c r="Y31" s="24"/>
      <c r="Z31" s="35">
        <f>IFERROR(ROUND('A73.b'!Z31,2),0)</f>
        <v>0</v>
      </c>
      <c r="AA31" s="24"/>
    </row>
    <row r="32" spans="1:27" ht="20.100000000000001" customHeight="1" x14ac:dyDescent="0.25">
      <c r="A32" s="13" t="s">
        <v>65</v>
      </c>
      <c r="B32" s="35">
        <f>IFERROR(ROUND('A73.b'!B32,2),0)</f>
        <v>0</v>
      </c>
      <c r="C32" s="35">
        <f>IFERROR(ROUND('A73.b'!C32,2),0)</f>
        <v>0</v>
      </c>
      <c r="D32" s="40">
        <f t="shared" si="0"/>
        <v>0</v>
      </c>
      <c r="E32" s="35">
        <f>IFERROR(ROUND('A73.b'!E32,2),0)</f>
        <v>0</v>
      </c>
      <c r="F32" s="35">
        <f>IFERROR(ROUND('A73.b'!F32,2),0)</f>
        <v>0</v>
      </c>
      <c r="G32" s="40">
        <f t="shared" si="1"/>
        <v>0</v>
      </c>
      <c r="H32" s="35">
        <f>IFERROR(ROUND('A73.b'!H32,2),0)</f>
        <v>0</v>
      </c>
      <c r="I32" s="35">
        <f>IFERROR(ROUND('A73.b'!I32,2),0)</f>
        <v>0</v>
      </c>
      <c r="J32" s="40">
        <f t="shared" si="2"/>
        <v>0</v>
      </c>
      <c r="K32" s="40">
        <f t="shared" si="3"/>
        <v>0</v>
      </c>
      <c r="L32" s="35">
        <f>IFERROR(ROUND('A73.b'!L32,2),0)</f>
        <v>0</v>
      </c>
      <c r="M32" s="35">
        <f>IFERROR(ROUND('A73.b'!M32,2),0)</f>
        <v>0</v>
      </c>
      <c r="N32" s="40">
        <f t="shared" si="4"/>
        <v>0</v>
      </c>
      <c r="O32" s="35">
        <f>IFERROR(ROUND('A73.b'!O32,2),0)</f>
        <v>0</v>
      </c>
      <c r="P32" s="35">
        <f>IFERROR(ROUND('A73.b'!P32,2),0)</f>
        <v>0</v>
      </c>
      <c r="Q32" s="40">
        <f t="shared" si="5"/>
        <v>0</v>
      </c>
      <c r="R32" s="40">
        <f t="shared" si="6"/>
        <v>0</v>
      </c>
      <c r="S32" s="35">
        <f>IFERROR(ROUND('A73.b'!S32,2),0)</f>
        <v>0</v>
      </c>
      <c r="T32" s="35">
        <f>IFERROR(ROUND('A73.b'!T32,2),0)</f>
        <v>0</v>
      </c>
      <c r="U32" s="40">
        <f t="shared" si="7"/>
        <v>0</v>
      </c>
      <c r="V32" s="35">
        <f>IFERROR(ROUND('A73.b'!V32,2),0)</f>
        <v>0</v>
      </c>
      <c r="W32" s="35">
        <f>IFERROR(ROUND('A73.b'!W32,2),0)</f>
        <v>0</v>
      </c>
      <c r="X32" s="40">
        <f t="shared" si="8"/>
        <v>0</v>
      </c>
      <c r="Y32" s="24"/>
      <c r="Z32" s="35">
        <f>IFERROR(ROUND('A73.b'!Z32,2),0)</f>
        <v>0</v>
      </c>
      <c r="AA32" s="24"/>
    </row>
    <row r="33" spans="1:27" ht="20.100000000000001" customHeight="1" x14ac:dyDescent="0.25">
      <c r="A33" s="12" t="s">
        <v>21</v>
      </c>
      <c r="B33" s="26">
        <f>B31+B32</f>
        <v>0</v>
      </c>
      <c r="C33" s="26">
        <f t="shared" ref="C33:Z33" si="13">C31+C32</f>
        <v>0</v>
      </c>
      <c r="D33" s="26">
        <f t="shared" si="13"/>
        <v>0</v>
      </c>
      <c r="E33" s="26">
        <f t="shared" si="13"/>
        <v>0</v>
      </c>
      <c r="F33" s="26">
        <f t="shared" si="13"/>
        <v>0</v>
      </c>
      <c r="G33" s="26">
        <f t="shared" si="13"/>
        <v>0</v>
      </c>
      <c r="H33" s="26">
        <f t="shared" si="13"/>
        <v>0</v>
      </c>
      <c r="I33" s="26">
        <f t="shared" si="13"/>
        <v>0</v>
      </c>
      <c r="J33" s="26">
        <f t="shared" si="13"/>
        <v>0</v>
      </c>
      <c r="K33" s="26">
        <f t="shared" si="13"/>
        <v>0</v>
      </c>
      <c r="L33" s="26">
        <f t="shared" si="13"/>
        <v>0</v>
      </c>
      <c r="M33" s="26">
        <f t="shared" si="13"/>
        <v>0</v>
      </c>
      <c r="N33" s="26">
        <f t="shared" si="13"/>
        <v>0</v>
      </c>
      <c r="O33" s="26">
        <f t="shared" si="13"/>
        <v>0</v>
      </c>
      <c r="P33" s="26">
        <f t="shared" si="13"/>
        <v>0</v>
      </c>
      <c r="Q33" s="26">
        <f t="shared" si="13"/>
        <v>0</v>
      </c>
      <c r="R33" s="26">
        <f t="shared" si="13"/>
        <v>0</v>
      </c>
      <c r="S33" s="26">
        <f t="shared" si="13"/>
        <v>0</v>
      </c>
      <c r="T33" s="26">
        <f t="shared" si="13"/>
        <v>0</v>
      </c>
      <c r="U33" s="26">
        <f t="shared" si="13"/>
        <v>0</v>
      </c>
      <c r="V33" s="26">
        <f t="shared" si="13"/>
        <v>0</v>
      </c>
      <c r="W33" s="26">
        <f t="shared" si="13"/>
        <v>0</v>
      </c>
      <c r="X33" s="26">
        <f t="shared" si="13"/>
        <v>0</v>
      </c>
      <c r="Y33" s="24"/>
      <c r="Z33" s="26">
        <f t="shared" si="13"/>
        <v>0</v>
      </c>
      <c r="AA33" s="24"/>
    </row>
    <row r="34" spans="1:27" ht="20.100000000000001" customHeight="1" x14ac:dyDescent="0.25">
      <c r="A34" s="12" t="s">
        <v>80</v>
      </c>
      <c r="B34" s="26">
        <f>B30+B33</f>
        <v>0</v>
      </c>
      <c r="C34" s="26">
        <f t="shared" ref="C34:Z34" si="14">C30+C33</f>
        <v>0</v>
      </c>
      <c r="D34" s="26">
        <f t="shared" si="14"/>
        <v>0</v>
      </c>
      <c r="E34" s="26">
        <f t="shared" si="14"/>
        <v>0</v>
      </c>
      <c r="F34" s="26">
        <f t="shared" si="14"/>
        <v>0</v>
      </c>
      <c r="G34" s="26">
        <f t="shared" si="14"/>
        <v>0</v>
      </c>
      <c r="H34" s="26">
        <f t="shared" si="14"/>
        <v>0</v>
      </c>
      <c r="I34" s="26">
        <f t="shared" si="14"/>
        <v>0</v>
      </c>
      <c r="J34" s="26">
        <f t="shared" si="14"/>
        <v>0</v>
      </c>
      <c r="K34" s="26">
        <f t="shared" si="14"/>
        <v>0</v>
      </c>
      <c r="L34" s="26">
        <f t="shared" si="14"/>
        <v>0</v>
      </c>
      <c r="M34" s="26">
        <f t="shared" si="14"/>
        <v>0</v>
      </c>
      <c r="N34" s="26">
        <f t="shared" si="14"/>
        <v>0</v>
      </c>
      <c r="O34" s="26">
        <f t="shared" si="14"/>
        <v>0</v>
      </c>
      <c r="P34" s="26">
        <f t="shared" si="14"/>
        <v>0</v>
      </c>
      <c r="Q34" s="26">
        <f t="shared" si="14"/>
        <v>0</v>
      </c>
      <c r="R34" s="26">
        <f t="shared" si="14"/>
        <v>0</v>
      </c>
      <c r="S34" s="26">
        <f t="shared" si="14"/>
        <v>0</v>
      </c>
      <c r="T34" s="26">
        <f t="shared" si="14"/>
        <v>0</v>
      </c>
      <c r="U34" s="26">
        <f t="shared" si="14"/>
        <v>0</v>
      </c>
      <c r="V34" s="26">
        <f t="shared" si="14"/>
        <v>0</v>
      </c>
      <c r="W34" s="26">
        <f t="shared" si="14"/>
        <v>0</v>
      </c>
      <c r="X34" s="26">
        <f t="shared" si="14"/>
        <v>0</v>
      </c>
      <c r="Y34" s="24"/>
      <c r="Z34" s="26">
        <f t="shared" si="14"/>
        <v>0</v>
      </c>
      <c r="AA34" s="24"/>
    </row>
    <row r="35" spans="1:27" ht="20.100000000000001" customHeight="1" x14ac:dyDescent="0.25">
      <c r="A35" s="19" t="s">
        <v>81</v>
      </c>
      <c r="B35" s="20"/>
      <c r="C35" s="20"/>
      <c r="D35" s="20"/>
      <c r="E35" s="20"/>
      <c r="F35" s="20"/>
      <c r="G35" s="20"/>
      <c r="H35" s="20"/>
      <c r="I35" s="20"/>
      <c r="J35" s="20"/>
      <c r="K35" s="20"/>
      <c r="L35" s="20"/>
      <c r="M35" s="20"/>
      <c r="N35" s="20"/>
      <c r="O35" s="20"/>
      <c r="P35" s="20"/>
      <c r="Q35" s="20"/>
      <c r="R35" s="20"/>
      <c r="S35" s="20"/>
      <c r="T35" s="20"/>
      <c r="U35" s="20"/>
      <c r="V35" s="20"/>
      <c r="W35" s="20"/>
      <c r="X35" s="20"/>
      <c r="Y35" s="25"/>
      <c r="Z35" s="46"/>
      <c r="AA35" s="25"/>
    </row>
    <row r="36" spans="1:27" ht="20.100000000000001" customHeight="1" x14ac:dyDescent="0.25">
      <c r="A36" s="13" t="s">
        <v>60</v>
      </c>
      <c r="B36" s="35">
        <f>IFERROR(ROUND('A73.b'!B36,2),0)</f>
        <v>0</v>
      </c>
      <c r="C36" s="35">
        <f>IFERROR(ROUND('A73.b'!C36,2),0)</f>
        <v>0</v>
      </c>
      <c r="D36" s="40">
        <f t="shared" si="0"/>
        <v>0</v>
      </c>
      <c r="E36" s="35">
        <f>IFERROR(ROUND('A73.b'!E36,2),0)</f>
        <v>0</v>
      </c>
      <c r="F36" s="35">
        <f>IFERROR(ROUND('A73.b'!F36,2),0)</f>
        <v>0</v>
      </c>
      <c r="G36" s="40">
        <f t="shared" si="1"/>
        <v>0</v>
      </c>
      <c r="H36" s="35">
        <f>IFERROR(ROUND('A73.b'!H36,2),0)</f>
        <v>0</v>
      </c>
      <c r="I36" s="35">
        <f>IFERROR(ROUND('A73.b'!I36,2),0)</f>
        <v>0</v>
      </c>
      <c r="J36" s="40">
        <f t="shared" si="2"/>
        <v>0</v>
      </c>
      <c r="K36" s="40">
        <f t="shared" si="3"/>
        <v>0</v>
      </c>
      <c r="L36" s="35">
        <f>IFERROR(ROUND('A73.b'!L36,2),0)</f>
        <v>0</v>
      </c>
      <c r="M36" s="35">
        <f>IFERROR(ROUND('A73.b'!M36,2),0)</f>
        <v>0</v>
      </c>
      <c r="N36" s="40">
        <f t="shared" si="4"/>
        <v>0</v>
      </c>
      <c r="O36" s="35">
        <f>IFERROR(ROUND('A73.b'!O36,2),0)</f>
        <v>0</v>
      </c>
      <c r="P36" s="35">
        <f>IFERROR(ROUND('A73.b'!P36,2),0)</f>
        <v>0</v>
      </c>
      <c r="Q36" s="40">
        <f t="shared" si="5"/>
        <v>0</v>
      </c>
      <c r="R36" s="40">
        <f t="shared" si="6"/>
        <v>0</v>
      </c>
      <c r="S36" s="35">
        <f>IFERROR(ROUND('A73.b'!S36,2),0)</f>
        <v>0</v>
      </c>
      <c r="T36" s="35">
        <f>IFERROR(ROUND('A73.b'!T36,2),0)</f>
        <v>0</v>
      </c>
      <c r="U36" s="40">
        <f t="shared" si="7"/>
        <v>0</v>
      </c>
      <c r="V36" s="35">
        <f>IFERROR(ROUND('A73.b'!V36,2),0)</f>
        <v>0</v>
      </c>
      <c r="W36" s="35">
        <f>IFERROR(ROUND('A73.b'!W36,2),0)</f>
        <v>0</v>
      </c>
      <c r="X36" s="40">
        <f t="shared" si="8"/>
        <v>0</v>
      </c>
      <c r="Y36" s="24"/>
      <c r="Z36" s="35">
        <f>IFERROR(ROUND('A73.b'!Z36,2),0)</f>
        <v>0</v>
      </c>
      <c r="AA36" s="24"/>
    </row>
    <row r="37" spans="1:27" ht="20.100000000000001" customHeight="1" x14ac:dyDescent="0.25">
      <c r="A37" s="13" t="s">
        <v>61</v>
      </c>
      <c r="B37" s="35">
        <f>IFERROR(ROUND('A73.b'!B37,2),0)</f>
        <v>0</v>
      </c>
      <c r="C37" s="35">
        <f>IFERROR(ROUND('A73.b'!C37,2),0)</f>
        <v>98.08</v>
      </c>
      <c r="D37" s="40">
        <f t="shared" si="0"/>
        <v>98.08</v>
      </c>
      <c r="E37" s="35">
        <f>IFERROR(ROUND('A73.b'!E37,2),0)</f>
        <v>0</v>
      </c>
      <c r="F37" s="35">
        <f>IFERROR(ROUND('A73.b'!F37,2),0)</f>
        <v>0</v>
      </c>
      <c r="G37" s="40">
        <f t="shared" si="1"/>
        <v>0</v>
      </c>
      <c r="H37" s="35">
        <f>IFERROR(ROUND('A73.b'!H37,2),0)</f>
        <v>0</v>
      </c>
      <c r="I37" s="35">
        <f>IFERROR(ROUND('A73.b'!I37,2),0)</f>
        <v>0</v>
      </c>
      <c r="J37" s="40">
        <f t="shared" si="2"/>
        <v>0</v>
      </c>
      <c r="K37" s="40">
        <f t="shared" si="3"/>
        <v>0</v>
      </c>
      <c r="L37" s="35">
        <f>IFERROR(ROUND('A73.b'!L37,2),0)</f>
        <v>0</v>
      </c>
      <c r="M37" s="35">
        <f>IFERROR(ROUND('A73.b'!M37,2),0)</f>
        <v>0</v>
      </c>
      <c r="N37" s="40">
        <f t="shared" si="4"/>
        <v>0</v>
      </c>
      <c r="O37" s="35">
        <f>IFERROR(ROUND('A73.b'!O37,2),0)</f>
        <v>0</v>
      </c>
      <c r="P37" s="35">
        <f>IFERROR(ROUND('A73.b'!P37,2),0)</f>
        <v>0</v>
      </c>
      <c r="Q37" s="40">
        <f t="shared" si="5"/>
        <v>0</v>
      </c>
      <c r="R37" s="40">
        <f t="shared" si="6"/>
        <v>0</v>
      </c>
      <c r="S37" s="35">
        <f>IFERROR(ROUND('A73.b'!S37,2),0)</f>
        <v>0</v>
      </c>
      <c r="T37" s="35">
        <f>IFERROR(ROUND('A73.b'!T37,2),0)</f>
        <v>0</v>
      </c>
      <c r="U37" s="40">
        <f t="shared" si="7"/>
        <v>0</v>
      </c>
      <c r="V37" s="35">
        <f>IFERROR(ROUND('A73.b'!V37,2),0)</f>
        <v>0</v>
      </c>
      <c r="W37" s="35">
        <f>IFERROR(ROUND('A73.b'!W37,2),0)</f>
        <v>98.08</v>
      </c>
      <c r="X37" s="40">
        <f t="shared" si="8"/>
        <v>98.08</v>
      </c>
      <c r="Y37" s="24"/>
      <c r="Z37" s="35">
        <f>IFERROR(ROUND('A73.b'!Z37,2),0)</f>
        <v>0</v>
      </c>
      <c r="AA37" s="24"/>
    </row>
    <row r="38" spans="1:27" ht="20.100000000000001" customHeight="1" x14ac:dyDescent="0.25">
      <c r="A38" s="13" t="s">
        <v>62</v>
      </c>
      <c r="B38" s="35">
        <f>IFERROR(ROUND('A73.b'!B38,2),0)</f>
        <v>0</v>
      </c>
      <c r="C38" s="35">
        <f>IFERROR(ROUND('A73.b'!C38,2),0)</f>
        <v>0</v>
      </c>
      <c r="D38" s="40">
        <f t="shared" si="0"/>
        <v>0</v>
      </c>
      <c r="E38" s="35">
        <f>IFERROR(ROUND('A73.b'!E38,2),0)</f>
        <v>0</v>
      </c>
      <c r="F38" s="35">
        <f>IFERROR(ROUND('A73.b'!F38,2),0)</f>
        <v>0</v>
      </c>
      <c r="G38" s="40">
        <f t="shared" si="1"/>
        <v>0</v>
      </c>
      <c r="H38" s="35">
        <f>IFERROR(ROUND('A73.b'!H38,2),0)</f>
        <v>0</v>
      </c>
      <c r="I38" s="35">
        <f>IFERROR(ROUND('A73.b'!I38,2),0)</f>
        <v>0</v>
      </c>
      <c r="J38" s="40">
        <f t="shared" si="2"/>
        <v>0</v>
      </c>
      <c r="K38" s="40">
        <f t="shared" si="3"/>
        <v>0</v>
      </c>
      <c r="L38" s="35">
        <f>IFERROR(ROUND('A73.b'!L38,2),0)</f>
        <v>0</v>
      </c>
      <c r="M38" s="35">
        <f>IFERROR(ROUND('A73.b'!M38,2),0)</f>
        <v>0</v>
      </c>
      <c r="N38" s="40">
        <f t="shared" si="4"/>
        <v>0</v>
      </c>
      <c r="O38" s="35">
        <f>IFERROR(ROUND('A73.b'!O38,2),0)</f>
        <v>0</v>
      </c>
      <c r="P38" s="35">
        <f>IFERROR(ROUND('A73.b'!P38,2),0)</f>
        <v>0</v>
      </c>
      <c r="Q38" s="40">
        <f t="shared" si="5"/>
        <v>0</v>
      </c>
      <c r="R38" s="40">
        <f t="shared" si="6"/>
        <v>0</v>
      </c>
      <c r="S38" s="35">
        <f>IFERROR(ROUND('A73.b'!S38,2),0)</f>
        <v>0</v>
      </c>
      <c r="T38" s="35">
        <f>IFERROR(ROUND('A73.b'!T38,2),0)</f>
        <v>0</v>
      </c>
      <c r="U38" s="40">
        <f t="shared" si="7"/>
        <v>0</v>
      </c>
      <c r="V38" s="35">
        <f>IFERROR(ROUND('A73.b'!V38,2),0)</f>
        <v>0</v>
      </c>
      <c r="W38" s="35">
        <f>IFERROR(ROUND('A73.b'!W38,2),0)</f>
        <v>0</v>
      </c>
      <c r="X38" s="40">
        <f t="shared" si="8"/>
        <v>0</v>
      </c>
      <c r="Y38" s="24"/>
      <c r="Z38" s="35">
        <f>IFERROR(ROUND('A73.b'!Z38,2),0)</f>
        <v>0</v>
      </c>
      <c r="AA38" s="24"/>
    </row>
    <row r="39" spans="1:27" ht="20.100000000000001" customHeight="1" x14ac:dyDescent="0.25">
      <c r="A39" s="13" t="s">
        <v>63</v>
      </c>
      <c r="B39" s="35">
        <f>IFERROR(ROUND('A73.b'!B39,2),0)</f>
        <v>0</v>
      </c>
      <c r="C39" s="35">
        <f>IFERROR(ROUND('A73.b'!C39,2),0)</f>
        <v>0</v>
      </c>
      <c r="D39" s="40">
        <f t="shared" si="0"/>
        <v>0</v>
      </c>
      <c r="E39" s="35">
        <f>IFERROR(ROUND('A73.b'!E39,2),0)</f>
        <v>0</v>
      </c>
      <c r="F39" s="35">
        <f>IFERROR(ROUND('A73.b'!F39,2),0)</f>
        <v>0</v>
      </c>
      <c r="G39" s="40">
        <f t="shared" si="1"/>
        <v>0</v>
      </c>
      <c r="H39" s="35">
        <f>IFERROR(ROUND('A73.b'!H39,2),0)</f>
        <v>0</v>
      </c>
      <c r="I39" s="35">
        <f>IFERROR(ROUND('A73.b'!I39,2),0)</f>
        <v>0</v>
      </c>
      <c r="J39" s="40">
        <f t="shared" si="2"/>
        <v>0</v>
      </c>
      <c r="K39" s="40">
        <f t="shared" si="3"/>
        <v>0</v>
      </c>
      <c r="L39" s="35">
        <f>IFERROR(ROUND('A73.b'!L39,2),0)</f>
        <v>0</v>
      </c>
      <c r="M39" s="35">
        <f>IFERROR(ROUND('A73.b'!M39,2),0)</f>
        <v>0</v>
      </c>
      <c r="N39" s="40">
        <f t="shared" si="4"/>
        <v>0</v>
      </c>
      <c r="O39" s="35">
        <f>IFERROR(ROUND('A73.b'!O39,2),0)</f>
        <v>0</v>
      </c>
      <c r="P39" s="35">
        <f>IFERROR(ROUND('A73.b'!P39,2),0)</f>
        <v>0</v>
      </c>
      <c r="Q39" s="40">
        <f t="shared" si="5"/>
        <v>0</v>
      </c>
      <c r="R39" s="40">
        <f t="shared" si="6"/>
        <v>0</v>
      </c>
      <c r="S39" s="35">
        <f>IFERROR(ROUND('A73.b'!S39,2),0)</f>
        <v>0</v>
      </c>
      <c r="T39" s="35">
        <f>IFERROR(ROUND('A73.b'!T39,2),0)</f>
        <v>0</v>
      </c>
      <c r="U39" s="40">
        <f t="shared" si="7"/>
        <v>0</v>
      </c>
      <c r="V39" s="35">
        <f>IFERROR(ROUND('A73.b'!V39,2),0)</f>
        <v>0</v>
      </c>
      <c r="W39" s="35">
        <f>IFERROR(ROUND('A73.b'!W39,2),0)</f>
        <v>0</v>
      </c>
      <c r="X39" s="40">
        <f t="shared" si="8"/>
        <v>0</v>
      </c>
      <c r="Y39" s="24"/>
      <c r="Z39" s="35">
        <f>IFERROR(ROUND('A73.b'!Z39,2),0)</f>
        <v>0</v>
      </c>
      <c r="AA39" s="24"/>
    </row>
    <row r="40" spans="1:27" ht="20.100000000000001" customHeight="1" x14ac:dyDescent="0.25">
      <c r="A40" s="12" t="s">
        <v>20</v>
      </c>
      <c r="B40" s="26">
        <f>SUM(B36:B39)</f>
        <v>0</v>
      </c>
      <c r="C40" s="26">
        <f t="shared" ref="C40:Z40" si="15">SUM(C36:C39)</f>
        <v>98.08</v>
      </c>
      <c r="D40" s="26">
        <f t="shared" si="15"/>
        <v>98.08</v>
      </c>
      <c r="E40" s="26">
        <f t="shared" si="15"/>
        <v>0</v>
      </c>
      <c r="F40" s="26">
        <f t="shared" si="15"/>
        <v>0</v>
      </c>
      <c r="G40" s="26">
        <f t="shared" si="15"/>
        <v>0</v>
      </c>
      <c r="H40" s="26">
        <f t="shared" si="15"/>
        <v>0</v>
      </c>
      <c r="I40" s="26">
        <f t="shared" si="15"/>
        <v>0</v>
      </c>
      <c r="J40" s="26">
        <f t="shared" si="15"/>
        <v>0</v>
      </c>
      <c r="K40" s="26">
        <f t="shared" si="15"/>
        <v>0</v>
      </c>
      <c r="L40" s="26">
        <f t="shared" si="15"/>
        <v>0</v>
      </c>
      <c r="M40" s="26">
        <f t="shared" si="15"/>
        <v>0</v>
      </c>
      <c r="N40" s="26">
        <f t="shared" si="15"/>
        <v>0</v>
      </c>
      <c r="O40" s="26">
        <f t="shared" si="15"/>
        <v>0</v>
      </c>
      <c r="P40" s="26">
        <f t="shared" si="15"/>
        <v>0</v>
      </c>
      <c r="Q40" s="26">
        <f t="shared" si="15"/>
        <v>0</v>
      </c>
      <c r="R40" s="26">
        <f t="shared" si="15"/>
        <v>0</v>
      </c>
      <c r="S40" s="26">
        <f t="shared" si="15"/>
        <v>0</v>
      </c>
      <c r="T40" s="26">
        <f t="shared" si="15"/>
        <v>0</v>
      </c>
      <c r="U40" s="26">
        <f t="shared" si="15"/>
        <v>0</v>
      </c>
      <c r="V40" s="26">
        <f t="shared" si="15"/>
        <v>0</v>
      </c>
      <c r="W40" s="26">
        <f t="shared" si="15"/>
        <v>98.08</v>
      </c>
      <c r="X40" s="26">
        <f t="shared" si="15"/>
        <v>98.08</v>
      </c>
      <c r="Y40" s="24"/>
      <c r="Z40" s="26">
        <f t="shared" si="15"/>
        <v>0</v>
      </c>
      <c r="AA40" s="24"/>
    </row>
    <row r="41" spans="1:27" ht="20.100000000000001" customHeight="1" x14ac:dyDescent="0.25">
      <c r="A41" s="13" t="s">
        <v>64</v>
      </c>
      <c r="B41" s="35">
        <f>IFERROR(ROUND('A73.b'!B41,2),0)</f>
        <v>0</v>
      </c>
      <c r="C41" s="35">
        <f>IFERROR(ROUND('A73.b'!C41,2),0)</f>
        <v>5.86</v>
      </c>
      <c r="D41" s="40">
        <f t="shared" si="0"/>
        <v>5.86</v>
      </c>
      <c r="E41" s="35">
        <f>IFERROR(ROUND('A73.b'!E41,2),0)</f>
        <v>0</v>
      </c>
      <c r="F41" s="35">
        <f>IFERROR(ROUND('A73.b'!F41,2),0)</f>
        <v>0</v>
      </c>
      <c r="G41" s="40">
        <f t="shared" si="1"/>
        <v>0</v>
      </c>
      <c r="H41" s="35">
        <f>IFERROR(ROUND('A73.b'!H41,2),0)</f>
        <v>0</v>
      </c>
      <c r="I41" s="35">
        <f>IFERROR(ROUND('A73.b'!I41,2),0)</f>
        <v>0</v>
      </c>
      <c r="J41" s="40">
        <f t="shared" si="2"/>
        <v>0</v>
      </c>
      <c r="K41" s="40">
        <f t="shared" si="3"/>
        <v>0</v>
      </c>
      <c r="L41" s="35">
        <f>IFERROR(ROUND('A73.b'!L41,2),0)</f>
        <v>0</v>
      </c>
      <c r="M41" s="35">
        <f>IFERROR(ROUND('A73.b'!M41,2),0)</f>
        <v>0</v>
      </c>
      <c r="N41" s="40">
        <f t="shared" si="4"/>
        <v>0</v>
      </c>
      <c r="O41" s="35">
        <f>IFERROR(ROUND('A73.b'!O41,2),0)</f>
        <v>0</v>
      </c>
      <c r="P41" s="35">
        <f>IFERROR(ROUND('A73.b'!P41,2),0)</f>
        <v>0</v>
      </c>
      <c r="Q41" s="40">
        <f t="shared" si="5"/>
        <v>0</v>
      </c>
      <c r="R41" s="40">
        <f t="shared" si="6"/>
        <v>0</v>
      </c>
      <c r="S41" s="35">
        <f>IFERROR(ROUND('A73.b'!S41,2),0)</f>
        <v>0</v>
      </c>
      <c r="T41" s="35">
        <f>IFERROR(ROUND('A73.b'!T41,2),0)</f>
        <v>0</v>
      </c>
      <c r="U41" s="40">
        <f t="shared" si="7"/>
        <v>0</v>
      </c>
      <c r="V41" s="35">
        <f>IFERROR(ROUND('A73.b'!V41,2),0)</f>
        <v>0</v>
      </c>
      <c r="W41" s="35">
        <f>IFERROR(ROUND('A73.b'!W41,2),0)</f>
        <v>5.86</v>
      </c>
      <c r="X41" s="40">
        <f t="shared" si="8"/>
        <v>5.86</v>
      </c>
      <c r="Y41" s="24"/>
      <c r="Z41" s="35">
        <f>IFERROR(ROUND('A73.b'!Z41,2),0)</f>
        <v>0</v>
      </c>
      <c r="AA41" s="24"/>
    </row>
    <row r="42" spans="1:27" ht="20.100000000000001" customHeight="1" x14ac:dyDescent="0.25">
      <c r="A42" s="13" t="s">
        <v>65</v>
      </c>
      <c r="B42" s="35">
        <f>IFERROR(ROUND('A73.b'!B42,2),0)</f>
        <v>0</v>
      </c>
      <c r="C42" s="35">
        <f>IFERROR(ROUND('A73.b'!C42,2),0)</f>
        <v>0</v>
      </c>
      <c r="D42" s="40">
        <f t="shared" si="0"/>
        <v>0</v>
      </c>
      <c r="E42" s="35">
        <f>IFERROR(ROUND('A73.b'!E42,2),0)</f>
        <v>0</v>
      </c>
      <c r="F42" s="35">
        <f>IFERROR(ROUND('A73.b'!F42,2),0)</f>
        <v>0</v>
      </c>
      <c r="G42" s="40">
        <f t="shared" si="1"/>
        <v>0</v>
      </c>
      <c r="H42" s="35">
        <f>IFERROR(ROUND('A73.b'!H42,2),0)</f>
        <v>0</v>
      </c>
      <c r="I42" s="35">
        <f>IFERROR(ROUND('A73.b'!I42,2),0)</f>
        <v>0</v>
      </c>
      <c r="J42" s="40">
        <f t="shared" si="2"/>
        <v>0</v>
      </c>
      <c r="K42" s="40">
        <f t="shared" si="3"/>
        <v>0</v>
      </c>
      <c r="L42" s="35">
        <f>IFERROR(ROUND('A73.b'!L42,2),0)</f>
        <v>0</v>
      </c>
      <c r="M42" s="35">
        <f>IFERROR(ROUND('A73.b'!M42,2),0)</f>
        <v>0</v>
      </c>
      <c r="N42" s="40">
        <f t="shared" si="4"/>
        <v>0</v>
      </c>
      <c r="O42" s="35">
        <f>IFERROR(ROUND('A73.b'!O42,2),0)</f>
        <v>0</v>
      </c>
      <c r="P42" s="35">
        <f>IFERROR(ROUND('A73.b'!P42,2),0)</f>
        <v>0</v>
      </c>
      <c r="Q42" s="40">
        <f t="shared" si="5"/>
        <v>0</v>
      </c>
      <c r="R42" s="40">
        <f t="shared" si="6"/>
        <v>0</v>
      </c>
      <c r="S42" s="35">
        <f>IFERROR(ROUND('A73.b'!S42,2),0)</f>
        <v>0</v>
      </c>
      <c r="T42" s="35">
        <f>IFERROR(ROUND('A73.b'!T42,2),0)</f>
        <v>0</v>
      </c>
      <c r="U42" s="40">
        <f t="shared" si="7"/>
        <v>0</v>
      </c>
      <c r="V42" s="35">
        <f>IFERROR(ROUND('A73.b'!V42,2),0)</f>
        <v>0</v>
      </c>
      <c r="W42" s="35">
        <f>IFERROR(ROUND('A73.b'!W42,2),0)</f>
        <v>0</v>
      </c>
      <c r="X42" s="40">
        <f t="shared" si="8"/>
        <v>0</v>
      </c>
      <c r="Y42" s="24"/>
      <c r="Z42" s="35">
        <f>IFERROR(ROUND('A73.b'!Z42,2),0)</f>
        <v>0</v>
      </c>
      <c r="AA42" s="24"/>
    </row>
    <row r="43" spans="1:27" ht="20.100000000000001" customHeight="1" x14ac:dyDescent="0.25">
      <c r="A43" s="12" t="s">
        <v>21</v>
      </c>
      <c r="B43" s="26">
        <f>B41+B42</f>
        <v>0</v>
      </c>
      <c r="C43" s="26">
        <f t="shared" ref="C43:X43" si="16">C41+C42</f>
        <v>5.86</v>
      </c>
      <c r="D43" s="26">
        <f t="shared" si="16"/>
        <v>5.86</v>
      </c>
      <c r="E43" s="26">
        <f t="shared" si="16"/>
        <v>0</v>
      </c>
      <c r="F43" s="26">
        <f t="shared" si="16"/>
        <v>0</v>
      </c>
      <c r="G43" s="26">
        <f t="shared" si="16"/>
        <v>0</v>
      </c>
      <c r="H43" s="26">
        <f t="shared" si="16"/>
        <v>0</v>
      </c>
      <c r="I43" s="26">
        <f t="shared" si="16"/>
        <v>0</v>
      </c>
      <c r="J43" s="26">
        <f t="shared" si="16"/>
        <v>0</v>
      </c>
      <c r="K43" s="26">
        <f t="shared" si="16"/>
        <v>0</v>
      </c>
      <c r="L43" s="26">
        <f t="shared" si="16"/>
        <v>0</v>
      </c>
      <c r="M43" s="26">
        <f t="shared" si="16"/>
        <v>0</v>
      </c>
      <c r="N43" s="26">
        <f t="shared" si="16"/>
        <v>0</v>
      </c>
      <c r="O43" s="26">
        <f t="shared" si="16"/>
        <v>0</v>
      </c>
      <c r="P43" s="26">
        <f t="shared" si="16"/>
        <v>0</v>
      </c>
      <c r="Q43" s="26">
        <f t="shared" si="16"/>
        <v>0</v>
      </c>
      <c r="R43" s="26">
        <f t="shared" si="16"/>
        <v>0</v>
      </c>
      <c r="S43" s="26">
        <f t="shared" si="16"/>
        <v>0</v>
      </c>
      <c r="T43" s="26">
        <f t="shared" si="16"/>
        <v>0</v>
      </c>
      <c r="U43" s="26">
        <f t="shared" si="16"/>
        <v>0</v>
      </c>
      <c r="V43" s="26">
        <f t="shared" si="16"/>
        <v>0</v>
      </c>
      <c r="W43" s="26">
        <f t="shared" si="16"/>
        <v>5.86</v>
      </c>
      <c r="X43" s="26">
        <f t="shared" si="16"/>
        <v>5.86</v>
      </c>
      <c r="Y43" s="24"/>
      <c r="Z43" s="26">
        <f>Z41+Z42</f>
        <v>0</v>
      </c>
      <c r="AA43" s="24"/>
    </row>
    <row r="44" spans="1:27" ht="20.100000000000001" customHeight="1" x14ac:dyDescent="0.25">
      <c r="A44" s="12" t="s">
        <v>82</v>
      </c>
      <c r="B44" s="26">
        <f>B40+B43</f>
        <v>0</v>
      </c>
      <c r="C44" s="26">
        <f t="shared" ref="C44:X44" si="17">C40+C43</f>
        <v>103.94</v>
      </c>
      <c r="D44" s="26">
        <f t="shared" si="17"/>
        <v>103.94</v>
      </c>
      <c r="E44" s="26">
        <f t="shared" si="17"/>
        <v>0</v>
      </c>
      <c r="F44" s="26">
        <f t="shared" si="17"/>
        <v>0</v>
      </c>
      <c r="G44" s="26">
        <f t="shared" si="17"/>
        <v>0</v>
      </c>
      <c r="H44" s="26">
        <f t="shared" si="17"/>
        <v>0</v>
      </c>
      <c r="I44" s="26">
        <f t="shared" si="17"/>
        <v>0</v>
      </c>
      <c r="J44" s="26">
        <f t="shared" si="17"/>
        <v>0</v>
      </c>
      <c r="K44" s="26">
        <f t="shared" si="17"/>
        <v>0</v>
      </c>
      <c r="L44" s="26">
        <f t="shared" si="17"/>
        <v>0</v>
      </c>
      <c r="M44" s="26">
        <f t="shared" si="17"/>
        <v>0</v>
      </c>
      <c r="N44" s="26">
        <f t="shared" si="17"/>
        <v>0</v>
      </c>
      <c r="O44" s="26">
        <f t="shared" si="17"/>
        <v>0</v>
      </c>
      <c r="P44" s="26">
        <f t="shared" si="17"/>
        <v>0</v>
      </c>
      <c r="Q44" s="26">
        <f t="shared" si="17"/>
        <v>0</v>
      </c>
      <c r="R44" s="26">
        <f t="shared" si="17"/>
        <v>0</v>
      </c>
      <c r="S44" s="26">
        <f t="shared" si="17"/>
        <v>0</v>
      </c>
      <c r="T44" s="26">
        <f t="shared" si="17"/>
        <v>0</v>
      </c>
      <c r="U44" s="26">
        <f t="shared" si="17"/>
        <v>0</v>
      </c>
      <c r="V44" s="26">
        <f t="shared" si="17"/>
        <v>0</v>
      </c>
      <c r="W44" s="26">
        <f t="shared" si="17"/>
        <v>103.94</v>
      </c>
      <c r="X44" s="26">
        <f t="shared" si="17"/>
        <v>103.94</v>
      </c>
      <c r="Y44" s="9">
        <f>+Y16</f>
        <v>0</v>
      </c>
      <c r="Z44" s="26">
        <f>Z40+Z43</f>
        <v>0</v>
      </c>
      <c r="AA44" s="26">
        <f>X44+Y44+Z44</f>
        <v>103.94</v>
      </c>
    </row>
  </sheetData>
  <mergeCells count="30">
    <mergeCell ref="E5:K5"/>
    <mergeCell ref="L5:R5"/>
    <mergeCell ref="B6:B7"/>
    <mergeCell ref="Z5:Z7"/>
    <mergeCell ref="C6:C7"/>
    <mergeCell ref="D6:D7"/>
    <mergeCell ref="E6:G6"/>
    <mergeCell ref="H6:J6"/>
    <mergeCell ref="R6:R7"/>
    <mergeCell ref="S6:S7"/>
    <mergeCell ref="X6:X7"/>
    <mergeCell ref="T6:T7"/>
    <mergeCell ref="U6:U7"/>
    <mergeCell ref="S5:U5"/>
    <mergeCell ref="Z1:AA1"/>
    <mergeCell ref="Z2:AA2"/>
    <mergeCell ref="Z3:AA3"/>
    <mergeCell ref="K6:K7"/>
    <mergeCell ref="AA5:AA7"/>
    <mergeCell ref="V6:V7"/>
    <mergeCell ref="W6:W7"/>
    <mergeCell ref="A1:Y1"/>
    <mergeCell ref="A2:Y2"/>
    <mergeCell ref="A3:Y3"/>
    <mergeCell ref="A5:A7"/>
    <mergeCell ref="B5:D5"/>
    <mergeCell ref="V5:X5"/>
    <mergeCell ref="Y5:Y7"/>
    <mergeCell ref="L6:N6"/>
    <mergeCell ref="O6:Q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A44"/>
  <sheetViews>
    <sheetView topLeftCell="A4" workbookViewId="0">
      <selection activeCell="C9" sqref="C9"/>
    </sheetView>
  </sheetViews>
  <sheetFormatPr baseColWidth="10" defaultRowHeight="15" x14ac:dyDescent="0.25"/>
  <cols>
    <col min="1" max="1" width="53" customWidth="1"/>
  </cols>
  <sheetData>
    <row r="1" spans="1:27" ht="15.75" thickBot="1" x14ac:dyDescent="0.3">
      <c r="A1" s="139" t="s">
        <v>117</v>
      </c>
      <c r="B1" s="140"/>
      <c r="C1" s="140"/>
      <c r="D1" s="140"/>
      <c r="E1" s="140"/>
      <c r="F1" s="140"/>
      <c r="G1" s="140"/>
      <c r="H1" s="140"/>
      <c r="I1" s="140"/>
      <c r="J1" s="140"/>
      <c r="K1" s="140"/>
      <c r="L1" s="140"/>
      <c r="M1" s="140"/>
      <c r="N1" s="140"/>
      <c r="O1" s="140"/>
      <c r="P1" s="140"/>
      <c r="Q1" s="140"/>
      <c r="R1" s="140"/>
      <c r="S1" s="140"/>
      <c r="T1" s="140"/>
      <c r="U1" s="140"/>
      <c r="V1" s="140"/>
      <c r="W1" s="140"/>
      <c r="X1" s="140"/>
      <c r="Y1" s="190"/>
      <c r="Z1" s="139"/>
      <c r="AA1" s="140"/>
    </row>
    <row r="2" spans="1:27" ht="15.75" thickBot="1" x14ac:dyDescent="0.3">
      <c r="A2" s="158" t="str">
        <f>IF(CONTROL!D4=0,"",CONTROL!D4)</f>
        <v>Septiembre</v>
      </c>
      <c r="B2" s="159"/>
      <c r="C2" s="159"/>
      <c r="D2" s="159"/>
      <c r="E2" s="159"/>
      <c r="F2" s="159"/>
      <c r="G2" s="159"/>
      <c r="H2" s="159"/>
      <c r="I2" s="159"/>
      <c r="J2" s="159"/>
      <c r="K2" s="159"/>
      <c r="L2" s="159"/>
      <c r="M2" s="159"/>
      <c r="N2" s="159"/>
      <c r="O2" s="159"/>
      <c r="P2" s="159"/>
      <c r="Q2" s="159"/>
      <c r="R2" s="159"/>
      <c r="S2" s="159"/>
      <c r="T2" s="159"/>
      <c r="U2" s="159"/>
      <c r="V2" s="159"/>
      <c r="W2" s="159"/>
      <c r="X2" s="159"/>
      <c r="Y2" s="191"/>
      <c r="Z2" s="141"/>
      <c r="AA2" s="142"/>
    </row>
    <row r="3" spans="1:27"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59"/>
      <c r="O3" s="159"/>
      <c r="P3" s="159"/>
      <c r="Q3" s="159"/>
      <c r="R3" s="159"/>
      <c r="S3" s="159"/>
      <c r="T3" s="159"/>
      <c r="U3" s="159"/>
      <c r="V3" s="159"/>
      <c r="W3" s="159"/>
      <c r="X3" s="159"/>
      <c r="Y3" s="191"/>
      <c r="Z3" s="141"/>
      <c r="AA3" s="142"/>
    </row>
    <row r="4" spans="1:27" ht="15.75" thickBot="1" x14ac:dyDescent="0.3"/>
    <row r="5" spans="1:27" ht="63" customHeight="1" thickBot="1" x14ac:dyDescent="0.3">
      <c r="A5" s="149" t="s">
        <v>73</v>
      </c>
      <c r="B5" s="154" t="s">
        <v>48</v>
      </c>
      <c r="C5" s="155"/>
      <c r="D5" s="156"/>
      <c r="E5" s="154" t="s">
        <v>49</v>
      </c>
      <c r="F5" s="155"/>
      <c r="G5" s="155"/>
      <c r="H5" s="155"/>
      <c r="I5" s="155"/>
      <c r="J5" s="155"/>
      <c r="K5" s="156"/>
      <c r="L5" s="154" t="s">
        <v>50</v>
      </c>
      <c r="M5" s="155"/>
      <c r="N5" s="155"/>
      <c r="O5" s="155"/>
      <c r="P5" s="155"/>
      <c r="Q5" s="155"/>
      <c r="R5" s="156"/>
      <c r="S5" s="154" t="s">
        <v>74</v>
      </c>
      <c r="T5" s="155"/>
      <c r="U5" s="156"/>
      <c r="V5" s="154" t="s">
        <v>75</v>
      </c>
      <c r="W5" s="155"/>
      <c r="X5" s="156"/>
      <c r="Y5" s="149" t="s">
        <v>51</v>
      </c>
      <c r="Z5" s="149" t="s">
        <v>52</v>
      </c>
      <c r="AA5" s="149" t="s">
        <v>53</v>
      </c>
    </row>
    <row r="6" spans="1:27" ht="15.75" thickBot="1" x14ac:dyDescent="0.3">
      <c r="A6" s="153"/>
      <c r="B6" s="149" t="s">
        <v>54</v>
      </c>
      <c r="C6" s="149" t="s">
        <v>55</v>
      </c>
      <c r="D6" s="149" t="s">
        <v>30</v>
      </c>
      <c r="E6" s="154" t="s">
        <v>54</v>
      </c>
      <c r="F6" s="155"/>
      <c r="G6" s="156"/>
      <c r="H6" s="154" t="s">
        <v>55</v>
      </c>
      <c r="I6" s="155"/>
      <c r="J6" s="156"/>
      <c r="K6" s="149" t="s">
        <v>30</v>
      </c>
      <c r="L6" s="154" t="s">
        <v>54</v>
      </c>
      <c r="M6" s="155"/>
      <c r="N6" s="156"/>
      <c r="O6" s="154" t="s">
        <v>55</v>
      </c>
      <c r="P6" s="155"/>
      <c r="Q6" s="156"/>
      <c r="R6" s="149" t="s">
        <v>30</v>
      </c>
      <c r="S6" s="149" t="s">
        <v>54</v>
      </c>
      <c r="T6" s="149" t="s">
        <v>55</v>
      </c>
      <c r="U6" s="149" t="s">
        <v>30</v>
      </c>
      <c r="V6" s="149" t="s">
        <v>54</v>
      </c>
      <c r="W6" s="149" t="s">
        <v>55</v>
      </c>
      <c r="X6" s="149" t="s">
        <v>30</v>
      </c>
      <c r="Y6" s="153"/>
      <c r="Z6" s="153"/>
      <c r="AA6" s="153"/>
    </row>
    <row r="7" spans="1:27" ht="34.5" thickBot="1" x14ac:dyDescent="0.3">
      <c r="A7" s="150"/>
      <c r="B7" s="150"/>
      <c r="C7" s="150"/>
      <c r="D7" s="150"/>
      <c r="E7" s="11" t="s">
        <v>56</v>
      </c>
      <c r="F7" s="11" t="s">
        <v>57</v>
      </c>
      <c r="G7" s="11" t="s">
        <v>30</v>
      </c>
      <c r="H7" s="11" t="s">
        <v>56</v>
      </c>
      <c r="I7" s="11" t="s">
        <v>57</v>
      </c>
      <c r="J7" s="11" t="s">
        <v>30</v>
      </c>
      <c r="K7" s="150"/>
      <c r="L7" s="11" t="s">
        <v>76</v>
      </c>
      <c r="M7" s="11" t="s">
        <v>59</v>
      </c>
      <c r="N7" s="11" t="s">
        <v>30</v>
      </c>
      <c r="O7" s="11" t="s">
        <v>76</v>
      </c>
      <c r="P7" s="11" t="s">
        <v>59</v>
      </c>
      <c r="Q7" s="11" t="s">
        <v>30</v>
      </c>
      <c r="R7" s="150"/>
      <c r="S7" s="150"/>
      <c r="T7" s="150"/>
      <c r="U7" s="150"/>
      <c r="V7" s="150"/>
      <c r="W7" s="150"/>
      <c r="X7" s="150"/>
      <c r="Y7" s="150"/>
      <c r="Z7" s="150"/>
      <c r="AA7" s="150"/>
    </row>
    <row r="8" spans="1:27" ht="20.100000000000001" customHeight="1" x14ac:dyDescent="0.25">
      <c r="A8" s="13" t="s">
        <v>60</v>
      </c>
      <c r="B8" s="35"/>
      <c r="C8" s="35"/>
      <c r="D8" s="81">
        <f t="shared" ref="D8:D32" si="0">B8+C8</f>
        <v>0</v>
      </c>
      <c r="E8" s="35"/>
      <c r="F8" s="35"/>
      <c r="G8" s="81">
        <f t="shared" ref="G8:G32" si="1">E8+F8</f>
        <v>0</v>
      </c>
      <c r="H8" s="35"/>
      <c r="I8" s="35"/>
      <c r="J8" s="81">
        <f t="shared" ref="J8:J32" si="2">H8+I8</f>
        <v>0</v>
      </c>
      <c r="K8" s="81">
        <f t="shared" ref="K8:K32" si="3">G8+J8</f>
        <v>0</v>
      </c>
      <c r="L8" s="35"/>
      <c r="M8" s="35"/>
      <c r="N8" s="81">
        <f t="shared" ref="N8:N32" si="4">L8+M8</f>
        <v>0</v>
      </c>
      <c r="O8" s="35"/>
      <c r="P8" s="35"/>
      <c r="Q8" s="81">
        <f t="shared" ref="Q8:Q32" si="5">O8+P8</f>
        <v>0</v>
      </c>
      <c r="R8" s="81">
        <f t="shared" ref="R8:R32" si="6">N8+Q8</f>
        <v>0</v>
      </c>
      <c r="S8" s="35"/>
      <c r="T8" s="35"/>
      <c r="U8" s="81">
        <f t="shared" ref="U8:U32" si="7">S8+T8</f>
        <v>0</v>
      </c>
      <c r="V8" s="80">
        <f>B8+G8+N8+S8</f>
        <v>0</v>
      </c>
      <c r="W8" s="80">
        <f>C8+J8+Q8+T8</f>
        <v>0</v>
      </c>
      <c r="X8" s="81">
        <f t="shared" ref="X8:X32" si="8">V8+W8</f>
        <v>0</v>
      </c>
      <c r="Y8" s="24"/>
      <c r="Z8" s="43"/>
      <c r="AA8" s="24"/>
    </row>
    <row r="9" spans="1:27" ht="20.100000000000001" customHeight="1" x14ac:dyDescent="0.25">
      <c r="A9" s="13" t="s">
        <v>61</v>
      </c>
      <c r="B9" s="35"/>
      <c r="C9" s="35">
        <f>'A71.e'!O18</f>
        <v>98.08</v>
      </c>
      <c r="D9" s="81">
        <f t="shared" si="0"/>
        <v>98.08</v>
      </c>
      <c r="E9" s="35"/>
      <c r="F9" s="35"/>
      <c r="G9" s="81">
        <f t="shared" si="1"/>
        <v>0</v>
      </c>
      <c r="H9" s="35"/>
      <c r="I9" s="35"/>
      <c r="J9" s="81">
        <f t="shared" si="2"/>
        <v>0</v>
      </c>
      <c r="K9" s="81">
        <f t="shared" si="3"/>
        <v>0</v>
      </c>
      <c r="L9" s="35"/>
      <c r="M9" s="35"/>
      <c r="N9" s="81">
        <f t="shared" si="4"/>
        <v>0</v>
      </c>
      <c r="O9" s="35"/>
      <c r="P9" s="35"/>
      <c r="Q9" s="81">
        <f t="shared" si="5"/>
        <v>0</v>
      </c>
      <c r="R9" s="81">
        <f t="shared" si="6"/>
        <v>0</v>
      </c>
      <c r="S9" s="35"/>
      <c r="T9" s="35"/>
      <c r="U9" s="81">
        <f t="shared" si="7"/>
        <v>0</v>
      </c>
      <c r="V9" s="80">
        <f t="shared" ref="V9:V11" si="9">B9+G9+N9+S9</f>
        <v>0</v>
      </c>
      <c r="W9" s="80">
        <f t="shared" ref="W9:W11" si="10">C9+J9+Q9+T9</f>
        <v>98.08</v>
      </c>
      <c r="X9" s="81">
        <f t="shared" si="8"/>
        <v>98.08</v>
      </c>
      <c r="Y9" s="24"/>
      <c r="Z9" s="43"/>
      <c r="AA9" s="24"/>
    </row>
    <row r="10" spans="1:27" ht="20.100000000000001" customHeight="1" x14ac:dyDescent="0.25">
      <c r="A10" s="13" t="s">
        <v>62</v>
      </c>
      <c r="B10" s="35"/>
      <c r="C10" s="35"/>
      <c r="D10" s="81">
        <f t="shared" si="0"/>
        <v>0</v>
      </c>
      <c r="E10" s="35"/>
      <c r="F10" s="35"/>
      <c r="G10" s="81">
        <f t="shared" si="1"/>
        <v>0</v>
      </c>
      <c r="H10" s="35"/>
      <c r="I10" s="35"/>
      <c r="J10" s="81">
        <f t="shared" si="2"/>
        <v>0</v>
      </c>
      <c r="K10" s="81">
        <f t="shared" si="3"/>
        <v>0</v>
      </c>
      <c r="L10" s="35"/>
      <c r="M10" s="35"/>
      <c r="N10" s="81">
        <f t="shared" si="4"/>
        <v>0</v>
      </c>
      <c r="O10" s="35"/>
      <c r="P10" s="35"/>
      <c r="Q10" s="81">
        <f t="shared" si="5"/>
        <v>0</v>
      </c>
      <c r="R10" s="81">
        <f t="shared" si="6"/>
        <v>0</v>
      </c>
      <c r="S10" s="35"/>
      <c r="T10" s="35"/>
      <c r="U10" s="81">
        <f t="shared" si="7"/>
        <v>0</v>
      </c>
      <c r="V10" s="80">
        <f t="shared" si="9"/>
        <v>0</v>
      </c>
      <c r="W10" s="80">
        <f t="shared" si="10"/>
        <v>0</v>
      </c>
      <c r="X10" s="81">
        <f t="shared" si="8"/>
        <v>0</v>
      </c>
      <c r="Y10" s="24"/>
      <c r="Z10" s="43"/>
      <c r="AA10" s="24"/>
    </row>
    <row r="11" spans="1:27" ht="20.100000000000001" customHeight="1" x14ac:dyDescent="0.25">
      <c r="A11" s="13" t="s">
        <v>63</v>
      </c>
      <c r="B11" s="35"/>
      <c r="C11" s="35"/>
      <c r="D11" s="81">
        <f t="shared" si="0"/>
        <v>0</v>
      </c>
      <c r="E11" s="35"/>
      <c r="F11" s="35"/>
      <c r="G11" s="81">
        <f t="shared" si="1"/>
        <v>0</v>
      </c>
      <c r="H11" s="35"/>
      <c r="I11" s="35"/>
      <c r="J11" s="81">
        <f t="shared" si="2"/>
        <v>0</v>
      </c>
      <c r="K11" s="81">
        <f t="shared" si="3"/>
        <v>0</v>
      </c>
      <c r="L11" s="35"/>
      <c r="M11" s="35"/>
      <c r="N11" s="81">
        <f t="shared" si="4"/>
        <v>0</v>
      </c>
      <c r="O11" s="35"/>
      <c r="P11" s="35"/>
      <c r="Q11" s="81">
        <f t="shared" si="5"/>
        <v>0</v>
      </c>
      <c r="R11" s="81">
        <f t="shared" si="6"/>
        <v>0</v>
      </c>
      <c r="S11" s="35"/>
      <c r="T11" s="35"/>
      <c r="U11" s="81">
        <f t="shared" si="7"/>
        <v>0</v>
      </c>
      <c r="V11" s="80">
        <f t="shared" si="9"/>
        <v>0</v>
      </c>
      <c r="W11" s="80">
        <f t="shared" si="10"/>
        <v>0</v>
      </c>
      <c r="X11" s="81">
        <f t="shared" si="8"/>
        <v>0</v>
      </c>
      <c r="Y11" s="24"/>
      <c r="Z11" s="43"/>
      <c r="AA11" s="24"/>
    </row>
    <row r="12" spans="1:27" ht="20.100000000000001" customHeight="1" x14ac:dyDescent="0.25">
      <c r="A12" s="12" t="s">
        <v>20</v>
      </c>
      <c r="B12" s="80">
        <f>B8+B9+B10+B11</f>
        <v>0</v>
      </c>
      <c r="C12" s="80">
        <f t="shared" ref="C12:Z12" si="11">C8+C9+C10+C11</f>
        <v>98.08</v>
      </c>
      <c r="D12" s="80">
        <f t="shared" si="11"/>
        <v>98.08</v>
      </c>
      <c r="E12" s="80">
        <f t="shared" si="11"/>
        <v>0</v>
      </c>
      <c r="F12" s="80">
        <f t="shared" si="11"/>
        <v>0</v>
      </c>
      <c r="G12" s="80">
        <f t="shared" si="11"/>
        <v>0</v>
      </c>
      <c r="H12" s="80">
        <f t="shared" si="11"/>
        <v>0</v>
      </c>
      <c r="I12" s="80">
        <f t="shared" si="11"/>
        <v>0</v>
      </c>
      <c r="J12" s="80">
        <f t="shared" si="11"/>
        <v>0</v>
      </c>
      <c r="K12" s="80">
        <f t="shared" si="11"/>
        <v>0</v>
      </c>
      <c r="L12" s="80">
        <f t="shared" si="11"/>
        <v>0</v>
      </c>
      <c r="M12" s="80">
        <f t="shared" si="11"/>
        <v>0</v>
      </c>
      <c r="N12" s="80">
        <f t="shared" si="11"/>
        <v>0</v>
      </c>
      <c r="O12" s="80">
        <f t="shared" si="11"/>
        <v>0</v>
      </c>
      <c r="P12" s="80">
        <f t="shared" si="11"/>
        <v>0</v>
      </c>
      <c r="Q12" s="80">
        <f t="shared" si="11"/>
        <v>0</v>
      </c>
      <c r="R12" s="80">
        <f t="shared" si="11"/>
        <v>0</v>
      </c>
      <c r="S12" s="80">
        <f t="shared" si="11"/>
        <v>0</v>
      </c>
      <c r="T12" s="80">
        <f t="shared" si="11"/>
        <v>0</v>
      </c>
      <c r="U12" s="80">
        <f t="shared" si="11"/>
        <v>0</v>
      </c>
      <c r="V12" s="80">
        <f t="shared" si="11"/>
        <v>0</v>
      </c>
      <c r="W12" s="80">
        <f t="shared" si="11"/>
        <v>98.08</v>
      </c>
      <c r="X12" s="80">
        <f t="shared" si="11"/>
        <v>98.08</v>
      </c>
      <c r="Y12" s="24"/>
      <c r="Z12" s="80">
        <f t="shared" si="11"/>
        <v>0</v>
      </c>
      <c r="AA12" s="24"/>
    </row>
    <row r="13" spans="1:27" ht="20.100000000000001" customHeight="1" x14ac:dyDescent="0.25">
      <c r="A13" s="13" t="s">
        <v>64</v>
      </c>
      <c r="B13" s="35"/>
      <c r="C13" s="35">
        <f>'A71.e'!O19</f>
        <v>5.86</v>
      </c>
      <c r="D13" s="81">
        <f t="shared" si="0"/>
        <v>5.86</v>
      </c>
      <c r="E13" s="35"/>
      <c r="F13" s="35"/>
      <c r="G13" s="81">
        <f t="shared" si="1"/>
        <v>0</v>
      </c>
      <c r="H13" s="35"/>
      <c r="I13" s="35"/>
      <c r="J13" s="81">
        <f t="shared" si="2"/>
        <v>0</v>
      </c>
      <c r="K13" s="81">
        <f t="shared" si="3"/>
        <v>0</v>
      </c>
      <c r="L13" s="35"/>
      <c r="M13" s="35"/>
      <c r="N13" s="81">
        <f t="shared" si="4"/>
        <v>0</v>
      </c>
      <c r="O13" s="35"/>
      <c r="P13" s="35"/>
      <c r="Q13" s="81">
        <f t="shared" si="5"/>
        <v>0</v>
      </c>
      <c r="R13" s="81">
        <f t="shared" si="6"/>
        <v>0</v>
      </c>
      <c r="S13" s="35"/>
      <c r="T13" s="35"/>
      <c r="U13" s="81">
        <f t="shared" si="7"/>
        <v>0</v>
      </c>
      <c r="V13" s="80">
        <f t="shared" ref="V13:V14" si="12">B13+G13+N13+S13</f>
        <v>0</v>
      </c>
      <c r="W13" s="80">
        <f t="shared" ref="W13:W14" si="13">C13+J13+Q13+T13</f>
        <v>5.86</v>
      </c>
      <c r="X13" s="81">
        <f t="shared" si="8"/>
        <v>5.86</v>
      </c>
      <c r="Y13" s="24"/>
      <c r="Z13" s="43"/>
      <c r="AA13" s="24"/>
    </row>
    <row r="14" spans="1:27" ht="20.100000000000001" customHeight="1" x14ac:dyDescent="0.25">
      <c r="A14" s="13" t="s">
        <v>65</v>
      </c>
      <c r="B14" s="35"/>
      <c r="C14" s="35"/>
      <c r="D14" s="81">
        <f t="shared" si="0"/>
        <v>0</v>
      </c>
      <c r="E14" s="35"/>
      <c r="F14" s="35"/>
      <c r="G14" s="81">
        <f t="shared" si="1"/>
        <v>0</v>
      </c>
      <c r="H14" s="35"/>
      <c r="I14" s="35"/>
      <c r="J14" s="81">
        <f t="shared" si="2"/>
        <v>0</v>
      </c>
      <c r="K14" s="81">
        <f t="shared" si="3"/>
        <v>0</v>
      </c>
      <c r="L14" s="35"/>
      <c r="M14" s="35"/>
      <c r="N14" s="81">
        <f t="shared" si="4"/>
        <v>0</v>
      </c>
      <c r="O14" s="35"/>
      <c r="P14" s="35"/>
      <c r="Q14" s="81">
        <f t="shared" si="5"/>
        <v>0</v>
      </c>
      <c r="R14" s="81">
        <f t="shared" si="6"/>
        <v>0</v>
      </c>
      <c r="S14" s="35"/>
      <c r="T14" s="35"/>
      <c r="U14" s="81">
        <f t="shared" si="7"/>
        <v>0</v>
      </c>
      <c r="V14" s="80">
        <f t="shared" si="12"/>
        <v>0</v>
      </c>
      <c r="W14" s="80">
        <f t="shared" si="13"/>
        <v>0</v>
      </c>
      <c r="X14" s="81">
        <f t="shared" si="8"/>
        <v>0</v>
      </c>
      <c r="Y14" s="24"/>
      <c r="Z14" s="43"/>
      <c r="AA14" s="24"/>
    </row>
    <row r="15" spans="1:27" ht="20.100000000000001" customHeight="1" x14ac:dyDescent="0.25">
      <c r="A15" s="12" t="s">
        <v>21</v>
      </c>
      <c r="B15" s="80">
        <f>B13+B14</f>
        <v>0</v>
      </c>
      <c r="C15" s="80">
        <f t="shared" ref="C15:X15" si="14">C13+C14</f>
        <v>5.86</v>
      </c>
      <c r="D15" s="80">
        <f t="shared" si="14"/>
        <v>5.86</v>
      </c>
      <c r="E15" s="80">
        <f t="shared" si="14"/>
        <v>0</v>
      </c>
      <c r="F15" s="80">
        <f t="shared" si="14"/>
        <v>0</v>
      </c>
      <c r="G15" s="80">
        <f t="shared" si="14"/>
        <v>0</v>
      </c>
      <c r="H15" s="80">
        <f t="shared" si="14"/>
        <v>0</v>
      </c>
      <c r="I15" s="80">
        <f t="shared" si="14"/>
        <v>0</v>
      </c>
      <c r="J15" s="80">
        <f t="shared" si="14"/>
        <v>0</v>
      </c>
      <c r="K15" s="80">
        <f t="shared" si="14"/>
        <v>0</v>
      </c>
      <c r="L15" s="80">
        <f t="shared" si="14"/>
        <v>0</v>
      </c>
      <c r="M15" s="80">
        <f t="shared" si="14"/>
        <v>0</v>
      </c>
      <c r="N15" s="80">
        <f t="shared" si="14"/>
        <v>0</v>
      </c>
      <c r="O15" s="80">
        <f t="shared" si="14"/>
        <v>0</v>
      </c>
      <c r="P15" s="80">
        <f t="shared" si="14"/>
        <v>0</v>
      </c>
      <c r="Q15" s="80">
        <f t="shared" si="14"/>
        <v>0</v>
      </c>
      <c r="R15" s="80">
        <f t="shared" si="14"/>
        <v>0</v>
      </c>
      <c r="S15" s="80">
        <f t="shared" si="14"/>
        <v>0</v>
      </c>
      <c r="T15" s="80">
        <f t="shared" si="14"/>
        <v>0</v>
      </c>
      <c r="U15" s="80">
        <f t="shared" si="14"/>
        <v>0</v>
      </c>
      <c r="V15" s="80">
        <f t="shared" si="14"/>
        <v>0</v>
      </c>
      <c r="W15" s="80">
        <f t="shared" si="14"/>
        <v>5.86</v>
      </c>
      <c r="X15" s="80">
        <f t="shared" si="14"/>
        <v>5.86</v>
      </c>
      <c r="Y15" s="24"/>
      <c r="Z15" s="80">
        <f>Z13+Z14</f>
        <v>0</v>
      </c>
      <c r="AA15" s="24"/>
    </row>
    <row r="16" spans="1:27" ht="20.100000000000001" customHeight="1" x14ac:dyDescent="0.25">
      <c r="A16" s="12" t="s">
        <v>77</v>
      </c>
      <c r="B16" s="80">
        <f>B12+B15</f>
        <v>0</v>
      </c>
      <c r="C16" s="80">
        <f t="shared" ref="C16:X16" si="15">C12+C15</f>
        <v>103.94</v>
      </c>
      <c r="D16" s="80">
        <f t="shared" si="15"/>
        <v>103.94</v>
      </c>
      <c r="E16" s="80">
        <f t="shared" si="15"/>
        <v>0</v>
      </c>
      <c r="F16" s="80">
        <f t="shared" si="15"/>
        <v>0</v>
      </c>
      <c r="G16" s="80">
        <f t="shared" si="15"/>
        <v>0</v>
      </c>
      <c r="H16" s="80">
        <f t="shared" si="15"/>
        <v>0</v>
      </c>
      <c r="I16" s="80">
        <f t="shared" si="15"/>
        <v>0</v>
      </c>
      <c r="J16" s="80">
        <f t="shared" si="15"/>
        <v>0</v>
      </c>
      <c r="K16" s="80">
        <f t="shared" si="15"/>
        <v>0</v>
      </c>
      <c r="L16" s="80">
        <f t="shared" si="15"/>
        <v>0</v>
      </c>
      <c r="M16" s="80">
        <f t="shared" si="15"/>
        <v>0</v>
      </c>
      <c r="N16" s="80">
        <f t="shared" si="15"/>
        <v>0</v>
      </c>
      <c r="O16" s="80">
        <f>O12+O15</f>
        <v>0</v>
      </c>
      <c r="P16" s="80">
        <f t="shared" si="15"/>
        <v>0</v>
      </c>
      <c r="Q16" s="80">
        <f t="shared" si="15"/>
        <v>0</v>
      </c>
      <c r="R16" s="80">
        <f t="shared" si="15"/>
        <v>0</v>
      </c>
      <c r="S16" s="80">
        <f t="shared" si="15"/>
        <v>0</v>
      </c>
      <c r="T16" s="80">
        <f t="shared" si="15"/>
        <v>0</v>
      </c>
      <c r="U16" s="80">
        <f t="shared" si="15"/>
        <v>0</v>
      </c>
      <c r="V16" s="80">
        <f t="shared" si="15"/>
        <v>0</v>
      </c>
      <c r="W16" s="80">
        <f t="shared" si="15"/>
        <v>103.94</v>
      </c>
      <c r="X16" s="80">
        <f t="shared" si="15"/>
        <v>103.94</v>
      </c>
      <c r="Y16" s="80">
        <f>Y18+Y19</f>
        <v>0</v>
      </c>
      <c r="Z16" s="80">
        <f>Z12+Z15</f>
        <v>0</v>
      </c>
      <c r="AA16" s="80">
        <f>X16+Y16+Z16</f>
        <v>103.94</v>
      </c>
    </row>
    <row r="17" spans="1:27" ht="20.100000000000001" customHeight="1" x14ac:dyDescent="0.25">
      <c r="A17" s="23" t="s">
        <v>78</v>
      </c>
      <c r="B17" s="30"/>
      <c r="C17" s="30"/>
      <c r="D17" s="30"/>
      <c r="E17" s="30"/>
      <c r="F17" s="30"/>
      <c r="G17" s="30"/>
      <c r="H17" s="30"/>
      <c r="I17" s="30"/>
      <c r="J17" s="30"/>
      <c r="K17" s="30"/>
      <c r="L17" s="30"/>
      <c r="M17" s="30"/>
      <c r="N17" s="30"/>
      <c r="O17" s="30"/>
      <c r="P17" s="30"/>
      <c r="Q17" s="30"/>
      <c r="R17" s="30"/>
      <c r="S17" s="30"/>
      <c r="T17" s="30"/>
      <c r="U17" s="30"/>
      <c r="V17" s="30"/>
      <c r="W17" s="30"/>
      <c r="X17" s="30"/>
      <c r="Y17" s="30"/>
      <c r="Z17" s="44"/>
      <c r="AA17" s="30"/>
    </row>
    <row r="18" spans="1:27" ht="20.100000000000001" customHeight="1" x14ac:dyDescent="0.25">
      <c r="A18" s="21" t="s">
        <v>66</v>
      </c>
      <c r="B18" s="35"/>
      <c r="C18" s="35">
        <v>25.27</v>
      </c>
      <c r="D18" s="81">
        <f>B18+C18</f>
        <v>25.27</v>
      </c>
      <c r="E18" s="35"/>
      <c r="F18" s="35"/>
      <c r="G18" s="81">
        <f t="shared" si="1"/>
        <v>0</v>
      </c>
      <c r="H18" s="35"/>
      <c r="I18" s="35"/>
      <c r="J18" s="81">
        <f t="shared" si="2"/>
        <v>0</v>
      </c>
      <c r="K18" s="81">
        <f t="shared" si="3"/>
        <v>0</v>
      </c>
      <c r="L18" s="35"/>
      <c r="M18" s="35"/>
      <c r="N18" s="81">
        <f t="shared" si="4"/>
        <v>0</v>
      </c>
      <c r="O18" s="35"/>
      <c r="P18" s="35"/>
      <c r="Q18" s="81">
        <f t="shared" si="5"/>
        <v>0</v>
      </c>
      <c r="R18" s="81">
        <f t="shared" si="6"/>
        <v>0</v>
      </c>
      <c r="S18" s="35"/>
      <c r="T18" s="35"/>
      <c r="U18" s="81">
        <f t="shared" si="7"/>
        <v>0</v>
      </c>
      <c r="V18" s="80">
        <f t="shared" ref="V18:V21" si="16">B18+G18+N18+S18</f>
        <v>0</v>
      </c>
      <c r="W18" s="80">
        <f t="shared" ref="W18:W21" si="17">C18+J18+Q18+T18</f>
        <v>25.27</v>
      </c>
      <c r="X18" s="81">
        <f t="shared" si="8"/>
        <v>25.27</v>
      </c>
      <c r="Y18" s="35"/>
      <c r="Z18" s="44"/>
      <c r="AA18" s="83">
        <f>+X18+Y18</f>
        <v>25.27</v>
      </c>
    </row>
    <row r="19" spans="1:27" ht="20.100000000000001" customHeight="1" x14ac:dyDescent="0.25">
      <c r="A19" s="21" t="s">
        <v>67</v>
      </c>
      <c r="B19" s="35"/>
      <c r="C19" s="35">
        <v>78.23</v>
      </c>
      <c r="D19" s="81">
        <f>B19+C19</f>
        <v>78.23</v>
      </c>
      <c r="E19" s="35"/>
      <c r="F19" s="35"/>
      <c r="G19" s="81">
        <f t="shared" si="1"/>
        <v>0</v>
      </c>
      <c r="H19" s="35"/>
      <c r="I19" s="35"/>
      <c r="J19" s="81">
        <f t="shared" si="2"/>
        <v>0</v>
      </c>
      <c r="K19" s="81">
        <f t="shared" si="3"/>
        <v>0</v>
      </c>
      <c r="L19" s="35"/>
      <c r="M19" s="35"/>
      <c r="N19" s="81">
        <f t="shared" si="4"/>
        <v>0</v>
      </c>
      <c r="O19" s="35"/>
      <c r="P19" s="35"/>
      <c r="Q19" s="81">
        <f t="shared" si="5"/>
        <v>0</v>
      </c>
      <c r="R19" s="81">
        <f t="shared" si="6"/>
        <v>0</v>
      </c>
      <c r="S19" s="35"/>
      <c r="T19" s="35"/>
      <c r="U19" s="81">
        <f t="shared" si="7"/>
        <v>0</v>
      </c>
      <c r="V19" s="80">
        <f t="shared" si="16"/>
        <v>0</v>
      </c>
      <c r="W19" s="80">
        <f t="shared" si="17"/>
        <v>78.23</v>
      </c>
      <c r="X19" s="81">
        <f t="shared" si="8"/>
        <v>78.23</v>
      </c>
      <c r="Y19" s="35"/>
      <c r="Z19" s="44"/>
      <c r="AA19" s="83">
        <f>+X19+Y19</f>
        <v>78.23</v>
      </c>
    </row>
    <row r="20" spans="1:27" ht="20.100000000000001" customHeight="1" x14ac:dyDescent="0.25">
      <c r="A20" s="21" t="s">
        <v>68</v>
      </c>
      <c r="B20" s="35"/>
      <c r="C20" s="35"/>
      <c r="D20" s="81">
        <f t="shared" si="0"/>
        <v>0</v>
      </c>
      <c r="E20" s="35"/>
      <c r="F20" s="35"/>
      <c r="G20" s="81">
        <f t="shared" si="1"/>
        <v>0</v>
      </c>
      <c r="H20" s="35"/>
      <c r="I20" s="35"/>
      <c r="J20" s="81">
        <f t="shared" si="2"/>
        <v>0</v>
      </c>
      <c r="K20" s="81">
        <f t="shared" si="3"/>
        <v>0</v>
      </c>
      <c r="L20" s="35"/>
      <c r="M20" s="35"/>
      <c r="N20" s="81">
        <f t="shared" si="4"/>
        <v>0</v>
      </c>
      <c r="O20" s="35"/>
      <c r="P20" s="35"/>
      <c r="Q20" s="81">
        <f t="shared" si="5"/>
        <v>0</v>
      </c>
      <c r="R20" s="81">
        <f t="shared" si="6"/>
        <v>0</v>
      </c>
      <c r="S20" s="35"/>
      <c r="T20" s="35"/>
      <c r="U20" s="81">
        <f t="shared" si="7"/>
        <v>0</v>
      </c>
      <c r="V20" s="80">
        <f t="shared" si="16"/>
        <v>0</v>
      </c>
      <c r="W20" s="80">
        <f t="shared" si="17"/>
        <v>0</v>
      </c>
      <c r="X20" s="81">
        <f t="shared" si="8"/>
        <v>0</v>
      </c>
      <c r="Y20" s="30"/>
      <c r="Z20" s="44"/>
      <c r="AA20" s="30"/>
    </row>
    <row r="21" spans="1:27" ht="41.25" customHeight="1" x14ac:dyDescent="0.25">
      <c r="A21" s="22" t="s">
        <v>69</v>
      </c>
      <c r="B21" s="35"/>
      <c r="C21" s="35"/>
      <c r="D21" s="81">
        <f t="shared" si="0"/>
        <v>0</v>
      </c>
      <c r="E21" s="35"/>
      <c r="F21" s="35"/>
      <c r="G21" s="81">
        <f t="shared" si="1"/>
        <v>0</v>
      </c>
      <c r="H21" s="35"/>
      <c r="I21" s="35"/>
      <c r="J21" s="81">
        <f t="shared" si="2"/>
        <v>0</v>
      </c>
      <c r="K21" s="81">
        <f t="shared" si="3"/>
        <v>0</v>
      </c>
      <c r="L21" s="35"/>
      <c r="M21" s="35"/>
      <c r="N21" s="81">
        <f t="shared" si="4"/>
        <v>0</v>
      </c>
      <c r="O21" s="35"/>
      <c r="P21" s="35"/>
      <c r="Q21" s="81">
        <f t="shared" si="5"/>
        <v>0</v>
      </c>
      <c r="R21" s="81">
        <f t="shared" si="6"/>
        <v>0</v>
      </c>
      <c r="S21" s="35"/>
      <c r="T21" s="35"/>
      <c r="U21" s="81">
        <f t="shared" si="7"/>
        <v>0</v>
      </c>
      <c r="V21" s="80">
        <f t="shared" si="16"/>
        <v>0</v>
      </c>
      <c r="W21" s="80">
        <f t="shared" si="17"/>
        <v>0</v>
      </c>
      <c r="X21" s="81">
        <f t="shared" si="8"/>
        <v>0</v>
      </c>
      <c r="Y21" s="30"/>
      <c r="Z21" s="44"/>
      <c r="AA21" s="30"/>
    </row>
    <row r="22" spans="1:27" ht="41.25" customHeight="1" x14ac:dyDescent="0.25">
      <c r="A22" s="12" t="s">
        <v>70</v>
      </c>
      <c r="B22" s="80">
        <f>+B23+B24</f>
        <v>0</v>
      </c>
      <c r="C22" s="80">
        <f>+C23+C24</f>
        <v>0</v>
      </c>
      <c r="D22" s="80">
        <f>B22+C22</f>
        <v>0</v>
      </c>
      <c r="E22" s="30"/>
      <c r="F22" s="30"/>
      <c r="G22" s="30"/>
      <c r="H22" s="30"/>
      <c r="I22" s="30"/>
      <c r="J22" s="30"/>
      <c r="K22" s="30"/>
      <c r="L22" s="30"/>
      <c r="M22" s="30"/>
      <c r="N22" s="30"/>
      <c r="O22" s="30"/>
      <c r="P22" s="30"/>
      <c r="Q22" s="30"/>
      <c r="R22" s="30"/>
      <c r="S22" s="30"/>
      <c r="T22" s="30"/>
      <c r="U22" s="30"/>
      <c r="V22" s="30"/>
      <c r="W22" s="30"/>
      <c r="X22" s="30"/>
      <c r="Y22" s="30"/>
      <c r="Z22" s="44"/>
      <c r="AA22" s="30"/>
    </row>
    <row r="23" spans="1:27" ht="20.100000000000001" customHeight="1" x14ac:dyDescent="0.25">
      <c r="A23" s="13" t="s">
        <v>71</v>
      </c>
      <c r="B23" s="35"/>
      <c r="C23" s="35"/>
      <c r="D23" s="81">
        <f>B23+C23</f>
        <v>0</v>
      </c>
      <c r="E23" s="30"/>
      <c r="F23" s="30"/>
      <c r="G23" s="30"/>
      <c r="H23" s="30"/>
      <c r="I23" s="30"/>
      <c r="J23" s="30"/>
      <c r="K23" s="30"/>
      <c r="L23" s="30"/>
      <c r="M23" s="30"/>
      <c r="N23" s="30"/>
      <c r="O23" s="30"/>
      <c r="P23" s="30"/>
      <c r="Q23" s="30"/>
      <c r="R23" s="30"/>
      <c r="S23" s="30"/>
      <c r="T23" s="30"/>
      <c r="U23" s="30"/>
      <c r="V23" s="30"/>
      <c r="W23" s="30"/>
      <c r="X23" s="30"/>
      <c r="Y23" s="30"/>
      <c r="Z23" s="44"/>
      <c r="AA23" s="30"/>
    </row>
    <row r="24" spans="1:27" ht="20.100000000000001" customHeight="1" x14ac:dyDescent="0.25">
      <c r="A24" s="13" t="s">
        <v>72</v>
      </c>
      <c r="B24" s="35"/>
      <c r="C24" s="35"/>
      <c r="D24" s="81">
        <f t="shared" si="0"/>
        <v>0</v>
      </c>
      <c r="E24" s="30"/>
      <c r="F24" s="30"/>
      <c r="G24" s="30"/>
      <c r="H24" s="30"/>
      <c r="I24" s="30"/>
      <c r="J24" s="30"/>
      <c r="K24" s="30"/>
      <c r="L24" s="30"/>
      <c r="M24" s="30"/>
      <c r="N24" s="30"/>
      <c r="O24" s="30"/>
      <c r="P24" s="30"/>
      <c r="Q24" s="30"/>
      <c r="R24" s="30"/>
      <c r="S24" s="30"/>
      <c r="T24" s="30"/>
      <c r="U24" s="30"/>
      <c r="V24" s="30"/>
      <c r="W24" s="30"/>
      <c r="X24" s="30"/>
      <c r="Y24" s="30"/>
      <c r="Z24" s="44"/>
      <c r="AA24" s="30"/>
    </row>
    <row r="25" spans="1:27" ht="20.100000000000001" customHeight="1" x14ac:dyDescent="0.25">
      <c r="A25" s="19" t="s">
        <v>79</v>
      </c>
      <c r="B25" s="20"/>
      <c r="C25" s="20"/>
      <c r="D25" s="82"/>
      <c r="E25" s="20"/>
      <c r="F25" s="20"/>
      <c r="G25" s="82"/>
      <c r="H25" s="20"/>
      <c r="I25" s="20"/>
      <c r="J25" s="82"/>
      <c r="K25" s="82"/>
      <c r="L25" s="20"/>
      <c r="M25" s="20"/>
      <c r="N25" s="82"/>
      <c r="O25" s="20"/>
      <c r="P25" s="20"/>
      <c r="Q25" s="82"/>
      <c r="R25" s="82"/>
      <c r="S25" s="20"/>
      <c r="T25" s="20"/>
      <c r="U25" s="82"/>
      <c r="V25" s="20"/>
      <c r="W25" s="20"/>
      <c r="X25" s="82"/>
      <c r="Y25" s="20"/>
      <c r="Z25" s="45"/>
      <c r="AA25" s="20"/>
    </row>
    <row r="26" spans="1:27" ht="20.100000000000001" customHeight="1" x14ac:dyDescent="0.25">
      <c r="A26" s="13" t="s">
        <v>60</v>
      </c>
      <c r="B26" s="35"/>
      <c r="C26" s="35"/>
      <c r="D26" s="81">
        <f t="shared" si="0"/>
        <v>0</v>
      </c>
      <c r="E26" s="35"/>
      <c r="F26" s="35"/>
      <c r="G26" s="81">
        <f t="shared" si="1"/>
        <v>0</v>
      </c>
      <c r="H26" s="35"/>
      <c r="I26" s="35"/>
      <c r="J26" s="81">
        <f t="shared" si="2"/>
        <v>0</v>
      </c>
      <c r="K26" s="81">
        <f t="shared" si="3"/>
        <v>0</v>
      </c>
      <c r="L26" s="35"/>
      <c r="M26" s="35"/>
      <c r="N26" s="81">
        <f t="shared" si="4"/>
        <v>0</v>
      </c>
      <c r="O26" s="35"/>
      <c r="P26" s="35"/>
      <c r="Q26" s="81">
        <f t="shared" si="5"/>
        <v>0</v>
      </c>
      <c r="R26" s="81">
        <f t="shared" si="6"/>
        <v>0</v>
      </c>
      <c r="S26" s="35"/>
      <c r="T26" s="35"/>
      <c r="U26" s="81">
        <f t="shared" si="7"/>
        <v>0</v>
      </c>
      <c r="V26" s="80">
        <f t="shared" ref="V26:V29" si="18">B26+G26+N26+S26</f>
        <v>0</v>
      </c>
      <c r="W26" s="80">
        <f t="shared" ref="W26:W29" si="19">C26+J26+Q26+T26</f>
        <v>0</v>
      </c>
      <c r="X26" s="81">
        <f t="shared" si="8"/>
        <v>0</v>
      </c>
      <c r="Y26" s="24"/>
      <c r="Z26" s="43"/>
      <c r="AA26" s="24"/>
    </row>
    <row r="27" spans="1:27" ht="20.100000000000001" customHeight="1" x14ac:dyDescent="0.25">
      <c r="A27" s="13" t="s">
        <v>61</v>
      </c>
      <c r="B27" s="35"/>
      <c r="C27" s="35"/>
      <c r="D27" s="81">
        <f t="shared" si="0"/>
        <v>0</v>
      </c>
      <c r="E27" s="35"/>
      <c r="F27" s="35"/>
      <c r="G27" s="81">
        <f t="shared" si="1"/>
        <v>0</v>
      </c>
      <c r="H27" s="35"/>
      <c r="I27" s="35"/>
      <c r="J27" s="81">
        <f t="shared" si="2"/>
        <v>0</v>
      </c>
      <c r="K27" s="81">
        <f t="shared" si="3"/>
        <v>0</v>
      </c>
      <c r="L27" s="35"/>
      <c r="M27" s="35"/>
      <c r="N27" s="81">
        <f t="shared" si="4"/>
        <v>0</v>
      </c>
      <c r="O27" s="35"/>
      <c r="P27" s="35"/>
      <c r="Q27" s="81">
        <f t="shared" si="5"/>
        <v>0</v>
      </c>
      <c r="R27" s="81">
        <f t="shared" si="6"/>
        <v>0</v>
      </c>
      <c r="S27" s="35"/>
      <c r="T27" s="35"/>
      <c r="U27" s="81">
        <f t="shared" si="7"/>
        <v>0</v>
      </c>
      <c r="V27" s="80">
        <f t="shared" si="18"/>
        <v>0</v>
      </c>
      <c r="W27" s="80">
        <f t="shared" si="19"/>
        <v>0</v>
      </c>
      <c r="X27" s="81">
        <f t="shared" si="8"/>
        <v>0</v>
      </c>
      <c r="Y27" s="24"/>
      <c r="Z27" s="43"/>
      <c r="AA27" s="24"/>
    </row>
    <row r="28" spans="1:27" ht="20.100000000000001" customHeight="1" x14ac:dyDescent="0.25">
      <c r="A28" s="13" t="s">
        <v>62</v>
      </c>
      <c r="B28" s="35"/>
      <c r="C28" s="35"/>
      <c r="D28" s="81">
        <f t="shared" si="0"/>
        <v>0</v>
      </c>
      <c r="E28" s="35"/>
      <c r="F28" s="35"/>
      <c r="G28" s="81">
        <f t="shared" si="1"/>
        <v>0</v>
      </c>
      <c r="H28" s="35"/>
      <c r="I28" s="35"/>
      <c r="J28" s="81">
        <f t="shared" si="2"/>
        <v>0</v>
      </c>
      <c r="K28" s="81">
        <f t="shared" si="3"/>
        <v>0</v>
      </c>
      <c r="L28" s="35"/>
      <c r="M28" s="35"/>
      <c r="N28" s="81">
        <f t="shared" si="4"/>
        <v>0</v>
      </c>
      <c r="O28" s="35"/>
      <c r="P28" s="35"/>
      <c r="Q28" s="81">
        <f t="shared" si="5"/>
        <v>0</v>
      </c>
      <c r="R28" s="81">
        <f t="shared" si="6"/>
        <v>0</v>
      </c>
      <c r="S28" s="35"/>
      <c r="T28" s="35"/>
      <c r="U28" s="81">
        <f t="shared" si="7"/>
        <v>0</v>
      </c>
      <c r="V28" s="80">
        <f t="shared" si="18"/>
        <v>0</v>
      </c>
      <c r="W28" s="80">
        <f t="shared" si="19"/>
        <v>0</v>
      </c>
      <c r="X28" s="81">
        <f t="shared" si="8"/>
        <v>0</v>
      </c>
      <c r="Y28" s="24"/>
      <c r="Z28" s="43"/>
      <c r="AA28" s="24"/>
    </row>
    <row r="29" spans="1:27" ht="20.100000000000001" customHeight="1" x14ac:dyDescent="0.25">
      <c r="A29" s="13" t="s">
        <v>63</v>
      </c>
      <c r="B29" s="35"/>
      <c r="C29" s="35"/>
      <c r="D29" s="81">
        <f t="shared" si="0"/>
        <v>0</v>
      </c>
      <c r="E29" s="35"/>
      <c r="F29" s="35"/>
      <c r="G29" s="81">
        <f t="shared" si="1"/>
        <v>0</v>
      </c>
      <c r="H29" s="35"/>
      <c r="I29" s="35"/>
      <c r="J29" s="81">
        <f t="shared" si="2"/>
        <v>0</v>
      </c>
      <c r="K29" s="81">
        <f t="shared" si="3"/>
        <v>0</v>
      </c>
      <c r="L29" s="35"/>
      <c r="M29" s="35"/>
      <c r="N29" s="81">
        <f t="shared" si="4"/>
        <v>0</v>
      </c>
      <c r="O29" s="35"/>
      <c r="P29" s="35"/>
      <c r="Q29" s="81">
        <f t="shared" si="5"/>
        <v>0</v>
      </c>
      <c r="R29" s="81">
        <f t="shared" si="6"/>
        <v>0</v>
      </c>
      <c r="S29" s="35"/>
      <c r="T29" s="35"/>
      <c r="U29" s="81">
        <f t="shared" si="7"/>
        <v>0</v>
      </c>
      <c r="V29" s="80">
        <f t="shared" si="18"/>
        <v>0</v>
      </c>
      <c r="W29" s="80">
        <f t="shared" si="19"/>
        <v>0</v>
      </c>
      <c r="X29" s="81">
        <f t="shared" si="8"/>
        <v>0</v>
      </c>
      <c r="Y29" s="24"/>
      <c r="Z29" s="43"/>
      <c r="AA29" s="24"/>
    </row>
    <row r="30" spans="1:27" ht="20.100000000000001" customHeight="1" x14ac:dyDescent="0.25">
      <c r="A30" s="12" t="s">
        <v>20</v>
      </c>
      <c r="B30" s="80">
        <f>B26+B27+B28+B29</f>
        <v>0</v>
      </c>
      <c r="C30" s="80">
        <f t="shared" ref="C30:Z30" si="20">C26+C27+C28+C29</f>
        <v>0</v>
      </c>
      <c r="D30" s="80">
        <f t="shared" si="20"/>
        <v>0</v>
      </c>
      <c r="E30" s="80">
        <f t="shared" si="20"/>
        <v>0</v>
      </c>
      <c r="F30" s="80">
        <f t="shared" si="20"/>
        <v>0</v>
      </c>
      <c r="G30" s="80">
        <f t="shared" si="20"/>
        <v>0</v>
      </c>
      <c r="H30" s="80">
        <f t="shared" si="20"/>
        <v>0</v>
      </c>
      <c r="I30" s="80">
        <f t="shared" si="20"/>
        <v>0</v>
      </c>
      <c r="J30" s="80">
        <f t="shared" si="20"/>
        <v>0</v>
      </c>
      <c r="K30" s="80">
        <f t="shared" si="20"/>
        <v>0</v>
      </c>
      <c r="L30" s="80">
        <f t="shared" si="20"/>
        <v>0</v>
      </c>
      <c r="M30" s="80">
        <f t="shared" si="20"/>
        <v>0</v>
      </c>
      <c r="N30" s="80">
        <f t="shared" si="20"/>
        <v>0</v>
      </c>
      <c r="O30" s="80">
        <f t="shared" si="20"/>
        <v>0</v>
      </c>
      <c r="P30" s="80">
        <f t="shared" si="20"/>
        <v>0</v>
      </c>
      <c r="Q30" s="80">
        <f t="shared" si="20"/>
        <v>0</v>
      </c>
      <c r="R30" s="80">
        <f t="shared" si="20"/>
        <v>0</v>
      </c>
      <c r="S30" s="80">
        <f t="shared" si="20"/>
        <v>0</v>
      </c>
      <c r="T30" s="80">
        <f t="shared" si="20"/>
        <v>0</v>
      </c>
      <c r="U30" s="80">
        <f t="shared" si="20"/>
        <v>0</v>
      </c>
      <c r="V30" s="80">
        <f t="shared" si="20"/>
        <v>0</v>
      </c>
      <c r="W30" s="80">
        <f t="shared" si="20"/>
        <v>0</v>
      </c>
      <c r="X30" s="80">
        <f t="shared" si="20"/>
        <v>0</v>
      </c>
      <c r="Y30" s="24"/>
      <c r="Z30" s="80">
        <f t="shared" si="20"/>
        <v>0</v>
      </c>
      <c r="AA30" s="24"/>
    </row>
    <row r="31" spans="1:27" ht="20.100000000000001" customHeight="1" x14ac:dyDescent="0.25">
      <c r="A31" s="13" t="s">
        <v>64</v>
      </c>
      <c r="B31" s="35"/>
      <c r="C31" s="35"/>
      <c r="D31" s="81">
        <f t="shared" si="0"/>
        <v>0</v>
      </c>
      <c r="E31" s="35"/>
      <c r="F31" s="35"/>
      <c r="G31" s="81">
        <f t="shared" si="1"/>
        <v>0</v>
      </c>
      <c r="H31" s="35"/>
      <c r="I31" s="35"/>
      <c r="J31" s="81">
        <f t="shared" si="2"/>
        <v>0</v>
      </c>
      <c r="K31" s="81">
        <f t="shared" si="3"/>
        <v>0</v>
      </c>
      <c r="L31" s="35"/>
      <c r="M31" s="35"/>
      <c r="N31" s="81">
        <f t="shared" si="4"/>
        <v>0</v>
      </c>
      <c r="O31" s="35"/>
      <c r="P31" s="35"/>
      <c r="Q31" s="81">
        <f t="shared" si="5"/>
        <v>0</v>
      </c>
      <c r="R31" s="81">
        <f t="shared" si="6"/>
        <v>0</v>
      </c>
      <c r="S31" s="35"/>
      <c r="T31" s="35"/>
      <c r="U31" s="81">
        <f t="shared" si="7"/>
        <v>0</v>
      </c>
      <c r="V31" s="80">
        <f t="shared" ref="V31:V32" si="21">B31+G31+N31+S31</f>
        <v>0</v>
      </c>
      <c r="W31" s="80">
        <f t="shared" ref="W31:W32" si="22">C31+J31+Q31+T31</f>
        <v>0</v>
      </c>
      <c r="X31" s="81">
        <f t="shared" si="8"/>
        <v>0</v>
      </c>
      <c r="Y31" s="24"/>
      <c r="Z31" s="43"/>
      <c r="AA31" s="24"/>
    </row>
    <row r="32" spans="1:27" ht="20.100000000000001" customHeight="1" x14ac:dyDescent="0.25">
      <c r="A32" s="13" t="s">
        <v>65</v>
      </c>
      <c r="B32" s="35"/>
      <c r="C32" s="35"/>
      <c r="D32" s="81">
        <f t="shared" si="0"/>
        <v>0</v>
      </c>
      <c r="E32" s="35"/>
      <c r="F32" s="35"/>
      <c r="G32" s="81">
        <f t="shared" si="1"/>
        <v>0</v>
      </c>
      <c r="H32" s="35"/>
      <c r="I32" s="35"/>
      <c r="J32" s="81">
        <f t="shared" si="2"/>
        <v>0</v>
      </c>
      <c r="K32" s="81">
        <f t="shared" si="3"/>
        <v>0</v>
      </c>
      <c r="L32" s="35"/>
      <c r="M32" s="35"/>
      <c r="N32" s="81">
        <f t="shared" si="4"/>
        <v>0</v>
      </c>
      <c r="O32" s="35"/>
      <c r="P32" s="35"/>
      <c r="Q32" s="81">
        <f t="shared" si="5"/>
        <v>0</v>
      </c>
      <c r="R32" s="81">
        <f t="shared" si="6"/>
        <v>0</v>
      </c>
      <c r="S32" s="35"/>
      <c r="T32" s="35"/>
      <c r="U32" s="81">
        <f t="shared" si="7"/>
        <v>0</v>
      </c>
      <c r="V32" s="80">
        <f t="shared" si="21"/>
        <v>0</v>
      </c>
      <c r="W32" s="80">
        <f t="shared" si="22"/>
        <v>0</v>
      </c>
      <c r="X32" s="81">
        <f t="shared" si="8"/>
        <v>0</v>
      </c>
      <c r="Y32" s="24"/>
      <c r="Z32" s="43"/>
      <c r="AA32" s="24"/>
    </row>
    <row r="33" spans="1:27" ht="20.100000000000001" customHeight="1" x14ac:dyDescent="0.25">
      <c r="A33" s="12" t="s">
        <v>21</v>
      </c>
      <c r="B33" s="80">
        <f>B31+B32</f>
        <v>0</v>
      </c>
      <c r="C33" s="80">
        <f t="shared" ref="C33:Z33" si="23">C31+C32</f>
        <v>0</v>
      </c>
      <c r="D33" s="80">
        <f t="shared" si="23"/>
        <v>0</v>
      </c>
      <c r="E33" s="80">
        <f t="shared" si="23"/>
        <v>0</v>
      </c>
      <c r="F33" s="80">
        <f t="shared" si="23"/>
        <v>0</v>
      </c>
      <c r="G33" s="80">
        <f t="shared" si="23"/>
        <v>0</v>
      </c>
      <c r="H33" s="80">
        <f t="shared" si="23"/>
        <v>0</v>
      </c>
      <c r="I33" s="80">
        <f t="shared" si="23"/>
        <v>0</v>
      </c>
      <c r="J33" s="80">
        <f t="shared" si="23"/>
        <v>0</v>
      </c>
      <c r="K33" s="80">
        <f t="shared" si="23"/>
        <v>0</v>
      </c>
      <c r="L33" s="80">
        <f t="shared" si="23"/>
        <v>0</v>
      </c>
      <c r="M33" s="80">
        <f t="shared" si="23"/>
        <v>0</v>
      </c>
      <c r="N33" s="80">
        <f t="shared" si="23"/>
        <v>0</v>
      </c>
      <c r="O33" s="80">
        <f t="shared" si="23"/>
        <v>0</v>
      </c>
      <c r="P33" s="80">
        <f t="shared" si="23"/>
        <v>0</v>
      </c>
      <c r="Q33" s="80">
        <f t="shared" si="23"/>
        <v>0</v>
      </c>
      <c r="R33" s="80">
        <f t="shared" si="23"/>
        <v>0</v>
      </c>
      <c r="S33" s="80">
        <f t="shared" si="23"/>
        <v>0</v>
      </c>
      <c r="T33" s="80">
        <f t="shared" si="23"/>
        <v>0</v>
      </c>
      <c r="U33" s="80">
        <f t="shared" si="23"/>
        <v>0</v>
      </c>
      <c r="V33" s="80">
        <f t="shared" si="23"/>
        <v>0</v>
      </c>
      <c r="W33" s="80">
        <f t="shared" si="23"/>
        <v>0</v>
      </c>
      <c r="X33" s="80">
        <f t="shared" si="23"/>
        <v>0</v>
      </c>
      <c r="Y33" s="24"/>
      <c r="Z33" s="80">
        <f t="shared" si="23"/>
        <v>0</v>
      </c>
      <c r="AA33" s="24"/>
    </row>
    <row r="34" spans="1:27" ht="20.100000000000001" customHeight="1" x14ac:dyDescent="0.25">
      <c r="A34" s="12" t="s">
        <v>80</v>
      </c>
      <c r="B34" s="80">
        <f>B30+B33</f>
        <v>0</v>
      </c>
      <c r="C34" s="80">
        <f t="shared" ref="C34:Z34" si="24">C30+C33</f>
        <v>0</v>
      </c>
      <c r="D34" s="80">
        <f t="shared" si="24"/>
        <v>0</v>
      </c>
      <c r="E34" s="80">
        <f t="shared" si="24"/>
        <v>0</v>
      </c>
      <c r="F34" s="80">
        <f t="shared" si="24"/>
        <v>0</v>
      </c>
      <c r="G34" s="80">
        <f t="shared" si="24"/>
        <v>0</v>
      </c>
      <c r="H34" s="80">
        <f t="shared" si="24"/>
        <v>0</v>
      </c>
      <c r="I34" s="80">
        <f t="shared" si="24"/>
        <v>0</v>
      </c>
      <c r="J34" s="80">
        <f t="shared" si="24"/>
        <v>0</v>
      </c>
      <c r="K34" s="80">
        <f t="shared" si="24"/>
        <v>0</v>
      </c>
      <c r="L34" s="80">
        <f t="shared" si="24"/>
        <v>0</v>
      </c>
      <c r="M34" s="80">
        <f t="shared" si="24"/>
        <v>0</v>
      </c>
      <c r="N34" s="80">
        <f t="shared" si="24"/>
        <v>0</v>
      </c>
      <c r="O34" s="80">
        <f t="shared" si="24"/>
        <v>0</v>
      </c>
      <c r="P34" s="80">
        <f t="shared" si="24"/>
        <v>0</v>
      </c>
      <c r="Q34" s="80">
        <f t="shared" si="24"/>
        <v>0</v>
      </c>
      <c r="R34" s="80">
        <f t="shared" si="24"/>
        <v>0</v>
      </c>
      <c r="S34" s="80">
        <f t="shared" si="24"/>
        <v>0</v>
      </c>
      <c r="T34" s="80">
        <f t="shared" si="24"/>
        <v>0</v>
      </c>
      <c r="U34" s="80">
        <f t="shared" si="24"/>
        <v>0</v>
      </c>
      <c r="V34" s="80">
        <f t="shared" si="24"/>
        <v>0</v>
      </c>
      <c r="W34" s="80">
        <f t="shared" si="24"/>
        <v>0</v>
      </c>
      <c r="X34" s="80">
        <f t="shared" si="24"/>
        <v>0</v>
      </c>
      <c r="Y34" s="24"/>
      <c r="Z34" s="80">
        <f t="shared" si="24"/>
        <v>0</v>
      </c>
      <c r="AA34" s="24"/>
    </row>
    <row r="35" spans="1:27" ht="20.100000000000001" customHeight="1" thickBot="1" x14ac:dyDescent="0.3">
      <c r="A35" s="19" t="s">
        <v>81</v>
      </c>
      <c r="B35" s="20"/>
      <c r="C35" s="20"/>
      <c r="D35" s="82"/>
      <c r="E35" s="20"/>
      <c r="F35" s="20"/>
      <c r="G35" s="82"/>
      <c r="H35" s="20"/>
      <c r="I35" s="20"/>
      <c r="J35" s="82"/>
      <c r="K35" s="82"/>
      <c r="L35" s="20"/>
      <c r="M35" s="20"/>
      <c r="N35" s="82"/>
      <c r="O35" s="20"/>
      <c r="P35" s="20"/>
      <c r="Q35" s="82"/>
      <c r="R35" s="82"/>
      <c r="S35" s="20"/>
      <c r="T35" s="20"/>
      <c r="U35" s="82"/>
      <c r="V35" s="20"/>
      <c r="W35" s="20"/>
      <c r="X35" s="82"/>
      <c r="Y35" s="25"/>
      <c r="Z35" s="46"/>
      <c r="AA35" s="25"/>
    </row>
    <row r="36" spans="1:27" ht="20.100000000000001" customHeight="1" thickBot="1" x14ac:dyDescent="0.3">
      <c r="A36" s="13" t="s">
        <v>60</v>
      </c>
      <c r="B36" s="105">
        <f>+B8-B26</f>
        <v>0</v>
      </c>
      <c r="C36" s="105">
        <f>+C8-C26</f>
        <v>0</v>
      </c>
      <c r="D36" s="80">
        <f>SUM(B36:C36)</f>
        <v>0</v>
      </c>
      <c r="E36" s="105">
        <f>+E8-E26</f>
        <v>0</v>
      </c>
      <c r="F36" s="105">
        <f>+F8-F26</f>
        <v>0</v>
      </c>
      <c r="G36" s="80">
        <f>ROUND(SUM(E36:F36),2)</f>
        <v>0</v>
      </c>
      <c r="H36" s="105">
        <f>+H8-H26</f>
        <v>0</v>
      </c>
      <c r="I36" s="105">
        <f>+I8-I26</f>
        <v>0</v>
      </c>
      <c r="J36" s="80">
        <f>ROUND(SUM(H36:I36),2)</f>
        <v>0</v>
      </c>
      <c r="K36" s="80">
        <f t="shared" ref="K36:K43" si="25">ROUND(SUM(G36,J36),2)</f>
        <v>0</v>
      </c>
      <c r="L36" s="105">
        <f>+L8-L26</f>
        <v>0</v>
      </c>
      <c r="M36" s="105">
        <f>+M8-M26</f>
        <v>0</v>
      </c>
      <c r="N36" s="80">
        <f>ROUND(SUM(L36:M36),2)</f>
        <v>0</v>
      </c>
      <c r="O36" s="105">
        <f>+O8-O26</f>
        <v>0</v>
      </c>
      <c r="P36" s="105">
        <f>+P8-P26</f>
        <v>0</v>
      </c>
      <c r="Q36" s="80">
        <f>ROUND(SUM(O36:P36),2)</f>
        <v>0</v>
      </c>
      <c r="R36" s="80">
        <f t="shared" ref="R36:R43" si="26">ROUND(SUM(N36,Q36),2)</f>
        <v>0</v>
      </c>
      <c r="S36" s="105">
        <f>+S8-S26</f>
        <v>0</v>
      </c>
      <c r="T36" s="105">
        <f>+T8-T26</f>
        <v>0</v>
      </c>
      <c r="U36" s="80">
        <f>ROUND(SUM(S36:T36),2)</f>
        <v>0</v>
      </c>
      <c r="V36" s="80">
        <f>+V8-V26</f>
        <v>0</v>
      </c>
      <c r="W36" s="80">
        <f>+W8-W26</f>
        <v>0</v>
      </c>
      <c r="X36" s="80">
        <f>ROUND(SUM(V36:W36),2)</f>
        <v>0</v>
      </c>
      <c r="Y36" s="30"/>
      <c r="Z36" s="106"/>
      <c r="AA36" s="30"/>
    </row>
    <row r="37" spans="1:27" ht="20.100000000000001" customHeight="1" thickBot="1" x14ac:dyDescent="0.3">
      <c r="A37" s="13" t="s">
        <v>61</v>
      </c>
      <c r="B37" s="105">
        <f t="shared" ref="B37:C39" si="27">+B9-B27</f>
        <v>0</v>
      </c>
      <c r="C37" s="105">
        <f t="shared" si="27"/>
        <v>98.08</v>
      </c>
      <c r="D37" s="80">
        <f>SUM(B37:C37)</f>
        <v>98.08</v>
      </c>
      <c r="E37" s="105">
        <f t="shared" ref="E37:F39" si="28">+E9-E27</f>
        <v>0</v>
      </c>
      <c r="F37" s="105">
        <f t="shared" si="28"/>
        <v>0</v>
      </c>
      <c r="G37" s="80">
        <f>ROUND(SUM(E37:F37),2)</f>
        <v>0</v>
      </c>
      <c r="H37" s="105">
        <f t="shared" ref="H37:I39" si="29">+H9-H27</f>
        <v>0</v>
      </c>
      <c r="I37" s="105">
        <f t="shared" si="29"/>
        <v>0</v>
      </c>
      <c r="J37" s="80">
        <f>ROUND(SUM(H37:I37),2)</f>
        <v>0</v>
      </c>
      <c r="K37" s="80">
        <f t="shared" si="25"/>
        <v>0</v>
      </c>
      <c r="L37" s="105">
        <f t="shared" ref="L37:M39" si="30">+L9-L27</f>
        <v>0</v>
      </c>
      <c r="M37" s="105">
        <f t="shared" si="30"/>
        <v>0</v>
      </c>
      <c r="N37" s="80">
        <f>ROUND(SUM(L37:M37),2)</f>
        <v>0</v>
      </c>
      <c r="O37" s="105">
        <f t="shared" ref="O37:P39" si="31">+O9-O27</f>
        <v>0</v>
      </c>
      <c r="P37" s="105">
        <f t="shared" si="31"/>
        <v>0</v>
      </c>
      <c r="Q37" s="80">
        <f>ROUND(SUM(O37:P37),2)</f>
        <v>0</v>
      </c>
      <c r="R37" s="80">
        <f t="shared" si="26"/>
        <v>0</v>
      </c>
      <c r="S37" s="105">
        <f t="shared" ref="S37:T39" si="32">+S9-S27</f>
        <v>0</v>
      </c>
      <c r="T37" s="105">
        <f t="shared" si="32"/>
        <v>0</v>
      </c>
      <c r="U37" s="80">
        <f>ROUND(SUM(S37:T37),2)</f>
        <v>0</v>
      </c>
      <c r="V37" s="80">
        <f t="shared" ref="V37:W39" si="33">+V9-V27</f>
        <v>0</v>
      </c>
      <c r="W37" s="80">
        <f t="shared" si="33"/>
        <v>98.08</v>
      </c>
      <c r="X37" s="80">
        <f>ROUND(SUM(V37:W37),2)</f>
        <v>98.08</v>
      </c>
      <c r="Y37" s="30"/>
      <c r="Z37" s="106"/>
      <c r="AA37" s="30"/>
    </row>
    <row r="38" spans="1:27" ht="20.100000000000001" customHeight="1" thickBot="1" x14ac:dyDescent="0.3">
      <c r="A38" s="13" t="s">
        <v>62</v>
      </c>
      <c r="B38" s="105">
        <f t="shared" si="27"/>
        <v>0</v>
      </c>
      <c r="C38" s="105">
        <f t="shared" si="27"/>
        <v>0</v>
      </c>
      <c r="D38" s="80">
        <f>SUM(B38:C38)</f>
        <v>0</v>
      </c>
      <c r="E38" s="105">
        <f t="shared" si="28"/>
        <v>0</v>
      </c>
      <c r="F38" s="105">
        <f t="shared" si="28"/>
        <v>0</v>
      </c>
      <c r="G38" s="80">
        <f>ROUND(SUM(E38:F38),2)</f>
        <v>0</v>
      </c>
      <c r="H38" s="105">
        <f t="shared" si="29"/>
        <v>0</v>
      </c>
      <c r="I38" s="105">
        <f t="shared" si="29"/>
        <v>0</v>
      </c>
      <c r="J38" s="80">
        <f>ROUND(SUM(H38:I38),2)</f>
        <v>0</v>
      </c>
      <c r="K38" s="80">
        <f t="shared" si="25"/>
        <v>0</v>
      </c>
      <c r="L38" s="105">
        <f t="shared" si="30"/>
        <v>0</v>
      </c>
      <c r="M38" s="105">
        <f t="shared" si="30"/>
        <v>0</v>
      </c>
      <c r="N38" s="80">
        <f>ROUND(SUM(L38:M38),2)</f>
        <v>0</v>
      </c>
      <c r="O38" s="105">
        <f t="shared" si="31"/>
        <v>0</v>
      </c>
      <c r="P38" s="105">
        <f t="shared" si="31"/>
        <v>0</v>
      </c>
      <c r="Q38" s="80">
        <f>ROUND(SUM(O38:P38),2)</f>
        <v>0</v>
      </c>
      <c r="R38" s="80">
        <f t="shared" si="26"/>
        <v>0</v>
      </c>
      <c r="S38" s="105">
        <f t="shared" si="32"/>
        <v>0</v>
      </c>
      <c r="T38" s="105">
        <f t="shared" si="32"/>
        <v>0</v>
      </c>
      <c r="U38" s="80">
        <f>ROUND(SUM(S38:T38),2)</f>
        <v>0</v>
      </c>
      <c r="V38" s="80">
        <f t="shared" si="33"/>
        <v>0</v>
      </c>
      <c r="W38" s="80">
        <f t="shared" si="33"/>
        <v>0</v>
      </c>
      <c r="X38" s="80">
        <f>ROUND(SUM(V38:W38),2)</f>
        <v>0</v>
      </c>
      <c r="Y38" s="30"/>
      <c r="Z38" s="106"/>
      <c r="AA38" s="30"/>
    </row>
    <row r="39" spans="1:27" ht="20.100000000000001" customHeight="1" thickBot="1" x14ac:dyDescent="0.3">
      <c r="A39" s="13" t="s">
        <v>63</v>
      </c>
      <c r="B39" s="105">
        <f t="shared" si="27"/>
        <v>0</v>
      </c>
      <c r="C39" s="105">
        <f t="shared" si="27"/>
        <v>0</v>
      </c>
      <c r="D39" s="80">
        <f>SUM(B39:C39)</f>
        <v>0</v>
      </c>
      <c r="E39" s="105">
        <f t="shared" si="28"/>
        <v>0</v>
      </c>
      <c r="F39" s="105">
        <f t="shared" si="28"/>
        <v>0</v>
      </c>
      <c r="G39" s="80">
        <f>ROUND(SUM(E39:F39),2)</f>
        <v>0</v>
      </c>
      <c r="H39" s="105">
        <f t="shared" si="29"/>
        <v>0</v>
      </c>
      <c r="I39" s="105">
        <f t="shared" si="29"/>
        <v>0</v>
      </c>
      <c r="J39" s="80">
        <f>ROUND(SUM(H39:I39),2)</f>
        <v>0</v>
      </c>
      <c r="K39" s="80">
        <f t="shared" si="25"/>
        <v>0</v>
      </c>
      <c r="L39" s="105">
        <f t="shared" si="30"/>
        <v>0</v>
      </c>
      <c r="M39" s="105">
        <f t="shared" si="30"/>
        <v>0</v>
      </c>
      <c r="N39" s="80">
        <f>ROUND(SUM(L39:M39),2)</f>
        <v>0</v>
      </c>
      <c r="O39" s="105">
        <f t="shared" si="31"/>
        <v>0</v>
      </c>
      <c r="P39" s="105">
        <f t="shared" si="31"/>
        <v>0</v>
      </c>
      <c r="Q39" s="80">
        <f>ROUND(SUM(O39:P39),2)</f>
        <v>0</v>
      </c>
      <c r="R39" s="80">
        <f t="shared" si="26"/>
        <v>0</v>
      </c>
      <c r="S39" s="105">
        <f t="shared" si="32"/>
        <v>0</v>
      </c>
      <c r="T39" s="105">
        <f t="shared" si="32"/>
        <v>0</v>
      </c>
      <c r="U39" s="80">
        <f>ROUND(SUM(S39:T39),2)</f>
        <v>0</v>
      </c>
      <c r="V39" s="80">
        <f t="shared" si="33"/>
        <v>0</v>
      </c>
      <c r="W39" s="80">
        <f t="shared" si="33"/>
        <v>0</v>
      </c>
      <c r="X39" s="80">
        <f>ROUND(SUM(V39:W39),2)</f>
        <v>0</v>
      </c>
      <c r="Y39" s="30"/>
      <c r="Z39" s="106"/>
      <c r="AA39" s="30"/>
    </row>
    <row r="40" spans="1:27" ht="20.100000000000001" customHeight="1" thickBot="1" x14ac:dyDescent="0.3">
      <c r="A40" s="12" t="s">
        <v>20</v>
      </c>
      <c r="B40" s="80">
        <f>SUM(B36:B39)</f>
        <v>0</v>
      </c>
      <c r="C40" s="80">
        <f>SUM(C36:C39)</f>
        <v>98.08</v>
      </c>
      <c r="D40" s="80">
        <f>SUM(D36:D39)</f>
        <v>98.08</v>
      </c>
      <c r="E40" s="80">
        <f>SUM(E36:E39)</f>
        <v>0</v>
      </c>
      <c r="F40" s="80">
        <f>SUM(F36:F39)</f>
        <v>0</v>
      </c>
      <c r="G40" s="80">
        <f>ROUND(SUM(G36:G39),2)</f>
        <v>0</v>
      </c>
      <c r="H40" s="80">
        <f>SUM(H36:H39)</f>
        <v>0</v>
      </c>
      <c r="I40" s="80">
        <f>SUM(I36:I39)</f>
        <v>0</v>
      </c>
      <c r="J40" s="80">
        <f>ROUND(SUM(J36:J39),2)</f>
        <v>0</v>
      </c>
      <c r="K40" s="80">
        <f t="shared" si="25"/>
        <v>0</v>
      </c>
      <c r="L40" s="80">
        <f>SUM(L36:L39)</f>
        <v>0</v>
      </c>
      <c r="M40" s="80">
        <f>SUM(M36:M39)</f>
        <v>0</v>
      </c>
      <c r="N40" s="80">
        <f>ROUND(SUM(N36:N39),2)</f>
        <v>0</v>
      </c>
      <c r="O40" s="80">
        <f>SUM(O36:O39)</f>
        <v>0</v>
      </c>
      <c r="P40" s="80">
        <f>SUM(P36:P39)</f>
        <v>0</v>
      </c>
      <c r="Q40" s="80">
        <f>ROUND(SUM(Q36:Q39),2)</f>
        <v>0</v>
      </c>
      <c r="R40" s="80">
        <f t="shared" si="26"/>
        <v>0</v>
      </c>
      <c r="S40" s="80">
        <f>SUM(S36:S39)</f>
        <v>0</v>
      </c>
      <c r="T40" s="80">
        <f>SUM(T36:T39)</f>
        <v>0</v>
      </c>
      <c r="U40" s="80">
        <f>ROUND(SUM(U36:U39),2)</f>
        <v>0</v>
      </c>
      <c r="V40" s="80">
        <f>SUM(V36:V39)</f>
        <v>0</v>
      </c>
      <c r="W40" s="80">
        <f>SUM(W36:W39)</f>
        <v>98.08</v>
      </c>
      <c r="X40" s="80">
        <f>ROUND(SUM(X36:X39),2)</f>
        <v>98.08</v>
      </c>
      <c r="Y40" s="30"/>
      <c r="Z40" s="80">
        <f>SUM(Z36:Z39)</f>
        <v>0</v>
      </c>
      <c r="AA40" s="30"/>
    </row>
    <row r="41" spans="1:27" ht="20.100000000000001" customHeight="1" thickBot="1" x14ac:dyDescent="0.3">
      <c r="A41" s="13" t="s">
        <v>64</v>
      </c>
      <c r="B41" s="105">
        <f>+B13-B31</f>
        <v>0</v>
      </c>
      <c r="C41" s="105">
        <f>+C13-C31</f>
        <v>5.86</v>
      </c>
      <c r="D41" s="80">
        <f>SUM(B41:C41)</f>
        <v>5.86</v>
      </c>
      <c r="E41" s="105">
        <f>+E13-E31</f>
        <v>0</v>
      </c>
      <c r="F41" s="105">
        <f>+F13-F31</f>
        <v>0</v>
      </c>
      <c r="G41" s="80">
        <f>ROUND(SUM(E41:F41),2)</f>
        <v>0</v>
      </c>
      <c r="H41" s="105">
        <f>+H13-H31</f>
        <v>0</v>
      </c>
      <c r="I41" s="105">
        <f>+I13-I31</f>
        <v>0</v>
      </c>
      <c r="J41" s="80">
        <f>ROUND(SUM(H41:I41),2)</f>
        <v>0</v>
      </c>
      <c r="K41" s="80">
        <f t="shared" si="25"/>
        <v>0</v>
      </c>
      <c r="L41" s="105">
        <f>+L13-L31</f>
        <v>0</v>
      </c>
      <c r="M41" s="105">
        <f>+M13-M31</f>
        <v>0</v>
      </c>
      <c r="N41" s="80">
        <f>ROUND(SUM(L41:M41),2)</f>
        <v>0</v>
      </c>
      <c r="O41" s="105">
        <f>+O13-O31</f>
        <v>0</v>
      </c>
      <c r="P41" s="105">
        <f>+P13-P31</f>
        <v>0</v>
      </c>
      <c r="Q41" s="80">
        <f>ROUND(SUM(O41:P41),2)</f>
        <v>0</v>
      </c>
      <c r="R41" s="80">
        <f t="shared" si="26"/>
        <v>0</v>
      </c>
      <c r="S41" s="105">
        <f>+S13-S31</f>
        <v>0</v>
      </c>
      <c r="T41" s="105">
        <f>+T13-T31</f>
        <v>0</v>
      </c>
      <c r="U41" s="80">
        <f>ROUND(SUM(S41:T41),2)</f>
        <v>0</v>
      </c>
      <c r="V41" s="80">
        <f>+V13-V31</f>
        <v>0</v>
      </c>
      <c r="W41" s="80">
        <f>+W13-W31</f>
        <v>5.86</v>
      </c>
      <c r="X41" s="80">
        <f>ROUND(SUM(V41:W41),2)</f>
        <v>5.86</v>
      </c>
      <c r="Y41" s="30"/>
      <c r="Z41" s="106"/>
      <c r="AA41" s="30"/>
    </row>
    <row r="42" spans="1:27" ht="20.100000000000001" customHeight="1" thickBot="1" x14ac:dyDescent="0.3">
      <c r="A42" s="13" t="s">
        <v>65</v>
      </c>
      <c r="B42" s="105">
        <f>+B14-B32</f>
        <v>0</v>
      </c>
      <c r="C42" s="105">
        <f>+C14-C32</f>
        <v>0</v>
      </c>
      <c r="D42" s="80">
        <f>SUM(B42:C42)</f>
        <v>0</v>
      </c>
      <c r="E42" s="105">
        <f>+E14-E32</f>
        <v>0</v>
      </c>
      <c r="F42" s="105">
        <f>+F14-F32</f>
        <v>0</v>
      </c>
      <c r="G42" s="80">
        <f>ROUND(SUM(E42:F42),2)</f>
        <v>0</v>
      </c>
      <c r="H42" s="105">
        <f>+H14-H32</f>
        <v>0</v>
      </c>
      <c r="I42" s="105">
        <f>+I14-I32</f>
        <v>0</v>
      </c>
      <c r="J42" s="80">
        <f>ROUND(SUM(H42:I42),2)</f>
        <v>0</v>
      </c>
      <c r="K42" s="80">
        <f t="shared" si="25"/>
        <v>0</v>
      </c>
      <c r="L42" s="105">
        <f>+L14-L32</f>
        <v>0</v>
      </c>
      <c r="M42" s="105">
        <f>+M14-M32</f>
        <v>0</v>
      </c>
      <c r="N42" s="80">
        <f>ROUND(SUM(L42:M42),2)</f>
        <v>0</v>
      </c>
      <c r="O42" s="105">
        <f>+O14-O32</f>
        <v>0</v>
      </c>
      <c r="P42" s="105">
        <f>+P14-P32</f>
        <v>0</v>
      </c>
      <c r="Q42" s="80">
        <f>ROUND(SUM(O42:P42),2)</f>
        <v>0</v>
      </c>
      <c r="R42" s="80">
        <f t="shared" si="26"/>
        <v>0</v>
      </c>
      <c r="S42" s="105">
        <f>+S14-S32</f>
        <v>0</v>
      </c>
      <c r="T42" s="105">
        <f>+T14-T32</f>
        <v>0</v>
      </c>
      <c r="U42" s="80">
        <f>ROUND(SUM(S42:T42),2)</f>
        <v>0</v>
      </c>
      <c r="V42" s="80">
        <f>+V14-V32</f>
        <v>0</v>
      </c>
      <c r="W42" s="80">
        <f>+W14-W32</f>
        <v>0</v>
      </c>
      <c r="X42" s="80">
        <f>ROUND(SUM(V42:W42),2)</f>
        <v>0</v>
      </c>
      <c r="Y42" s="30"/>
      <c r="Z42" s="106"/>
      <c r="AA42" s="30"/>
    </row>
    <row r="43" spans="1:27" ht="20.100000000000001" customHeight="1" x14ac:dyDescent="0.25">
      <c r="A43" s="12" t="s">
        <v>21</v>
      </c>
      <c r="B43" s="80">
        <f t="shared" ref="B43:I43" si="34">SUM(B41:B42)</f>
        <v>0</v>
      </c>
      <c r="C43" s="80">
        <f t="shared" si="34"/>
        <v>5.86</v>
      </c>
      <c r="D43" s="80">
        <f t="shared" si="34"/>
        <v>5.86</v>
      </c>
      <c r="E43" s="80">
        <f t="shared" si="34"/>
        <v>0</v>
      </c>
      <c r="F43" s="80">
        <f t="shared" si="34"/>
        <v>0</v>
      </c>
      <c r="G43" s="80">
        <f t="shared" si="34"/>
        <v>0</v>
      </c>
      <c r="H43" s="80">
        <f t="shared" si="34"/>
        <v>0</v>
      </c>
      <c r="I43" s="80">
        <f t="shared" si="34"/>
        <v>0</v>
      </c>
      <c r="J43" s="80">
        <f>ROUND(SUM(J41:J42),2)</f>
        <v>0</v>
      </c>
      <c r="K43" s="80">
        <f t="shared" si="25"/>
        <v>0</v>
      </c>
      <c r="L43" s="80">
        <f>SUM(L41:L42)</f>
        <v>0</v>
      </c>
      <c r="M43" s="80">
        <f>SUM(M41:M42)</f>
        <v>0</v>
      </c>
      <c r="N43" s="80">
        <f>SUM(N41:N42)</f>
        <v>0</v>
      </c>
      <c r="O43" s="80">
        <f>SUM(O41:O42)</f>
        <v>0</v>
      </c>
      <c r="P43" s="80">
        <f>SUM(P41:P42)</f>
        <v>0</v>
      </c>
      <c r="Q43" s="80">
        <f>ROUND(SUM(Q39:Q42),2)</f>
        <v>0</v>
      </c>
      <c r="R43" s="80">
        <f t="shared" si="26"/>
        <v>0</v>
      </c>
      <c r="S43" s="80">
        <f>SUM(S41:S42)</f>
        <v>0</v>
      </c>
      <c r="T43" s="80">
        <f>SUM(T41:T42)</f>
        <v>0</v>
      </c>
      <c r="U43" s="80">
        <f>ROUND(SUM(U41:U42),2)</f>
        <v>0</v>
      </c>
      <c r="V43" s="80">
        <f>SUM(V41:V42)</f>
        <v>0</v>
      </c>
      <c r="W43" s="80">
        <f>SUM(W41:W42)</f>
        <v>5.86</v>
      </c>
      <c r="X43" s="80">
        <f>ROUND(SUM(X41:X42),2)</f>
        <v>5.86</v>
      </c>
      <c r="Y43" s="30"/>
      <c r="Z43" s="80">
        <f>+Z41+Z42</f>
        <v>0</v>
      </c>
      <c r="AA43" s="30"/>
    </row>
    <row r="44" spans="1:27" ht="20.100000000000001" customHeight="1" x14ac:dyDescent="0.25">
      <c r="A44" s="12" t="s">
        <v>82</v>
      </c>
      <c r="B44" s="80">
        <f t="shared" ref="B44:I44" si="35">+B40+B43</f>
        <v>0</v>
      </c>
      <c r="C44" s="80">
        <f t="shared" si="35"/>
        <v>103.94</v>
      </c>
      <c r="D44" s="80">
        <f t="shared" si="35"/>
        <v>103.94</v>
      </c>
      <c r="E44" s="80">
        <f t="shared" si="35"/>
        <v>0</v>
      </c>
      <c r="F44" s="80">
        <f t="shared" si="35"/>
        <v>0</v>
      </c>
      <c r="G44" s="80">
        <f t="shared" si="35"/>
        <v>0</v>
      </c>
      <c r="H44" s="80">
        <f t="shared" si="35"/>
        <v>0</v>
      </c>
      <c r="I44" s="80">
        <f t="shared" si="35"/>
        <v>0</v>
      </c>
      <c r="J44" s="80">
        <f>ROUND(SUM(J40,J43),2)</f>
        <v>0</v>
      </c>
      <c r="K44" s="80">
        <f>ROUND(SUM(G44,J44),2)</f>
        <v>0</v>
      </c>
      <c r="L44" s="80">
        <f>+L40+L43</f>
        <v>0</v>
      </c>
      <c r="M44" s="80">
        <f>+M40+M43</f>
        <v>0</v>
      </c>
      <c r="N44" s="80">
        <f>+N40+N43</f>
        <v>0</v>
      </c>
      <c r="O44" s="80">
        <f>+O40+O43</f>
        <v>0</v>
      </c>
      <c r="P44" s="80">
        <f>+P40+P43</f>
        <v>0</v>
      </c>
      <c r="Q44" s="80">
        <f>ROUND(SUM(Q40,Q43),2)</f>
        <v>0</v>
      </c>
      <c r="R44" s="80">
        <f>ROUND(SUM(N44,Q44),2)</f>
        <v>0</v>
      </c>
      <c r="S44" s="80">
        <f>+S40+S43</f>
        <v>0</v>
      </c>
      <c r="T44" s="80">
        <f>+T40+T43</f>
        <v>0</v>
      </c>
      <c r="U44" s="80">
        <f>ROUND(SUM(U40,U43),2)</f>
        <v>0</v>
      </c>
      <c r="V44" s="80">
        <f>+V40+V43</f>
        <v>0</v>
      </c>
      <c r="W44" s="80">
        <f>+W40+W43</f>
        <v>103.94</v>
      </c>
      <c r="X44" s="80">
        <f>ROUND(SUM(X40,X43),2)</f>
        <v>103.94</v>
      </c>
      <c r="Y44" s="80">
        <f>+Y16</f>
        <v>0</v>
      </c>
      <c r="Z44" s="80">
        <f>+Z40+Z43</f>
        <v>0</v>
      </c>
      <c r="AA44" s="80">
        <f>X44+Y44+Z44</f>
        <v>103.94</v>
      </c>
    </row>
  </sheetData>
  <sheetProtection algorithmName="SHA-512" hashValue="0X5kNcBjYk6OyrpvACGXlktONputlAqJ0nbhvwIIAyZaqBcLnK+DULXtB7nSDMsux9H6OPFL03I2QksGYLZnWA==" saltValue="COLvXkypLzwsfPvmCiY9Yg==" spinCount="100000" sheet="1" objects="1" scenarios="1"/>
  <mergeCells count="30">
    <mergeCell ref="Z5:Z7"/>
    <mergeCell ref="AA5:AA7"/>
    <mergeCell ref="B6:B7"/>
    <mergeCell ref="C6:C7"/>
    <mergeCell ref="D6:D7"/>
    <mergeCell ref="E6:G6"/>
    <mergeCell ref="H6:J6"/>
    <mergeCell ref="K6:K7"/>
    <mergeCell ref="L6:N6"/>
    <mergeCell ref="V5:X5"/>
    <mergeCell ref="O6:Q6"/>
    <mergeCell ref="R6:R7"/>
    <mergeCell ref="S6:S7"/>
    <mergeCell ref="T6:T7"/>
    <mergeCell ref="U6:U7"/>
    <mergeCell ref="V6:V7"/>
    <mergeCell ref="Z1:AA1"/>
    <mergeCell ref="A2:Y2"/>
    <mergeCell ref="Z2:AA2"/>
    <mergeCell ref="A3:Y3"/>
    <mergeCell ref="Z3:AA3"/>
    <mergeCell ref="A1:Y1"/>
    <mergeCell ref="W6:W7"/>
    <mergeCell ref="X6:X7"/>
    <mergeCell ref="Y5:Y7"/>
    <mergeCell ref="A5:A7"/>
    <mergeCell ref="B5:D5"/>
    <mergeCell ref="E5:K5"/>
    <mergeCell ref="L5:R5"/>
    <mergeCell ref="S5:U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92D050"/>
  </sheetPr>
  <dimension ref="A1:AB24"/>
  <sheetViews>
    <sheetView workbookViewId="0">
      <selection activeCell="A2" sqref="A2:AB2"/>
    </sheetView>
  </sheetViews>
  <sheetFormatPr baseColWidth="10" defaultRowHeight="15" x14ac:dyDescent="0.25"/>
  <cols>
    <col min="1" max="1" width="50.140625" customWidth="1"/>
  </cols>
  <sheetData>
    <row r="1" spans="1:28" ht="15.75" thickBot="1" x14ac:dyDescent="0.3">
      <c r="A1" s="139" t="s">
        <v>95</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90"/>
    </row>
    <row r="2" spans="1:28" ht="15.75" thickBot="1" x14ac:dyDescent="0.3">
      <c r="A2" s="158" t="str">
        <f>IF(CONTROL!D4=0,"",CONTROL!D4)</f>
        <v>Septiembre</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91"/>
    </row>
    <row r="3" spans="1:28"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91"/>
    </row>
    <row r="4" spans="1:28" ht="15.75" thickBot="1" x14ac:dyDescent="0.3"/>
    <row r="5" spans="1:28" ht="63.75" customHeight="1" thickBot="1" x14ac:dyDescent="0.3">
      <c r="A5" s="149" t="s">
        <v>73</v>
      </c>
      <c r="B5" s="154" t="s">
        <v>48</v>
      </c>
      <c r="C5" s="155"/>
      <c r="D5" s="156"/>
      <c r="E5" s="154" t="s">
        <v>49</v>
      </c>
      <c r="F5" s="155"/>
      <c r="G5" s="155"/>
      <c r="H5" s="155"/>
      <c r="I5" s="155"/>
      <c r="J5" s="155"/>
      <c r="K5" s="156"/>
      <c r="L5" s="154" t="s">
        <v>50</v>
      </c>
      <c r="M5" s="155"/>
      <c r="N5" s="155"/>
      <c r="O5" s="155"/>
      <c r="P5" s="155"/>
      <c r="Q5" s="155"/>
      <c r="R5" s="156"/>
      <c r="S5" s="154" t="s">
        <v>83</v>
      </c>
      <c r="T5" s="155"/>
      <c r="U5" s="156"/>
      <c r="V5" s="154" t="s">
        <v>84</v>
      </c>
      <c r="W5" s="155"/>
      <c r="X5" s="156"/>
      <c r="Y5" s="154" t="s">
        <v>85</v>
      </c>
      <c r="Z5" s="155"/>
      <c r="AA5" s="156"/>
      <c r="AB5" s="149" t="s">
        <v>86</v>
      </c>
    </row>
    <row r="6" spans="1:28" ht="15.75" thickBot="1" x14ac:dyDescent="0.3">
      <c r="A6" s="153"/>
      <c r="B6" s="149" t="s">
        <v>54</v>
      </c>
      <c r="C6" s="149" t="s">
        <v>55</v>
      </c>
      <c r="D6" s="149" t="s">
        <v>30</v>
      </c>
      <c r="E6" s="154" t="s">
        <v>54</v>
      </c>
      <c r="F6" s="155"/>
      <c r="G6" s="156"/>
      <c r="H6" s="154" t="s">
        <v>55</v>
      </c>
      <c r="I6" s="155"/>
      <c r="J6" s="156"/>
      <c r="K6" s="149" t="s">
        <v>30</v>
      </c>
      <c r="L6" s="154" t="s">
        <v>54</v>
      </c>
      <c r="M6" s="155"/>
      <c r="N6" s="156"/>
      <c r="O6" s="154" t="s">
        <v>55</v>
      </c>
      <c r="P6" s="155"/>
      <c r="Q6" s="156"/>
      <c r="R6" s="149" t="s">
        <v>30</v>
      </c>
      <c r="S6" s="149" t="s">
        <v>54</v>
      </c>
      <c r="T6" s="149" t="s">
        <v>55</v>
      </c>
      <c r="U6" s="149" t="s">
        <v>30</v>
      </c>
      <c r="V6" s="149" t="s">
        <v>54</v>
      </c>
      <c r="W6" s="149" t="s">
        <v>55</v>
      </c>
      <c r="X6" s="149" t="s">
        <v>30</v>
      </c>
      <c r="Y6" s="149" t="s">
        <v>87</v>
      </c>
      <c r="Z6" s="149" t="s">
        <v>88</v>
      </c>
      <c r="AA6" s="149" t="s">
        <v>30</v>
      </c>
      <c r="AB6" s="153"/>
    </row>
    <row r="7" spans="1:28" ht="41.25" customHeight="1" thickBot="1" x14ac:dyDescent="0.3">
      <c r="A7" s="150"/>
      <c r="B7" s="150"/>
      <c r="C7" s="150"/>
      <c r="D7" s="150"/>
      <c r="E7" s="11" t="s">
        <v>56</v>
      </c>
      <c r="F7" s="11" t="s">
        <v>57</v>
      </c>
      <c r="G7" s="11" t="s">
        <v>30</v>
      </c>
      <c r="H7" s="11" t="s">
        <v>56</v>
      </c>
      <c r="I7" s="11" t="s">
        <v>57</v>
      </c>
      <c r="J7" s="11" t="s">
        <v>30</v>
      </c>
      <c r="K7" s="150"/>
      <c r="L7" s="11" t="s">
        <v>58</v>
      </c>
      <c r="M7" s="11" t="s">
        <v>59</v>
      </c>
      <c r="N7" s="11" t="s">
        <v>30</v>
      </c>
      <c r="O7" s="11" t="s">
        <v>58</v>
      </c>
      <c r="P7" s="11" t="s">
        <v>59</v>
      </c>
      <c r="Q7" s="11" t="s">
        <v>30</v>
      </c>
      <c r="R7" s="150"/>
      <c r="S7" s="150"/>
      <c r="T7" s="150"/>
      <c r="U7" s="150"/>
      <c r="V7" s="150"/>
      <c r="W7" s="150"/>
      <c r="X7" s="150"/>
      <c r="Y7" s="150"/>
      <c r="Z7" s="150"/>
      <c r="AA7" s="150"/>
      <c r="AB7" s="150"/>
    </row>
    <row r="8" spans="1:28" ht="30" customHeight="1" x14ac:dyDescent="0.25">
      <c r="A8" s="31" t="s">
        <v>60</v>
      </c>
      <c r="B8" s="35">
        <f>IFERROR(ROUND(A.74!B8,2),0)</f>
        <v>0</v>
      </c>
      <c r="C8" s="35">
        <f>IFERROR(ROUND(A.74!C8,2),0)</f>
        <v>0</v>
      </c>
      <c r="D8" s="40">
        <f>B8+C8</f>
        <v>0</v>
      </c>
      <c r="E8" s="35">
        <f>IFERROR(ROUND(A.74!E8,2),0)</f>
        <v>0</v>
      </c>
      <c r="F8" s="35">
        <f>IFERROR(ROUND(A.74!F8,2),0)</f>
        <v>0</v>
      </c>
      <c r="G8" s="40">
        <f>E8+F8</f>
        <v>0</v>
      </c>
      <c r="H8" s="35">
        <f>IFERROR(ROUND(A.74!H8,2),0)</f>
        <v>0</v>
      </c>
      <c r="I8" s="35">
        <f>IFERROR(ROUND(A.74!I8,2),0)</f>
        <v>0</v>
      </c>
      <c r="J8" s="40">
        <f>H8+I8</f>
        <v>0</v>
      </c>
      <c r="K8" s="40">
        <f>G8+J8</f>
        <v>0</v>
      </c>
      <c r="L8" s="35">
        <f>IFERROR(ROUND(A.74!L8,2),0)</f>
        <v>0</v>
      </c>
      <c r="M8" s="35">
        <f>IFERROR(ROUND(A.74!M8,2),0)</f>
        <v>0</v>
      </c>
      <c r="N8" s="40">
        <f>L8+M8</f>
        <v>0</v>
      </c>
      <c r="O8" s="35">
        <f>IFERROR(ROUND(A.74!O8,2),0)</f>
        <v>0</v>
      </c>
      <c r="P8" s="35">
        <f>IFERROR(ROUND(A.74!P8,2),0)</f>
        <v>0</v>
      </c>
      <c r="Q8" s="40">
        <f>O8+P8</f>
        <v>0</v>
      </c>
      <c r="R8" s="40">
        <f>N8+Q8</f>
        <v>0</v>
      </c>
      <c r="S8" s="35">
        <f>IFERROR(ROUND(A.74!S8,2),0)</f>
        <v>0</v>
      </c>
      <c r="T8" s="35">
        <f>IFERROR(ROUND(A.74!T8,2),0)</f>
        <v>0</v>
      </c>
      <c r="U8" s="40">
        <f>S8+T8</f>
        <v>0</v>
      </c>
      <c r="V8" s="40">
        <f>B8+G8+N8+S8</f>
        <v>0</v>
      </c>
      <c r="W8" s="40">
        <f>C8+J8+Q8+T8</f>
        <v>0</v>
      </c>
      <c r="X8" s="40">
        <f>V8+W8</f>
        <v>0</v>
      </c>
      <c r="Y8" s="35">
        <f>IFERROR(ROUND(A.74!Y8,2),0)</f>
        <v>0</v>
      </c>
      <c r="Z8" s="35">
        <f>IFERROR(ROUND(A.74!Z8,2),0)</f>
        <v>0</v>
      </c>
      <c r="AA8" s="40">
        <f>Y8+Z8</f>
        <v>0</v>
      </c>
      <c r="AB8" s="35">
        <f>IFERROR(ROUND(A.74!AB8,2),0)</f>
        <v>0</v>
      </c>
    </row>
    <row r="9" spans="1:28" ht="30" customHeight="1" x14ac:dyDescent="0.25">
      <c r="A9" s="31" t="s">
        <v>61</v>
      </c>
      <c r="B9" s="35">
        <f>IFERROR(ROUND(A.74!B9,2),0)</f>
        <v>0</v>
      </c>
      <c r="C9" s="35">
        <f>IFERROR(ROUND(A.74!C9,2),0)</f>
        <v>98.08</v>
      </c>
      <c r="D9" s="40">
        <f t="shared" ref="D9:D21" si="0">B9+C9</f>
        <v>98.08</v>
      </c>
      <c r="E9" s="35">
        <f>IFERROR(ROUND(A.74!E9,2),0)</f>
        <v>0</v>
      </c>
      <c r="F9" s="35">
        <f>IFERROR(ROUND(A.74!F9,2),0)</f>
        <v>0</v>
      </c>
      <c r="G9" s="40">
        <f t="shared" ref="G9:G24" si="1">E9+F9</f>
        <v>0</v>
      </c>
      <c r="H9" s="35">
        <f>IFERROR(ROUND(A.74!H9,2),0)</f>
        <v>0</v>
      </c>
      <c r="I9" s="35">
        <f>IFERROR(ROUND(A.74!I9,2),0)</f>
        <v>0</v>
      </c>
      <c r="J9" s="40">
        <f t="shared" ref="J9:J18" si="2">H9+I9</f>
        <v>0</v>
      </c>
      <c r="K9" s="40">
        <f t="shared" ref="K9:K18" si="3">G9+J9</f>
        <v>0</v>
      </c>
      <c r="L9" s="35">
        <f>IFERROR(ROUND(A.74!L9,2),0)</f>
        <v>0</v>
      </c>
      <c r="M9" s="35">
        <f>IFERROR(ROUND(A.74!M9,2),0)</f>
        <v>0</v>
      </c>
      <c r="N9" s="40">
        <f t="shared" ref="N9:N18" si="4">L9+M9</f>
        <v>0</v>
      </c>
      <c r="O9" s="35">
        <f>IFERROR(ROUND(A.74!O9,2),0)</f>
        <v>0</v>
      </c>
      <c r="P9" s="35">
        <f>IFERROR(ROUND(A.74!P9,2),0)</f>
        <v>0</v>
      </c>
      <c r="Q9" s="40">
        <f t="shared" ref="Q9:Q18" si="5">O9+P9</f>
        <v>0</v>
      </c>
      <c r="R9" s="40">
        <f t="shared" ref="R9:R18" si="6">N9+Q9</f>
        <v>0</v>
      </c>
      <c r="S9" s="35">
        <f>IFERROR(ROUND(A.74!S9,2),0)</f>
        <v>0</v>
      </c>
      <c r="T9" s="35">
        <f>IFERROR(ROUND(A.74!T9,2),0)</f>
        <v>0</v>
      </c>
      <c r="U9" s="40">
        <f t="shared" ref="U9:U24" si="7">S9+T9</f>
        <v>0</v>
      </c>
      <c r="V9" s="40">
        <f t="shared" ref="V9:V24" si="8">B9+G9+N9+S9</f>
        <v>0</v>
      </c>
      <c r="W9" s="40">
        <f t="shared" ref="W9:W24" si="9">C9+J9+Q9+T9</f>
        <v>98.08</v>
      </c>
      <c r="X9" s="40">
        <f t="shared" ref="X9:X24" si="10">V9+W9</f>
        <v>98.08</v>
      </c>
      <c r="Y9" s="35">
        <f>IFERROR(ROUND(A.74!Y9,2),0)</f>
        <v>0</v>
      </c>
      <c r="Z9" s="35">
        <f>IFERROR(ROUND(A.74!Z9,2),0)</f>
        <v>0</v>
      </c>
      <c r="AA9" s="40">
        <f t="shared" ref="AA9:AA18" si="11">Y9+Z9</f>
        <v>0</v>
      </c>
      <c r="AB9" s="35">
        <f>IFERROR(ROUND(A.74!AB9,2),0)</f>
        <v>0</v>
      </c>
    </row>
    <row r="10" spans="1:28" ht="30" customHeight="1" x14ac:dyDescent="0.25">
      <c r="A10" s="31" t="s">
        <v>62</v>
      </c>
      <c r="B10" s="35">
        <f>IFERROR(ROUND(A.74!B10,2),0)</f>
        <v>0</v>
      </c>
      <c r="C10" s="35">
        <f>IFERROR(ROUND(A.74!C10,2),0)</f>
        <v>0</v>
      </c>
      <c r="D10" s="40">
        <f t="shared" si="0"/>
        <v>0</v>
      </c>
      <c r="E10" s="35">
        <f>IFERROR(ROUND(A.74!E10,2),0)</f>
        <v>0</v>
      </c>
      <c r="F10" s="35">
        <f>IFERROR(ROUND(A.74!F10,2),0)</f>
        <v>0</v>
      </c>
      <c r="G10" s="40">
        <f t="shared" si="1"/>
        <v>0</v>
      </c>
      <c r="H10" s="35">
        <f>IFERROR(ROUND(A.74!H10,2),0)</f>
        <v>0</v>
      </c>
      <c r="I10" s="35">
        <f>IFERROR(ROUND(A.74!I10,2),0)</f>
        <v>0</v>
      </c>
      <c r="J10" s="40">
        <f t="shared" si="2"/>
        <v>0</v>
      </c>
      <c r="K10" s="40">
        <f t="shared" si="3"/>
        <v>0</v>
      </c>
      <c r="L10" s="35">
        <f>IFERROR(ROUND(A.74!L10,2),0)</f>
        <v>0</v>
      </c>
      <c r="M10" s="35">
        <f>IFERROR(ROUND(A.74!M10,2),0)</f>
        <v>0</v>
      </c>
      <c r="N10" s="40">
        <f t="shared" si="4"/>
        <v>0</v>
      </c>
      <c r="O10" s="35">
        <f>IFERROR(ROUND(A.74!O10,2),0)</f>
        <v>0</v>
      </c>
      <c r="P10" s="35">
        <f>IFERROR(ROUND(A.74!P10,2),0)</f>
        <v>0</v>
      </c>
      <c r="Q10" s="40">
        <f t="shared" si="5"/>
        <v>0</v>
      </c>
      <c r="R10" s="40">
        <f t="shared" si="6"/>
        <v>0</v>
      </c>
      <c r="S10" s="35">
        <f>IFERROR(ROUND(A.74!S10,2),0)</f>
        <v>0</v>
      </c>
      <c r="T10" s="35">
        <f>IFERROR(ROUND(A.74!T10,2),0)</f>
        <v>0</v>
      </c>
      <c r="U10" s="40">
        <f t="shared" si="7"/>
        <v>0</v>
      </c>
      <c r="V10" s="40">
        <f t="shared" si="8"/>
        <v>0</v>
      </c>
      <c r="W10" s="40">
        <f t="shared" si="9"/>
        <v>0</v>
      </c>
      <c r="X10" s="40">
        <f t="shared" si="10"/>
        <v>0</v>
      </c>
      <c r="Y10" s="35">
        <f>IFERROR(ROUND(A.74!Y10,2),0)</f>
        <v>0</v>
      </c>
      <c r="Z10" s="35">
        <f>IFERROR(ROUND(A.74!Z10,2),0)</f>
        <v>0</v>
      </c>
      <c r="AA10" s="40">
        <f t="shared" si="11"/>
        <v>0</v>
      </c>
      <c r="AB10" s="35">
        <f>IFERROR(ROUND(A.74!AB10,2),0)</f>
        <v>0</v>
      </c>
    </row>
    <row r="11" spans="1:28" ht="30" customHeight="1" x14ac:dyDescent="0.25">
      <c r="A11" s="31" t="s">
        <v>63</v>
      </c>
      <c r="B11" s="35">
        <f>IFERROR(ROUND(A.74!B11,2),0)</f>
        <v>0</v>
      </c>
      <c r="C11" s="35">
        <f>IFERROR(ROUND(A.74!C11,2),0)</f>
        <v>0</v>
      </c>
      <c r="D11" s="40">
        <f t="shared" si="0"/>
        <v>0</v>
      </c>
      <c r="E11" s="35">
        <f>IFERROR(ROUND(A.74!E11,2),0)</f>
        <v>0</v>
      </c>
      <c r="F11" s="35">
        <f>IFERROR(ROUND(A.74!F11,2),0)</f>
        <v>0</v>
      </c>
      <c r="G11" s="40">
        <f t="shared" si="1"/>
        <v>0</v>
      </c>
      <c r="H11" s="35">
        <f>IFERROR(ROUND(A.74!H11,2),0)</f>
        <v>0</v>
      </c>
      <c r="I11" s="35">
        <f>IFERROR(ROUND(A.74!I11,2),0)</f>
        <v>0</v>
      </c>
      <c r="J11" s="40">
        <f t="shared" si="2"/>
        <v>0</v>
      </c>
      <c r="K11" s="40">
        <f t="shared" si="3"/>
        <v>0</v>
      </c>
      <c r="L11" s="35">
        <f>IFERROR(ROUND(A.74!L11,2),0)</f>
        <v>0</v>
      </c>
      <c r="M11" s="35">
        <f>IFERROR(ROUND(A.74!M11,2),0)</f>
        <v>0</v>
      </c>
      <c r="N11" s="40">
        <f t="shared" si="4"/>
        <v>0</v>
      </c>
      <c r="O11" s="35">
        <f>IFERROR(ROUND(A.74!O11,2),0)</f>
        <v>0</v>
      </c>
      <c r="P11" s="35">
        <f>IFERROR(ROUND(A.74!P11,2),0)</f>
        <v>0</v>
      </c>
      <c r="Q11" s="40">
        <f t="shared" si="5"/>
        <v>0</v>
      </c>
      <c r="R11" s="40">
        <f t="shared" si="6"/>
        <v>0</v>
      </c>
      <c r="S11" s="35">
        <f>IFERROR(ROUND(A.74!S11,2),0)</f>
        <v>0</v>
      </c>
      <c r="T11" s="35">
        <f>IFERROR(ROUND(A.74!T11,2),0)</f>
        <v>0</v>
      </c>
      <c r="U11" s="40">
        <f t="shared" si="7"/>
        <v>0</v>
      </c>
      <c r="V11" s="40">
        <f t="shared" si="8"/>
        <v>0</v>
      </c>
      <c r="W11" s="40">
        <f t="shared" si="9"/>
        <v>0</v>
      </c>
      <c r="X11" s="40">
        <f t="shared" si="10"/>
        <v>0</v>
      </c>
      <c r="Y11" s="35">
        <f>IFERROR(ROUND(A.74!Y11,2),0)</f>
        <v>0</v>
      </c>
      <c r="Z11" s="35">
        <f>IFERROR(ROUND(A.74!Z11,2),0)</f>
        <v>0</v>
      </c>
      <c r="AA11" s="40">
        <f t="shared" si="11"/>
        <v>0</v>
      </c>
      <c r="AB11" s="35">
        <f>IFERROR(ROUND(A.74!AB11,2),0)</f>
        <v>0</v>
      </c>
    </row>
    <row r="12" spans="1:28" ht="30" customHeight="1" x14ac:dyDescent="0.25">
      <c r="A12" s="32" t="s">
        <v>20</v>
      </c>
      <c r="B12" s="26">
        <f>B8+B9+B10+B11</f>
        <v>0</v>
      </c>
      <c r="C12" s="26">
        <f t="shared" ref="C12:AB12" si="12">C8+C9+C10+C11</f>
        <v>98.08</v>
      </c>
      <c r="D12" s="26">
        <f t="shared" si="12"/>
        <v>98.08</v>
      </c>
      <c r="E12" s="26">
        <f t="shared" si="12"/>
        <v>0</v>
      </c>
      <c r="F12" s="26">
        <f t="shared" si="12"/>
        <v>0</v>
      </c>
      <c r="G12" s="26">
        <f t="shared" si="12"/>
        <v>0</v>
      </c>
      <c r="H12" s="26">
        <f t="shared" si="12"/>
        <v>0</v>
      </c>
      <c r="I12" s="26">
        <f t="shared" si="12"/>
        <v>0</v>
      </c>
      <c r="J12" s="26">
        <f t="shared" si="12"/>
        <v>0</v>
      </c>
      <c r="K12" s="26">
        <f t="shared" si="12"/>
        <v>0</v>
      </c>
      <c r="L12" s="26">
        <f t="shared" si="12"/>
        <v>0</v>
      </c>
      <c r="M12" s="26">
        <f t="shared" si="12"/>
        <v>0</v>
      </c>
      <c r="N12" s="26">
        <f t="shared" si="12"/>
        <v>0</v>
      </c>
      <c r="O12" s="26">
        <f t="shared" si="12"/>
        <v>0</v>
      </c>
      <c r="P12" s="26">
        <f t="shared" si="12"/>
        <v>0</v>
      </c>
      <c r="Q12" s="26">
        <f t="shared" si="12"/>
        <v>0</v>
      </c>
      <c r="R12" s="26">
        <f t="shared" si="12"/>
        <v>0</v>
      </c>
      <c r="S12" s="26">
        <f t="shared" si="12"/>
        <v>0</v>
      </c>
      <c r="T12" s="26">
        <f t="shared" si="12"/>
        <v>0</v>
      </c>
      <c r="U12" s="26">
        <f t="shared" si="12"/>
        <v>0</v>
      </c>
      <c r="V12" s="26">
        <f t="shared" si="12"/>
        <v>0</v>
      </c>
      <c r="W12" s="26">
        <f t="shared" si="12"/>
        <v>98.08</v>
      </c>
      <c r="X12" s="26">
        <f t="shared" si="12"/>
        <v>98.08</v>
      </c>
      <c r="Y12" s="26">
        <f t="shared" si="12"/>
        <v>0</v>
      </c>
      <c r="Z12" s="26">
        <f t="shared" si="12"/>
        <v>0</v>
      </c>
      <c r="AA12" s="26">
        <f t="shared" si="12"/>
        <v>0</v>
      </c>
      <c r="AB12" s="26">
        <f t="shared" si="12"/>
        <v>0</v>
      </c>
    </row>
    <row r="13" spans="1:28" ht="30" customHeight="1" x14ac:dyDescent="0.25">
      <c r="A13" s="31" t="s">
        <v>64</v>
      </c>
      <c r="B13" s="35">
        <f>IFERROR(ROUND(A.74!B13,2),0)</f>
        <v>0</v>
      </c>
      <c r="C13" s="35">
        <f>IFERROR(ROUND(A.74!C13,2),0)</f>
        <v>5.86</v>
      </c>
      <c r="D13" s="40">
        <f t="shared" si="0"/>
        <v>5.86</v>
      </c>
      <c r="E13" s="35">
        <f>IFERROR(ROUND(A.74!E13,2),0)</f>
        <v>0</v>
      </c>
      <c r="F13" s="35">
        <f>IFERROR(ROUND(A.74!F13,2),0)</f>
        <v>0</v>
      </c>
      <c r="G13" s="40">
        <f t="shared" si="1"/>
        <v>0</v>
      </c>
      <c r="H13" s="35">
        <f>IFERROR(ROUND(A.74!H13,2),0)</f>
        <v>0</v>
      </c>
      <c r="I13" s="35">
        <f>IFERROR(ROUND(A.74!I13,2),0)</f>
        <v>0</v>
      </c>
      <c r="J13" s="40">
        <f t="shared" si="2"/>
        <v>0</v>
      </c>
      <c r="K13" s="40">
        <f t="shared" si="3"/>
        <v>0</v>
      </c>
      <c r="L13" s="35">
        <f>IFERROR(ROUND(A.74!L13,2),0)</f>
        <v>0</v>
      </c>
      <c r="M13" s="35">
        <f>IFERROR(ROUND(A.74!M13,2),0)</f>
        <v>0</v>
      </c>
      <c r="N13" s="40">
        <f t="shared" si="4"/>
        <v>0</v>
      </c>
      <c r="O13" s="35">
        <f>IFERROR(ROUND(A.74!O13,2),0)</f>
        <v>0</v>
      </c>
      <c r="P13" s="35">
        <f>IFERROR(ROUND(A.74!P13,2),0)</f>
        <v>0</v>
      </c>
      <c r="Q13" s="40">
        <f t="shared" si="5"/>
        <v>0</v>
      </c>
      <c r="R13" s="40">
        <f t="shared" si="6"/>
        <v>0</v>
      </c>
      <c r="S13" s="35">
        <f>IFERROR(ROUND(A.74!S13,2),0)</f>
        <v>0</v>
      </c>
      <c r="T13" s="35">
        <f>IFERROR(ROUND(A.74!T13,2),0)</f>
        <v>0</v>
      </c>
      <c r="U13" s="40">
        <f t="shared" si="7"/>
        <v>0</v>
      </c>
      <c r="V13" s="40">
        <f t="shared" si="8"/>
        <v>0</v>
      </c>
      <c r="W13" s="40">
        <f t="shared" si="9"/>
        <v>5.86</v>
      </c>
      <c r="X13" s="40">
        <f t="shared" si="10"/>
        <v>5.86</v>
      </c>
      <c r="Y13" s="35">
        <f>IFERROR(ROUND(A.74!Y13,2),0)</f>
        <v>0</v>
      </c>
      <c r="Z13" s="35">
        <f>IFERROR(ROUND(A.74!Z13,2),0)</f>
        <v>0</v>
      </c>
      <c r="AA13" s="40">
        <f t="shared" si="11"/>
        <v>0</v>
      </c>
      <c r="AB13" s="35">
        <f>IFERROR(ROUND(A.74!AB13,2),0)</f>
        <v>0</v>
      </c>
    </row>
    <row r="14" spans="1:28" ht="30" customHeight="1" x14ac:dyDescent="0.25">
      <c r="A14" s="31" t="s">
        <v>65</v>
      </c>
      <c r="B14" s="35">
        <f>IFERROR(ROUND(A.74!B14,2),0)</f>
        <v>0</v>
      </c>
      <c r="C14" s="35">
        <f>IFERROR(ROUND(A.74!C14,2),0)</f>
        <v>0</v>
      </c>
      <c r="D14" s="40">
        <f t="shared" si="0"/>
        <v>0</v>
      </c>
      <c r="E14" s="35">
        <f>IFERROR(ROUND(A.74!E14,2),0)</f>
        <v>0</v>
      </c>
      <c r="F14" s="35">
        <f>IFERROR(ROUND(A.74!F14,2),0)</f>
        <v>0</v>
      </c>
      <c r="G14" s="40">
        <f t="shared" si="1"/>
        <v>0</v>
      </c>
      <c r="H14" s="35">
        <f>IFERROR(ROUND(A.74!H14,2),0)</f>
        <v>0</v>
      </c>
      <c r="I14" s="35">
        <f>IFERROR(ROUND(A.74!I14,2),0)</f>
        <v>0</v>
      </c>
      <c r="J14" s="40">
        <f t="shared" si="2"/>
        <v>0</v>
      </c>
      <c r="K14" s="40">
        <f t="shared" si="3"/>
        <v>0</v>
      </c>
      <c r="L14" s="35">
        <f>IFERROR(ROUND(A.74!L14,2),0)</f>
        <v>0</v>
      </c>
      <c r="M14" s="35">
        <f>IFERROR(ROUND(A.74!M14,2),0)</f>
        <v>0</v>
      </c>
      <c r="N14" s="40">
        <f t="shared" si="4"/>
        <v>0</v>
      </c>
      <c r="O14" s="35">
        <f>IFERROR(ROUND(A.74!O14,2),0)</f>
        <v>0</v>
      </c>
      <c r="P14" s="35">
        <f>IFERROR(ROUND(A.74!P14,2),0)</f>
        <v>0</v>
      </c>
      <c r="Q14" s="40">
        <f t="shared" si="5"/>
        <v>0</v>
      </c>
      <c r="R14" s="40">
        <f t="shared" si="6"/>
        <v>0</v>
      </c>
      <c r="S14" s="35">
        <f>IFERROR(ROUND(A.74!S14,2),0)</f>
        <v>0</v>
      </c>
      <c r="T14" s="35">
        <f>IFERROR(ROUND(A.74!T14,2),0)</f>
        <v>0</v>
      </c>
      <c r="U14" s="40">
        <f t="shared" si="7"/>
        <v>0</v>
      </c>
      <c r="V14" s="40">
        <f t="shared" si="8"/>
        <v>0</v>
      </c>
      <c r="W14" s="40">
        <f t="shared" si="9"/>
        <v>0</v>
      </c>
      <c r="X14" s="40">
        <f t="shared" si="10"/>
        <v>0</v>
      </c>
      <c r="Y14" s="35">
        <f>IFERROR(ROUND(A.74!Y14,2),0)</f>
        <v>0</v>
      </c>
      <c r="Z14" s="35">
        <f>IFERROR(ROUND(A.74!Z14,2),0)</f>
        <v>0</v>
      </c>
      <c r="AA14" s="40">
        <f t="shared" si="11"/>
        <v>0</v>
      </c>
      <c r="AB14" s="35">
        <f>IFERROR(ROUND(A.74!AB14,2),0)</f>
        <v>0</v>
      </c>
    </row>
    <row r="15" spans="1:28" ht="30" customHeight="1" x14ac:dyDescent="0.25">
      <c r="A15" s="32" t="s">
        <v>21</v>
      </c>
      <c r="B15" s="26">
        <f>B13+B14</f>
        <v>0</v>
      </c>
      <c r="C15" s="26">
        <f t="shared" ref="C15:AB15" si="13">C13+C14</f>
        <v>5.86</v>
      </c>
      <c r="D15" s="26">
        <f t="shared" si="13"/>
        <v>5.86</v>
      </c>
      <c r="E15" s="26">
        <f t="shared" si="13"/>
        <v>0</v>
      </c>
      <c r="F15" s="26">
        <f t="shared" si="13"/>
        <v>0</v>
      </c>
      <c r="G15" s="26">
        <f t="shared" si="13"/>
        <v>0</v>
      </c>
      <c r="H15" s="26">
        <f t="shared" si="13"/>
        <v>0</v>
      </c>
      <c r="I15" s="26">
        <f t="shared" si="13"/>
        <v>0</v>
      </c>
      <c r="J15" s="26">
        <f t="shared" si="13"/>
        <v>0</v>
      </c>
      <c r="K15" s="26">
        <f t="shared" si="13"/>
        <v>0</v>
      </c>
      <c r="L15" s="26">
        <f t="shared" si="13"/>
        <v>0</v>
      </c>
      <c r="M15" s="26">
        <f t="shared" si="13"/>
        <v>0</v>
      </c>
      <c r="N15" s="26">
        <f t="shared" si="13"/>
        <v>0</v>
      </c>
      <c r="O15" s="26">
        <f t="shared" si="13"/>
        <v>0</v>
      </c>
      <c r="P15" s="26">
        <f t="shared" si="13"/>
        <v>0</v>
      </c>
      <c r="Q15" s="26">
        <f t="shared" si="13"/>
        <v>0</v>
      </c>
      <c r="R15" s="26">
        <f t="shared" si="13"/>
        <v>0</v>
      </c>
      <c r="S15" s="26">
        <f t="shared" si="13"/>
        <v>0</v>
      </c>
      <c r="T15" s="26">
        <f t="shared" si="13"/>
        <v>0</v>
      </c>
      <c r="U15" s="26">
        <f t="shared" si="13"/>
        <v>0</v>
      </c>
      <c r="V15" s="26">
        <f t="shared" si="13"/>
        <v>0</v>
      </c>
      <c r="W15" s="26">
        <f t="shared" si="13"/>
        <v>5.86</v>
      </c>
      <c r="X15" s="26">
        <f t="shared" si="13"/>
        <v>5.86</v>
      </c>
      <c r="Y15" s="26">
        <f t="shared" si="13"/>
        <v>0</v>
      </c>
      <c r="Z15" s="26">
        <f t="shared" si="13"/>
        <v>0</v>
      </c>
      <c r="AA15" s="26">
        <f t="shared" si="13"/>
        <v>0</v>
      </c>
      <c r="AB15" s="26">
        <f t="shared" si="13"/>
        <v>0</v>
      </c>
    </row>
    <row r="16" spans="1:28" ht="30" customHeight="1" x14ac:dyDescent="0.25">
      <c r="A16" s="32" t="s">
        <v>89</v>
      </c>
      <c r="B16" s="26">
        <f>B12+B15</f>
        <v>0</v>
      </c>
      <c r="C16" s="26">
        <f t="shared" ref="C16:AB16" si="14">C12+C15</f>
        <v>103.94</v>
      </c>
      <c r="D16" s="26">
        <f t="shared" si="14"/>
        <v>103.94</v>
      </c>
      <c r="E16" s="26">
        <f t="shared" si="14"/>
        <v>0</v>
      </c>
      <c r="F16" s="26">
        <f t="shared" si="14"/>
        <v>0</v>
      </c>
      <c r="G16" s="26">
        <f t="shared" si="14"/>
        <v>0</v>
      </c>
      <c r="H16" s="26">
        <f t="shared" si="14"/>
        <v>0</v>
      </c>
      <c r="I16" s="26">
        <f t="shared" si="14"/>
        <v>0</v>
      </c>
      <c r="J16" s="26">
        <f t="shared" si="14"/>
        <v>0</v>
      </c>
      <c r="K16" s="26">
        <f t="shared" si="14"/>
        <v>0</v>
      </c>
      <c r="L16" s="26">
        <f t="shared" si="14"/>
        <v>0</v>
      </c>
      <c r="M16" s="26">
        <f t="shared" si="14"/>
        <v>0</v>
      </c>
      <c r="N16" s="26">
        <f t="shared" si="14"/>
        <v>0</v>
      </c>
      <c r="O16" s="26">
        <f t="shared" si="14"/>
        <v>0</v>
      </c>
      <c r="P16" s="26">
        <f t="shared" si="14"/>
        <v>0</v>
      </c>
      <c r="Q16" s="26">
        <f t="shared" si="14"/>
        <v>0</v>
      </c>
      <c r="R16" s="26">
        <f t="shared" si="14"/>
        <v>0</v>
      </c>
      <c r="S16" s="26">
        <f t="shared" si="14"/>
        <v>0</v>
      </c>
      <c r="T16" s="26">
        <f t="shared" si="14"/>
        <v>0</v>
      </c>
      <c r="U16" s="26">
        <f t="shared" si="14"/>
        <v>0</v>
      </c>
      <c r="V16" s="26">
        <f t="shared" si="14"/>
        <v>0</v>
      </c>
      <c r="W16" s="26">
        <f t="shared" si="14"/>
        <v>103.94</v>
      </c>
      <c r="X16" s="26">
        <f t="shared" si="14"/>
        <v>103.94</v>
      </c>
      <c r="Y16" s="26">
        <f t="shared" si="14"/>
        <v>0</v>
      </c>
      <c r="Z16" s="26">
        <f t="shared" si="14"/>
        <v>0</v>
      </c>
      <c r="AA16" s="26">
        <f t="shared" si="14"/>
        <v>0</v>
      </c>
      <c r="AB16" s="26">
        <f t="shared" si="14"/>
        <v>0</v>
      </c>
    </row>
    <row r="17" spans="1:28" ht="30" customHeight="1" x14ac:dyDescent="0.25">
      <c r="A17" s="27" t="s">
        <v>90</v>
      </c>
      <c r="B17" s="35">
        <f>IFERROR(ROUND(A.74!B17,2),0)</f>
        <v>0</v>
      </c>
      <c r="C17" s="35">
        <f>IFERROR(ROUND(A.74!C17,2),0)</f>
        <v>0</v>
      </c>
      <c r="D17" s="40">
        <f t="shared" si="0"/>
        <v>0</v>
      </c>
      <c r="E17" s="35">
        <f>IFERROR(ROUND(A.74!E17,2),0)</f>
        <v>0</v>
      </c>
      <c r="F17" s="35">
        <f>IFERROR(ROUND(A.74!F17,2),0)</f>
        <v>0</v>
      </c>
      <c r="G17" s="40">
        <f t="shared" si="1"/>
        <v>0</v>
      </c>
      <c r="H17" s="35">
        <f>IFERROR(ROUND(A.74!H17,2),0)</f>
        <v>0</v>
      </c>
      <c r="I17" s="35">
        <f>IFERROR(ROUND(A.74!I17,2),0)</f>
        <v>0</v>
      </c>
      <c r="J17" s="40">
        <f t="shared" si="2"/>
        <v>0</v>
      </c>
      <c r="K17" s="40">
        <f t="shared" si="3"/>
        <v>0</v>
      </c>
      <c r="L17" s="35">
        <f>IFERROR(ROUND(A.74!L17,2),0)</f>
        <v>0</v>
      </c>
      <c r="M17" s="35">
        <f>IFERROR(ROUND(A.74!M17,2),0)</f>
        <v>0</v>
      </c>
      <c r="N17" s="40">
        <f t="shared" si="4"/>
        <v>0</v>
      </c>
      <c r="O17" s="35">
        <f>IFERROR(ROUND(A.74!O17,2),0)</f>
        <v>0</v>
      </c>
      <c r="P17" s="35">
        <f>IFERROR(ROUND(A.74!P17,2),0)</f>
        <v>0</v>
      </c>
      <c r="Q17" s="40">
        <f t="shared" si="5"/>
        <v>0</v>
      </c>
      <c r="R17" s="40">
        <f t="shared" si="6"/>
        <v>0</v>
      </c>
      <c r="S17" s="35">
        <f>IFERROR(ROUND(A.74!S17,2),0)</f>
        <v>0</v>
      </c>
      <c r="T17" s="35">
        <f>IFERROR(ROUND(A.74!T17,2),0)</f>
        <v>0</v>
      </c>
      <c r="U17" s="40">
        <f t="shared" si="7"/>
        <v>0</v>
      </c>
      <c r="V17" s="40">
        <f t="shared" si="8"/>
        <v>0</v>
      </c>
      <c r="W17" s="40">
        <f t="shared" si="9"/>
        <v>0</v>
      </c>
      <c r="X17" s="40">
        <f t="shared" si="10"/>
        <v>0</v>
      </c>
      <c r="Y17" s="35">
        <f>IFERROR(ROUND(A.74!Y17,2),0)</f>
        <v>0</v>
      </c>
      <c r="Z17" s="35">
        <f>IFERROR(ROUND(A.74!Z17,2),0)</f>
        <v>0</v>
      </c>
      <c r="AA17" s="40">
        <f t="shared" si="11"/>
        <v>0</v>
      </c>
      <c r="AB17" s="35">
        <f>IFERROR(ROUND(A.74!AB17,2),0)</f>
        <v>0</v>
      </c>
    </row>
    <row r="18" spans="1:28" ht="30" customHeight="1" x14ac:dyDescent="0.25">
      <c r="A18" s="27" t="s">
        <v>91</v>
      </c>
      <c r="B18" s="35">
        <f>IFERROR(ROUND(A.74!B18,2),0)</f>
        <v>0</v>
      </c>
      <c r="C18" s="35">
        <f>IFERROR(ROUND(A.74!C18,2),0)</f>
        <v>0</v>
      </c>
      <c r="D18" s="40">
        <f t="shared" si="0"/>
        <v>0</v>
      </c>
      <c r="E18" s="35">
        <f>IFERROR(ROUND(A.74!E18,2),0)</f>
        <v>0</v>
      </c>
      <c r="F18" s="35">
        <f>IFERROR(ROUND(A.74!F18,2),0)</f>
        <v>0</v>
      </c>
      <c r="G18" s="40">
        <f t="shared" si="1"/>
        <v>0</v>
      </c>
      <c r="H18" s="35">
        <f>IFERROR(ROUND(A.74!H18,2),0)</f>
        <v>0</v>
      </c>
      <c r="I18" s="35">
        <f>IFERROR(ROUND(A.74!I18,2),0)</f>
        <v>0</v>
      </c>
      <c r="J18" s="40">
        <f t="shared" si="2"/>
        <v>0</v>
      </c>
      <c r="K18" s="40">
        <f t="shared" si="3"/>
        <v>0</v>
      </c>
      <c r="L18" s="35">
        <f>IFERROR(ROUND(A.74!L18,2),0)</f>
        <v>0</v>
      </c>
      <c r="M18" s="35">
        <f>IFERROR(ROUND(A.74!M18,2),0)</f>
        <v>0</v>
      </c>
      <c r="N18" s="40">
        <f t="shared" si="4"/>
        <v>0</v>
      </c>
      <c r="O18" s="35">
        <f>IFERROR(ROUND(A.74!O18,2),0)</f>
        <v>0</v>
      </c>
      <c r="P18" s="35">
        <f>IFERROR(ROUND(A.74!P18,2),0)</f>
        <v>0</v>
      </c>
      <c r="Q18" s="40">
        <f t="shared" si="5"/>
        <v>0</v>
      </c>
      <c r="R18" s="40">
        <f t="shared" si="6"/>
        <v>0</v>
      </c>
      <c r="S18" s="35">
        <f>IFERROR(ROUND(A.74!S18,2),0)</f>
        <v>0</v>
      </c>
      <c r="T18" s="35">
        <f>IFERROR(ROUND(A.74!T18,2),0)</f>
        <v>0</v>
      </c>
      <c r="U18" s="40">
        <f t="shared" si="7"/>
        <v>0</v>
      </c>
      <c r="V18" s="40">
        <f t="shared" si="8"/>
        <v>0</v>
      </c>
      <c r="W18" s="40">
        <f t="shared" si="9"/>
        <v>0</v>
      </c>
      <c r="X18" s="40">
        <f t="shared" si="10"/>
        <v>0</v>
      </c>
      <c r="Y18" s="35">
        <f>IFERROR(ROUND(A.74!Y18,2),0)</f>
        <v>0</v>
      </c>
      <c r="Z18" s="35">
        <f>IFERROR(ROUND(A.74!Z18,2),0)</f>
        <v>0</v>
      </c>
      <c r="AA18" s="40">
        <f t="shared" si="11"/>
        <v>0</v>
      </c>
      <c r="AB18" s="35">
        <f>IFERROR(ROUND(A.74!AB18,2),0)</f>
        <v>0</v>
      </c>
    </row>
    <row r="19" spans="1:28" ht="57.75" customHeight="1" x14ac:dyDescent="0.25">
      <c r="A19" s="32" t="s">
        <v>70</v>
      </c>
      <c r="B19" s="26">
        <f>B20+B21</f>
        <v>0</v>
      </c>
      <c r="C19" s="26">
        <f>C20+C21</f>
        <v>0</v>
      </c>
      <c r="D19" s="26">
        <f>B19+C19</f>
        <v>0</v>
      </c>
      <c r="E19" s="30"/>
      <c r="F19" s="30"/>
      <c r="G19" s="30"/>
      <c r="H19" s="30"/>
      <c r="I19" s="30"/>
      <c r="J19" s="30"/>
      <c r="K19" s="30"/>
      <c r="L19" s="30"/>
      <c r="M19" s="30"/>
      <c r="N19" s="30"/>
      <c r="O19" s="30"/>
      <c r="P19" s="30"/>
      <c r="Q19" s="30"/>
      <c r="R19" s="30"/>
      <c r="S19" s="30"/>
      <c r="T19" s="30"/>
      <c r="U19" s="30"/>
      <c r="V19" s="30"/>
      <c r="W19" s="30"/>
      <c r="X19" s="30"/>
      <c r="Y19" s="30"/>
      <c r="Z19" s="30"/>
      <c r="AA19" s="30"/>
      <c r="AB19" s="30"/>
    </row>
    <row r="20" spans="1:28" ht="30" customHeight="1" x14ac:dyDescent="0.25">
      <c r="A20" s="21" t="s">
        <v>71</v>
      </c>
      <c r="B20" s="35">
        <f>IFERROR(ROUND(A.74!B20,2),0)</f>
        <v>0</v>
      </c>
      <c r="C20" s="35">
        <f>IFERROR(ROUND(A.74!C20,2),0)</f>
        <v>0</v>
      </c>
      <c r="D20" s="40">
        <f>B20+C20</f>
        <v>0</v>
      </c>
      <c r="E20" s="30"/>
      <c r="F20" s="30"/>
      <c r="G20" s="30"/>
      <c r="H20" s="30"/>
      <c r="I20" s="30"/>
      <c r="J20" s="30"/>
      <c r="K20" s="30"/>
      <c r="L20" s="30"/>
      <c r="M20" s="30"/>
      <c r="N20" s="30"/>
      <c r="O20" s="30"/>
      <c r="P20" s="30"/>
      <c r="Q20" s="30"/>
      <c r="R20" s="30"/>
      <c r="S20" s="30"/>
      <c r="T20" s="30"/>
      <c r="U20" s="30"/>
      <c r="V20" s="30"/>
      <c r="W20" s="30"/>
      <c r="X20" s="30"/>
      <c r="Y20" s="30"/>
      <c r="Z20" s="30"/>
      <c r="AA20" s="30"/>
      <c r="AB20" s="30"/>
    </row>
    <row r="21" spans="1:28" ht="30" customHeight="1" x14ac:dyDescent="0.25">
      <c r="A21" s="21" t="s">
        <v>72</v>
      </c>
      <c r="B21" s="35">
        <f>IFERROR(ROUND(A.74!B21,2),0)</f>
        <v>0</v>
      </c>
      <c r="C21" s="35">
        <f>IFERROR(ROUND(A.74!C21,2),0)</f>
        <v>0</v>
      </c>
      <c r="D21" s="40">
        <f t="shared" si="0"/>
        <v>0</v>
      </c>
      <c r="E21" s="30"/>
      <c r="F21" s="30"/>
      <c r="G21" s="30"/>
      <c r="H21" s="30"/>
      <c r="I21" s="30"/>
      <c r="J21" s="30"/>
      <c r="K21" s="30"/>
      <c r="L21" s="30"/>
      <c r="M21" s="30"/>
      <c r="N21" s="30"/>
      <c r="O21" s="30"/>
      <c r="P21" s="30"/>
      <c r="Q21" s="30"/>
      <c r="R21" s="30"/>
      <c r="S21" s="30"/>
      <c r="T21" s="30"/>
      <c r="U21" s="30"/>
      <c r="V21" s="30"/>
      <c r="W21" s="30"/>
      <c r="X21" s="30"/>
      <c r="Y21" s="30"/>
      <c r="Z21" s="30"/>
      <c r="AA21" s="30"/>
      <c r="AB21" s="30"/>
    </row>
    <row r="22" spans="1:28" ht="30" customHeight="1" x14ac:dyDescent="0.25">
      <c r="A22" s="28" t="s">
        <v>92</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row>
    <row r="23" spans="1:28" ht="59.25" customHeight="1" x14ac:dyDescent="0.25">
      <c r="A23" s="29" t="s">
        <v>93</v>
      </c>
      <c r="B23" s="35">
        <f>IFERROR(ROUND(A.74!B23,2),0)</f>
        <v>0</v>
      </c>
      <c r="C23" s="35">
        <f>IFERROR(ROUND(A.74!C23,2),0)</f>
        <v>0</v>
      </c>
      <c r="D23" s="40">
        <f>B23+C23</f>
        <v>0</v>
      </c>
      <c r="E23" s="35">
        <f>IFERROR(ROUND(A.74!E23,2),0)</f>
        <v>0</v>
      </c>
      <c r="F23" s="35">
        <f>IFERROR(ROUND(A.74!F23,2),0)</f>
        <v>0</v>
      </c>
      <c r="G23" s="40">
        <f>E23+F23</f>
        <v>0</v>
      </c>
      <c r="H23" s="35">
        <f>IFERROR(ROUND(A.74!H23,2),0)</f>
        <v>0</v>
      </c>
      <c r="I23" s="35">
        <f>IFERROR(ROUND(A.74!I23,2),0)</f>
        <v>0</v>
      </c>
      <c r="J23" s="40">
        <f>H23+I23</f>
        <v>0</v>
      </c>
      <c r="K23" s="40">
        <f>G23+J23</f>
        <v>0</v>
      </c>
      <c r="L23" s="35">
        <f>IFERROR(ROUND(A.74!L23,2),0)</f>
        <v>0</v>
      </c>
      <c r="M23" s="35">
        <f>IFERROR(ROUND(A.74!M23,2),0)</f>
        <v>0</v>
      </c>
      <c r="N23" s="40">
        <f>L23+M23</f>
        <v>0</v>
      </c>
      <c r="O23" s="35">
        <f>IFERROR(ROUND(A.74!O23,2),0)</f>
        <v>0</v>
      </c>
      <c r="P23" s="35">
        <f>IFERROR(ROUND(A.74!P23,2),0)</f>
        <v>0</v>
      </c>
      <c r="Q23" s="40">
        <f>O23+P23</f>
        <v>0</v>
      </c>
      <c r="R23" s="40">
        <f>N23+Q23</f>
        <v>0</v>
      </c>
      <c r="S23" s="35">
        <f>IFERROR(ROUND(A.74!S23,2),0)</f>
        <v>0</v>
      </c>
      <c r="T23" s="35">
        <f>IFERROR(ROUND(A.74!T23,2),0)</f>
        <v>0</v>
      </c>
      <c r="U23" s="40">
        <f>S23+T23</f>
        <v>0</v>
      </c>
      <c r="V23" s="40">
        <f>B23+G23+N23+S23</f>
        <v>0</v>
      </c>
      <c r="W23" s="40">
        <f>C23+J23+Q23+T23</f>
        <v>0</v>
      </c>
      <c r="X23" s="40">
        <f>V23+W23</f>
        <v>0</v>
      </c>
      <c r="Y23" s="35">
        <f>IFERROR(ROUND(A.74!Y23,2),0)</f>
        <v>0</v>
      </c>
      <c r="Z23" s="35">
        <f>IFERROR(ROUND(A.74!Z23,2),0)</f>
        <v>0</v>
      </c>
      <c r="AA23" s="40">
        <f>Y23+Z23</f>
        <v>0</v>
      </c>
      <c r="AB23" s="35">
        <f>IFERROR(ROUND(A.74!AB23,2),0)</f>
        <v>0</v>
      </c>
    </row>
    <row r="24" spans="1:28" ht="56.25" customHeight="1" x14ac:dyDescent="0.25">
      <c r="A24" s="29" t="s">
        <v>94</v>
      </c>
      <c r="B24" s="35">
        <f>IFERROR(ROUND(A.74!B24,2),0)</f>
        <v>0</v>
      </c>
      <c r="C24" s="35">
        <f>IFERROR(ROUND(A.74!C24,2),0)</f>
        <v>0</v>
      </c>
      <c r="D24" s="40">
        <f>B24+C24</f>
        <v>0</v>
      </c>
      <c r="E24" s="35">
        <f>IFERROR(ROUND(A.74!E24,2),0)</f>
        <v>0</v>
      </c>
      <c r="F24" s="35">
        <f>IFERROR(ROUND(A.74!F24,2),0)</f>
        <v>0</v>
      </c>
      <c r="G24" s="40">
        <f t="shared" si="1"/>
        <v>0</v>
      </c>
      <c r="H24" s="35">
        <f>IFERROR(ROUND(A.74!H24,2),0)</f>
        <v>0</v>
      </c>
      <c r="I24" s="35">
        <f>IFERROR(ROUND(A.74!I24,2),0)</f>
        <v>0</v>
      </c>
      <c r="J24" s="40">
        <f>H24+I24</f>
        <v>0</v>
      </c>
      <c r="K24" s="40">
        <f>G24+J24</f>
        <v>0</v>
      </c>
      <c r="L24" s="35">
        <f>IFERROR(ROUND(A.74!L24,2),0)</f>
        <v>0</v>
      </c>
      <c r="M24" s="35">
        <f>IFERROR(ROUND(A.74!M24,2),0)</f>
        <v>0</v>
      </c>
      <c r="N24" s="40">
        <f>L24+M24</f>
        <v>0</v>
      </c>
      <c r="O24" s="35">
        <f>IFERROR(ROUND(A.74!O24,2),0)</f>
        <v>0</v>
      </c>
      <c r="P24" s="35">
        <f>IFERROR(ROUND(A.74!P24,2),0)</f>
        <v>0</v>
      </c>
      <c r="Q24" s="40">
        <f>O24+P24</f>
        <v>0</v>
      </c>
      <c r="R24" s="40">
        <f>N24+Q24</f>
        <v>0</v>
      </c>
      <c r="S24" s="35">
        <f>IFERROR(ROUND(A.74!S24,2),0)</f>
        <v>0</v>
      </c>
      <c r="T24" s="35">
        <f>IFERROR(ROUND(A.74!T24,2),0)</f>
        <v>0</v>
      </c>
      <c r="U24" s="40">
        <f t="shared" si="7"/>
        <v>0</v>
      </c>
      <c r="V24" s="40">
        <f t="shared" si="8"/>
        <v>0</v>
      </c>
      <c r="W24" s="40">
        <f t="shared" si="9"/>
        <v>0</v>
      </c>
      <c r="X24" s="40">
        <f t="shared" si="10"/>
        <v>0</v>
      </c>
      <c r="Y24" s="35">
        <f>IFERROR(ROUND(A.74!Y24,2),0)</f>
        <v>0</v>
      </c>
      <c r="Z24" s="35">
        <f>IFERROR(ROUND(A.74!Z24,2),0)</f>
        <v>0</v>
      </c>
      <c r="AA24" s="40">
        <f>Y24+Z24</f>
        <v>0</v>
      </c>
      <c r="AB24" s="35">
        <f>IFERROR(ROUND(A.74!AB24,2),0)</f>
        <v>0</v>
      </c>
    </row>
  </sheetData>
  <mergeCells count="29">
    <mergeCell ref="A1:AB1"/>
    <mergeCell ref="A2:AB2"/>
    <mergeCell ref="A3:AB3"/>
    <mergeCell ref="AB5:AB7"/>
    <mergeCell ref="B6:B7"/>
    <mergeCell ref="C6:C7"/>
    <mergeCell ref="D6:D7"/>
    <mergeCell ref="E6:G6"/>
    <mergeCell ref="H6:J6"/>
    <mergeCell ref="K6:K7"/>
    <mergeCell ref="V6:V7"/>
    <mergeCell ref="W6:W7"/>
    <mergeCell ref="X6:X7"/>
    <mergeCell ref="V5:X5"/>
    <mergeCell ref="Y5:AA5"/>
    <mergeCell ref="Y6:Y7"/>
    <mergeCell ref="Z6:Z7"/>
    <mergeCell ref="AA6:AA7"/>
    <mergeCell ref="A5:A7"/>
    <mergeCell ref="B5:D5"/>
    <mergeCell ref="E5:K5"/>
    <mergeCell ref="L5:R5"/>
    <mergeCell ref="S5:U5"/>
    <mergeCell ref="L6:N6"/>
    <mergeCell ref="O6:Q6"/>
    <mergeCell ref="R6:R7"/>
    <mergeCell ref="S6:S7"/>
    <mergeCell ref="T6:T7"/>
    <mergeCell ref="U6:U7"/>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B24"/>
  <sheetViews>
    <sheetView topLeftCell="F1" workbookViewId="0">
      <selection activeCell="C9" sqref="C9"/>
    </sheetView>
  </sheetViews>
  <sheetFormatPr baseColWidth="10" defaultRowHeight="15" x14ac:dyDescent="0.25"/>
  <cols>
    <col min="1" max="1" width="50.140625" customWidth="1"/>
  </cols>
  <sheetData>
    <row r="1" spans="1:28" ht="15.75" thickBot="1" x14ac:dyDescent="0.3">
      <c r="A1" s="139" t="s">
        <v>95</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90"/>
    </row>
    <row r="2" spans="1:28" ht="15.75" thickBot="1" x14ac:dyDescent="0.3">
      <c r="A2" s="158" t="str">
        <f>IF(CONTROL!D4=0,"",CONTROL!D4)</f>
        <v>Septiembre</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91"/>
    </row>
    <row r="3" spans="1:28"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91"/>
    </row>
    <row r="4" spans="1:28" ht="15.75" thickBot="1" x14ac:dyDescent="0.3"/>
    <row r="5" spans="1:28" ht="63.75" customHeight="1" thickBot="1" x14ac:dyDescent="0.3">
      <c r="A5" s="149" t="s">
        <v>73</v>
      </c>
      <c r="B5" s="154" t="s">
        <v>48</v>
      </c>
      <c r="C5" s="155"/>
      <c r="D5" s="156"/>
      <c r="E5" s="154" t="s">
        <v>49</v>
      </c>
      <c r="F5" s="155"/>
      <c r="G5" s="155"/>
      <c r="H5" s="155"/>
      <c r="I5" s="155"/>
      <c r="J5" s="155"/>
      <c r="K5" s="156"/>
      <c r="L5" s="154" t="s">
        <v>50</v>
      </c>
      <c r="M5" s="155"/>
      <c r="N5" s="155"/>
      <c r="O5" s="155"/>
      <c r="P5" s="155"/>
      <c r="Q5" s="155"/>
      <c r="R5" s="156"/>
      <c r="S5" s="154" t="s">
        <v>83</v>
      </c>
      <c r="T5" s="155"/>
      <c r="U5" s="156"/>
      <c r="V5" s="154" t="s">
        <v>84</v>
      </c>
      <c r="W5" s="155"/>
      <c r="X5" s="156"/>
      <c r="Y5" s="154" t="s">
        <v>85</v>
      </c>
      <c r="Z5" s="155"/>
      <c r="AA5" s="156"/>
      <c r="AB5" s="149" t="s">
        <v>86</v>
      </c>
    </row>
    <row r="6" spans="1:28" ht="15.75" thickBot="1" x14ac:dyDescent="0.3">
      <c r="A6" s="153"/>
      <c r="B6" s="149" t="s">
        <v>54</v>
      </c>
      <c r="C6" s="149" t="s">
        <v>55</v>
      </c>
      <c r="D6" s="149" t="s">
        <v>30</v>
      </c>
      <c r="E6" s="154" t="s">
        <v>54</v>
      </c>
      <c r="F6" s="155"/>
      <c r="G6" s="156"/>
      <c r="H6" s="154" t="s">
        <v>55</v>
      </c>
      <c r="I6" s="155"/>
      <c r="J6" s="156"/>
      <c r="K6" s="149" t="s">
        <v>30</v>
      </c>
      <c r="L6" s="154" t="s">
        <v>54</v>
      </c>
      <c r="M6" s="155"/>
      <c r="N6" s="156"/>
      <c r="O6" s="154" t="s">
        <v>55</v>
      </c>
      <c r="P6" s="155"/>
      <c r="Q6" s="156"/>
      <c r="R6" s="149" t="s">
        <v>30</v>
      </c>
      <c r="S6" s="149" t="s">
        <v>54</v>
      </c>
      <c r="T6" s="149" t="s">
        <v>55</v>
      </c>
      <c r="U6" s="149" t="s">
        <v>30</v>
      </c>
      <c r="V6" s="149" t="s">
        <v>54</v>
      </c>
      <c r="W6" s="149" t="s">
        <v>55</v>
      </c>
      <c r="X6" s="149" t="s">
        <v>30</v>
      </c>
      <c r="Y6" s="149" t="s">
        <v>87</v>
      </c>
      <c r="Z6" s="149" t="s">
        <v>88</v>
      </c>
      <c r="AA6" s="149" t="s">
        <v>30</v>
      </c>
      <c r="AB6" s="153"/>
    </row>
    <row r="7" spans="1:28" ht="41.25" customHeight="1" thickBot="1" x14ac:dyDescent="0.3">
      <c r="A7" s="150"/>
      <c r="B7" s="150"/>
      <c r="C7" s="150"/>
      <c r="D7" s="150"/>
      <c r="E7" s="11" t="s">
        <v>56</v>
      </c>
      <c r="F7" s="11" t="s">
        <v>57</v>
      </c>
      <c r="G7" s="11" t="s">
        <v>30</v>
      </c>
      <c r="H7" s="11" t="s">
        <v>56</v>
      </c>
      <c r="I7" s="11" t="s">
        <v>57</v>
      </c>
      <c r="J7" s="11" t="s">
        <v>30</v>
      </c>
      <c r="K7" s="150"/>
      <c r="L7" s="11" t="s">
        <v>58</v>
      </c>
      <c r="M7" s="11" t="s">
        <v>59</v>
      </c>
      <c r="N7" s="11" t="s">
        <v>30</v>
      </c>
      <c r="O7" s="11" t="s">
        <v>58</v>
      </c>
      <c r="P7" s="11" t="s">
        <v>59</v>
      </c>
      <c r="Q7" s="11" t="s">
        <v>30</v>
      </c>
      <c r="R7" s="150"/>
      <c r="S7" s="150"/>
      <c r="T7" s="150"/>
      <c r="U7" s="150"/>
      <c r="V7" s="150"/>
      <c r="W7" s="150"/>
      <c r="X7" s="150"/>
      <c r="Y7" s="150"/>
      <c r="Z7" s="150"/>
      <c r="AA7" s="150"/>
      <c r="AB7" s="150"/>
    </row>
    <row r="8" spans="1:28" ht="30" customHeight="1" x14ac:dyDescent="0.25">
      <c r="A8" s="31" t="s">
        <v>60</v>
      </c>
      <c r="B8" s="35"/>
      <c r="C8" s="35"/>
      <c r="D8" s="81">
        <f t="shared" ref="D8:D21" si="0">B8+C8</f>
        <v>0</v>
      </c>
      <c r="E8" s="35"/>
      <c r="F8" s="35"/>
      <c r="G8" s="81">
        <f t="shared" ref="G8:G24" si="1">E8+F8</f>
        <v>0</v>
      </c>
      <c r="H8" s="35"/>
      <c r="I8" s="35"/>
      <c r="J8" s="81">
        <f t="shared" ref="J8:J18" si="2">H8+I8</f>
        <v>0</v>
      </c>
      <c r="K8" s="81">
        <f t="shared" ref="K8:K18" si="3">G8+J8</f>
        <v>0</v>
      </c>
      <c r="L8" s="35"/>
      <c r="M8" s="35"/>
      <c r="N8" s="81">
        <f t="shared" ref="N8:N18" si="4">L8+M8</f>
        <v>0</v>
      </c>
      <c r="O8" s="35"/>
      <c r="P8" s="35"/>
      <c r="Q8" s="81">
        <f t="shared" ref="Q8:Q18" si="5">O8+P8</f>
        <v>0</v>
      </c>
      <c r="R8" s="81">
        <f t="shared" ref="R8:R18" si="6">N8+Q8</f>
        <v>0</v>
      </c>
      <c r="S8" s="35"/>
      <c r="T8" s="35"/>
      <c r="U8" s="81">
        <f t="shared" ref="U8:U24" si="7">S8+T8</f>
        <v>0</v>
      </c>
      <c r="V8" s="81">
        <f t="shared" ref="V8:V24" si="8">B8+G8+N8+S8</f>
        <v>0</v>
      </c>
      <c r="W8" s="81">
        <f t="shared" ref="W8:W24" si="9">C8+J8+Q8+T8</f>
        <v>0</v>
      </c>
      <c r="X8" s="81">
        <f t="shared" ref="X8:X24" si="10">V8+W8</f>
        <v>0</v>
      </c>
      <c r="Y8" s="35"/>
      <c r="Z8" s="35"/>
      <c r="AA8" s="81">
        <f t="shared" ref="AA8:AA18" si="11">Y8+Z8</f>
        <v>0</v>
      </c>
      <c r="AB8" s="35"/>
    </row>
    <row r="9" spans="1:28" ht="30" customHeight="1" x14ac:dyDescent="0.25">
      <c r="A9" s="31" t="s">
        <v>61</v>
      </c>
      <c r="B9" s="35"/>
      <c r="C9" s="35">
        <f>'A73.b'!C9</f>
        <v>98.08</v>
      </c>
      <c r="D9" s="81">
        <f t="shared" si="0"/>
        <v>98.08</v>
      </c>
      <c r="E9" s="35"/>
      <c r="F9" s="35"/>
      <c r="G9" s="81">
        <f t="shared" si="1"/>
        <v>0</v>
      </c>
      <c r="H9" s="35"/>
      <c r="I9" s="35"/>
      <c r="J9" s="81">
        <f t="shared" si="2"/>
        <v>0</v>
      </c>
      <c r="K9" s="81">
        <f t="shared" si="3"/>
        <v>0</v>
      </c>
      <c r="L9" s="35"/>
      <c r="M9" s="35"/>
      <c r="N9" s="81">
        <f t="shared" si="4"/>
        <v>0</v>
      </c>
      <c r="O9" s="35"/>
      <c r="P9" s="35"/>
      <c r="Q9" s="81">
        <f t="shared" si="5"/>
        <v>0</v>
      </c>
      <c r="R9" s="81">
        <f t="shared" si="6"/>
        <v>0</v>
      </c>
      <c r="S9" s="35"/>
      <c r="T9" s="35"/>
      <c r="U9" s="81">
        <f t="shared" si="7"/>
        <v>0</v>
      </c>
      <c r="V9" s="81">
        <f t="shared" si="8"/>
        <v>0</v>
      </c>
      <c r="W9" s="81">
        <f t="shared" si="9"/>
        <v>98.08</v>
      </c>
      <c r="X9" s="81">
        <f t="shared" si="10"/>
        <v>98.08</v>
      </c>
      <c r="Y9" s="35"/>
      <c r="Z9" s="35"/>
      <c r="AA9" s="81">
        <f t="shared" si="11"/>
        <v>0</v>
      </c>
      <c r="AB9" s="35"/>
    </row>
    <row r="10" spans="1:28" ht="30" customHeight="1" x14ac:dyDescent="0.25">
      <c r="A10" s="31" t="s">
        <v>62</v>
      </c>
      <c r="B10" s="35"/>
      <c r="C10" s="35"/>
      <c r="D10" s="81">
        <f t="shared" si="0"/>
        <v>0</v>
      </c>
      <c r="E10" s="35"/>
      <c r="F10" s="35"/>
      <c r="G10" s="81">
        <f t="shared" si="1"/>
        <v>0</v>
      </c>
      <c r="H10" s="35"/>
      <c r="I10" s="35"/>
      <c r="J10" s="81">
        <f t="shared" si="2"/>
        <v>0</v>
      </c>
      <c r="K10" s="81">
        <f t="shared" si="3"/>
        <v>0</v>
      </c>
      <c r="L10" s="35"/>
      <c r="M10" s="35"/>
      <c r="N10" s="81">
        <f t="shared" si="4"/>
        <v>0</v>
      </c>
      <c r="O10" s="35"/>
      <c r="P10" s="35"/>
      <c r="Q10" s="81">
        <f t="shared" si="5"/>
        <v>0</v>
      </c>
      <c r="R10" s="81">
        <f t="shared" si="6"/>
        <v>0</v>
      </c>
      <c r="S10" s="35"/>
      <c r="T10" s="35"/>
      <c r="U10" s="81">
        <f t="shared" si="7"/>
        <v>0</v>
      </c>
      <c r="V10" s="81">
        <f t="shared" si="8"/>
        <v>0</v>
      </c>
      <c r="W10" s="81">
        <f t="shared" si="9"/>
        <v>0</v>
      </c>
      <c r="X10" s="81">
        <f t="shared" si="10"/>
        <v>0</v>
      </c>
      <c r="Y10" s="35"/>
      <c r="Z10" s="35"/>
      <c r="AA10" s="81">
        <f t="shared" si="11"/>
        <v>0</v>
      </c>
      <c r="AB10" s="35"/>
    </row>
    <row r="11" spans="1:28" ht="30" customHeight="1" x14ac:dyDescent="0.25">
      <c r="A11" s="31" t="s">
        <v>63</v>
      </c>
      <c r="B11" s="35"/>
      <c r="C11" s="35"/>
      <c r="D11" s="81">
        <f t="shared" si="0"/>
        <v>0</v>
      </c>
      <c r="E11" s="35"/>
      <c r="F11" s="35"/>
      <c r="G11" s="81">
        <f t="shared" si="1"/>
        <v>0</v>
      </c>
      <c r="H11" s="35"/>
      <c r="I11" s="35"/>
      <c r="J11" s="81">
        <f t="shared" si="2"/>
        <v>0</v>
      </c>
      <c r="K11" s="81">
        <f t="shared" si="3"/>
        <v>0</v>
      </c>
      <c r="L11" s="35"/>
      <c r="M11" s="35"/>
      <c r="N11" s="81">
        <f t="shared" si="4"/>
        <v>0</v>
      </c>
      <c r="O11" s="35"/>
      <c r="P11" s="35"/>
      <c r="Q11" s="81">
        <f t="shared" si="5"/>
        <v>0</v>
      </c>
      <c r="R11" s="81">
        <f t="shared" si="6"/>
        <v>0</v>
      </c>
      <c r="S11" s="35"/>
      <c r="T11" s="35"/>
      <c r="U11" s="81">
        <f t="shared" si="7"/>
        <v>0</v>
      </c>
      <c r="V11" s="81">
        <f t="shared" si="8"/>
        <v>0</v>
      </c>
      <c r="W11" s="81">
        <f t="shared" si="9"/>
        <v>0</v>
      </c>
      <c r="X11" s="81">
        <f t="shared" si="10"/>
        <v>0</v>
      </c>
      <c r="Y11" s="35"/>
      <c r="Z11" s="35"/>
      <c r="AA11" s="81">
        <f t="shared" si="11"/>
        <v>0</v>
      </c>
      <c r="AB11" s="35"/>
    </row>
    <row r="12" spans="1:28" ht="30" customHeight="1" x14ac:dyDescent="0.25">
      <c r="A12" s="32" t="s">
        <v>20</v>
      </c>
      <c r="B12" s="80">
        <f>B8+B9+B10+B11</f>
        <v>0</v>
      </c>
      <c r="C12" s="80">
        <f t="shared" ref="C12:AB12" si="12">C8+C9+C10+C11</f>
        <v>98.08</v>
      </c>
      <c r="D12" s="80">
        <f t="shared" si="12"/>
        <v>98.08</v>
      </c>
      <c r="E12" s="80">
        <f t="shared" si="12"/>
        <v>0</v>
      </c>
      <c r="F12" s="80">
        <f t="shared" si="12"/>
        <v>0</v>
      </c>
      <c r="G12" s="80">
        <f t="shared" si="12"/>
        <v>0</v>
      </c>
      <c r="H12" s="80">
        <f t="shared" si="12"/>
        <v>0</v>
      </c>
      <c r="I12" s="80">
        <f t="shared" si="12"/>
        <v>0</v>
      </c>
      <c r="J12" s="80">
        <f t="shared" si="12"/>
        <v>0</v>
      </c>
      <c r="K12" s="80">
        <f t="shared" si="12"/>
        <v>0</v>
      </c>
      <c r="L12" s="80">
        <f t="shared" si="12"/>
        <v>0</v>
      </c>
      <c r="M12" s="80">
        <f t="shared" si="12"/>
        <v>0</v>
      </c>
      <c r="N12" s="80">
        <f t="shared" si="12"/>
        <v>0</v>
      </c>
      <c r="O12" s="80">
        <f t="shared" si="12"/>
        <v>0</v>
      </c>
      <c r="P12" s="80">
        <f t="shared" si="12"/>
        <v>0</v>
      </c>
      <c r="Q12" s="80">
        <f t="shared" si="12"/>
        <v>0</v>
      </c>
      <c r="R12" s="80">
        <f t="shared" si="12"/>
        <v>0</v>
      </c>
      <c r="S12" s="80">
        <f t="shared" si="12"/>
        <v>0</v>
      </c>
      <c r="T12" s="80">
        <f t="shared" si="12"/>
        <v>0</v>
      </c>
      <c r="U12" s="80">
        <f t="shared" si="12"/>
        <v>0</v>
      </c>
      <c r="V12" s="80">
        <f t="shared" si="12"/>
        <v>0</v>
      </c>
      <c r="W12" s="80">
        <f t="shared" si="12"/>
        <v>98.08</v>
      </c>
      <c r="X12" s="80">
        <f t="shared" si="12"/>
        <v>98.08</v>
      </c>
      <c r="Y12" s="80">
        <f t="shared" si="12"/>
        <v>0</v>
      </c>
      <c r="Z12" s="80">
        <f t="shared" si="12"/>
        <v>0</v>
      </c>
      <c r="AA12" s="80">
        <f t="shared" si="12"/>
        <v>0</v>
      </c>
      <c r="AB12" s="80">
        <f t="shared" si="12"/>
        <v>0</v>
      </c>
    </row>
    <row r="13" spans="1:28" ht="30" customHeight="1" x14ac:dyDescent="0.25">
      <c r="A13" s="31" t="s">
        <v>64</v>
      </c>
      <c r="B13" s="35"/>
      <c r="C13" s="35">
        <f>'A73.b'!C13</f>
        <v>5.86</v>
      </c>
      <c r="D13" s="81">
        <f t="shared" si="0"/>
        <v>5.86</v>
      </c>
      <c r="E13" s="35"/>
      <c r="F13" s="35"/>
      <c r="G13" s="81">
        <f t="shared" si="1"/>
        <v>0</v>
      </c>
      <c r="H13" s="35"/>
      <c r="I13" s="35"/>
      <c r="J13" s="81">
        <f t="shared" si="2"/>
        <v>0</v>
      </c>
      <c r="K13" s="81">
        <f t="shared" si="3"/>
        <v>0</v>
      </c>
      <c r="L13" s="35"/>
      <c r="M13" s="35"/>
      <c r="N13" s="81">
        <f t="shared" si="4"/>
        <v>0</v>
      </c>
      <c r="O13" s="35"/>
      <c r="P13" s="35"/>
      <c r="Q13" s="81">
        <f t="shared" si="5"/>
        <v>0</v>
      </c>
      <c r="R13" s="81">
        <f t="shared" si="6"/>
        <v>0</v>
      </c>
      <c r="S13" s="35"/>
      <c r="T13" s="35"/>
      <c r="U13" s="81">
        <f t="shared" si="7"/>
        <v>0</v>
      </c>
      <c r="V13" s="81">
        <f t="shared" si="8"/>
        <v>0</v>
      </c>
      <c r="W13" s="81">
        <f t="shared" si="9"/>
        <v>5.86</v>
      </c>
      <c r="X13" s="81">
        <f t="shared" si="10"/>
        <v>5.86</v>
      </c>
      <c r="Y13" s="35"/>
      <c r="Z13" s="35"/>
      <c r="AA13" s="81">
        <f t="shared" si="11"/>
        <v>0</v>
      </c>
      <c r="AB13" s="35"/>
    </row>
    <row r="14" spans="1:28" ht="30" customHeight="1" x14ac:dyDescent="0.25">
      <c r="A14" s="31" t="s">
        <v>65</v>
      </c>
      <c r="B14" s="35"/>
      <c r="C14" s="35"/>
      <c r="D14" s="81">
        <f t="shared" si="0"/>
        <v>0</v>
      </c>
      <c r="E14" s="35"/>
      <c r="F14" s="35"/>
      <c r="G14" s="81">
        <f t="shared" si="1"/>
        <v>0</v>
      </c>
      <c r="H14" s="35"/>
      <c r="I14" s="35"/>
      <c r="J14" s="81">
        <f t="shared" si="2"/>
        <v>0</v>
      </c>
      <c r="K14" s="81">
        <f t="shared" si="3"/>
        <v>0</v>
      </c>
      <c r="L14" s="35"/>
      <c r="M14" s="35"/>
      <c r="N14" s="81">
        <f t="shared" si="4"/>
        <v>0</v>
      </c>
      <c r="O14" s="35"/>
      <c r="P14" s="35"/>
      <c r="Q14" s="81">
        <f t="shared" si="5"/>
        <v>0</v>
      </c>
      <c r="R14" s="81">
        <f t="shared" si="6"/>
        <v>0</v>
      </c>
      <c r="S14" s="35"/>
      <c r="T14" s="35"/>
      <c r="U14" s="81">
        <f t="shared" si="7"/>
        <v>0</v>
      </c>
      <c r="V14" s="81">
        <f t="shared" si="8"/>
        <v>0</v>
      </c>
      <c r="W14" s="81">
        <f t="shared" si="9"/>
        <v>0</v>
      </c>
      <c r="X14" s="81">
        <f t="shared" si="10"/>
        <v>0</v>
      </c>
      <c r="Y14" s="35"/>
      <c r="Z14" s="35"/>
      <c r="AA14" s="81">
        <f t="shared" si="11"/>
        <v>0</v>
      </c>
      <c r="AB14" s="35"/>
    </row>
    <row r="15" spans="1:28" ht="30" customHeight="1" x14ac:dyDescent="0.25">
      <c r="A15" s="32" t="s">
        <v>21</v>
      </c>
      <c r="B15" s="80">
        <f>B13+B14</f>
        <v>0</v>
      </c>
      <c r="C15" s="80">
        <f t="shared" ref="C15:AB15" si="13">C13+C14</f>
        <v>5.86</v>
      </c>
      <c r="D15" s="80">
        <f t="shared" si="13"/>
        <v>5.86</v>
      </c>
      <c r="E15" s="80">
        <f t="shared" si="13"/>
        <v>0</v>
      </c>
      <c r="F15" s="80">
        <f t="shared" si="13"/>
        <v>0</v>
      </c>
      <c r="G15" s="80">
        <f t="shared" si="13"/>
        <v>0</v>
      </c>
      <c r="H15" s="80">
        <f t="shared" si="13"/>
        <v>0</v>
      </c>
      <c r="I15" s="80">
        <f t="shared" si="13"/>
        <v>0</v>
      </c>
      <c r="J15" s="80">
        <f t="shared" si="13"/>
        <v>0</v>
      </c>
      <c r="K15" s="80">
        <f t="shared" si="13"/>
        <v>0</v>
      </c>
      <c r="L15" s="80">
        <f t="shared" si="13"/>
        <v>0</v>
      </c>
      <c r="M15" s="80">
        <f t="shared" si="13"/>
        <v>0</v>
      </c>
      <c r="N15" s="80">
        <f t="shared" si="13"/>
        <v>0</v>
      </c>
      <c r="O15" s="80">
        <f t="shared" si="13"/>
        <v>0</v>
      </c>
      <c r="P15" s="80">
        <f t="shared" si="13"/>
        <v>0</v>
      </c>
      <c r="Q15" s="80">
        <f t="shared" si="13"/>
        <v>0</v>
      </c>
      <c r="R15" s="80">
        <f t="shared" si="13"/>
        <v>0</v>
      </c>
      <c r="S15" s="80">
        <f t="shared" si="13"/>
        <v>0</v>
      </c>
      <c r="T15" s="80">
        <f t="shared" si="13"/>
        <v>0</v>
      </c>
      <c r="U15" s="80">
        <f t="shared" si="13"/>
        <v>0</v>
      </c>
      <c r="V15" s="80">
        <f t="shared" si="13"/>
        <v>0</v>
      </c>
      <c r="W15" s="80">
        <f t="shared" si="13"/>
        <v>5.86</v>
      </c>
      <c r="X15" s="80">
        <f t="shared" si="13"/>
        <v>5.86</v>
      </c>
      <c r="Y15" s="80">
        <f t="shared" si="13"/>
        <v>0</v>
      </c>
      <c r="Z15" s="80">
        <f t="shared" si="13"/>
        <v>0</v>
      </c>
      <c r="AA15" s="80">
        <f t="shared" si="13"/>
        <v>0</v>
      </c>
      <c r="AB15" s="80">
        <f t="shared" si="13"/>
        <v>0</v>
      </c>
    </row>
    <row r="16" spans="1:28" ht="30" customHeight="1" x14ac:dyDescent="0.25">
      <c r="A16" s="32" t="s">
        <v>89</v>
      </c>
      <c r="B16" s="80">
        <f>B12+B15</f>
        <v>0</v>
      </c>
      <c r="C16" s="80">
        <f t="shared" ref="C16:AB16" si="14">C12+C15</f>
        <v>103.94</v>
      </c>
      <c r="D16" s="80">
        <f t="shared" si="14"/>
        <v>103.94</v>
      </c>
      <c r="E16" s="80">
        <f t="shared" si="14"/>
        <v>0</v>
      </c>
      <c r="F16" s="80">
        <f t="shared" si="14"/>
        <v>0</v>
      </c>
      <c r="G16" s="80">
        <f t="shared" si="14"/>
        <v>0</v>
      </c>
      <c r="H16" s="80">
        <f t="shared" si="14"/>
        <v>0</v>
      </c>
      <c r="I16" s="80">
        <f t="shared" si="14"/>
        <v>0</v>
      </c>
      <c r="J16" s="80">
        <f t="shared" si="14"/>
        <v>0</v>
      </c>
      <c r="K16" s="80">
        <f t="shared" si="14"/>
        <v>0</v>
      </c>
      <c r="L16" s="80">
        <f t="shared" si="14"/>
        <v>0</v>
      </c>
      <c r="M16" s="80">
        <f t="shared" si="14"/>
        <v>0</v>
      </c>
      <c r="N16" s="80">
        <f t="shared" si="14"/>
        <v>0</v>
      </c>
      <c r="O16" s="80">
        <f t="shared" si="14"/>
        <v>0</v>
      </c>
      <c r="P16" s="80">
        <f t="shared" si="14"/>
        <v>0</v>
      </c>
      <c r="Q16" s="80">
        <f t="shared" si="14"/>
        <v>0</v>
      </c>
      <c r="R16" s="80">
        <f t="shared" si="14"/>
        <v>0</v>
      </c>
      <c r="S16" s="80">
        <f t="shared" si="14"/>
        <v>0</v>
      </c>
      <c r="T16" s="80">
        <f t="shared" si="14"/>
        <v>0</v>
      </c>
      <c r="U16" s="80">
        <f t="shared" si="14"/>
        <v>0</v>
      </c>
      <c r="V16" s="80">
        <f t="shared" si="14"/>
        <v>0</v>
      </c>
      <c r="W16" s="80">
        <f t="shared" si="14"/>
        <v>103.94</v>
      </c>
      <c r="X16" s="80">
        <f t="shared" si="14"/>
        <v>103.94</v>
      </c>
      <c r="Y16" s="80">
        <f t="shared" si="14"/>
        <v>0</v>
      </c>
      <c r="Z16" s="80">
        <f t="shared" si="14"/>
        <v>0</v>
      </c>
      <c r="AA16" s="80">
        <f t="shared" si="14"/>
        <v>0</v>
      </c>
      <c r="AB16" s="80">
        <f t="shared" si="14"/>
        <v>0</v>
      </c>
    </row>
    <row r="17" spans="1:28" ht="30" customHeight="1" x14ac:dyDescent="0.25">
      <c r="A17" s="27" t="s">
        <v>90</v>
      </c>
      <c r="B17" s="35"/>
      <c r="C17" s="35"/>
      <c r="D17" s="81">
        <f t="shared" si="0"/>
        <v>0</v>
      </c>
      <c r="E17" s="35"/>
      <c r="F17" s="35"/>
      <c r="G17" s="81">
        <f t="shared" si="1"/>
        <v>0</v>
      </c>
      <c r="H17" s="35"/>
      <c r="I17" s="35"/>
      <c r="J17" s="81">
        <f t="shared" si="2"/>
        <v>0</v>
      </c>
      <c r="K17" s="81">
        <f t="shared" si="3"/>
        <v>0</v>
      </c>
      <c r="L17" s="35"/>
      <c r="M17" s="35"/>
      <c r="N17" s="81">
        <f t="shared" si="4"/>
        <v>0</v>
      </c>
      <c r="O17" s="35"/>
      <c r="P17" s="35"/>
      <c r="Q17" s="81">
        <f t="shared" si="5"/>
        <v>0</v>
      </c>
      <c r="R17" s="81">
        <f t="shared" si="6"/>
        <v>0</v>
      </c>
      <c r="S17" s="35"/>
      <c r="T17" s="35"/>
      <c r="U17" s="81">
        <f t="shared" si="7"/>
        <v>0</v>
      </c>
      <c r="V17" s="81">
        <f t="shared" si="8"/>
        <v>0</v>
      </c>
      <c r="W17" s="81">
        <f t="shared" si="9"/>
        <v>0</v>
      </c>
      <c r="X17" s="81">
        <f t="shared" si="10"/>
        <v>0</v>
      </c>
      <c r="Y17" s="35"/>
      <c r="Z17" s="35"/>
      <c r="AA17" s="81">
        <f t="shared" si="11"/>
        <v>0</v>
      </c>
      <c r="AB17" s="35"/>
    </row>
    <row r="18" spans="1:28" ht="30" customHeight="1" x14ac:dyDescent="0.25">
      <c r="A18" s="27" t="s">
        <v>91</v>
      </c>
      <c r="B18" s="35"/>
      <c r="C18" s="35"/>
      <c r="D18" s="81">
        <f t="shared" si="0"/>
        <v>0</v>
      </c>
      <c r="E18" s="35"/>
      <c r="F18" s="35"/>
      <c r="G18" s="81">
        <f t="shared" si="1"/>
        <v>0</v>
      </c>
      <c r="H18" s="35"/>
      <c r="I18" s="35"/>
      <c r="J18" s="81">
        <f t="shared" si="2"/>
        <v>0</v>
      </c>
      <c r="K18" s="81">
        <f t="shared" si="3"/>
        <v>0</v>
      </c>
      <c r="L18" s="35"/>
      <c r="M18" s="35"/>
      <c r="N18" s="81">
        <f t="shared" si="4"/>
        <v>0</v>
      </c>
      <c r="O18" s="35"/>
      <c r="P18" s="35"/>
      <c r="Q18" s="81">
        <f t="shared" si="5"/>
        <v>0</v>
      </c>
      <c r="R18" s="81">
        <f t="shared" si="6"/>
        <v>0</v>
      </c>
      <c r="S18" s="35"/>
      <c r="T18" s="35"/>
      <c r="U18" s="81">
        <f t="shared" si="7"/>
        <v>0</v>
      </c>
      <c r="V18" s="81">
        <f t="shared" si="8"/>
        <v>0</v>
      </c>
      <c r="W18" s="81">
        <f t="shared" si="9"/>
        <v>0</v>
      </c>
      <c r="X18" s="81">
        <f t="shared" si="10"/>
        <v>0</v>
      </c>
      <c r="Y18" s="35"/>
      <c r="Z18" s="35"/>
      <c r="AA18" s="81">
        <f t="shared" si="11"/>
        <v>0</v>
      </c>
      <c r="AB18" s="35"/>
    </row>
    <row r="19" spans="1:28" ht="57.75" customHeight="1" x14ac:dyDescent="0.25">
      <c r="A19" s="32" t="s">
        <v>70</v>
      </c>
      <c r="B19" s="80">
        <f>B20+B21</f>
        <v>0</v>
      </c>
      <c r="C19" s="80">
        <f>C20+C21</f>
        <v>0</v>
      </c>
      <c r="D19" s="80">
        <f>B19+C19</f>
        <v>0</v>
      </c>
      <c r="E19" s="30"/>
      <c r="F19" s="30"/>
      <c r="G19" s="30"/>
      <c r="H19" s="30"/>
      <c r="I19" s="30"/>
      <c r="J19" s="30"/>
      <c r="K19" s="30"/>
      <c r="L19" s="30"/>
      <c r="M19" s="30"/>
      <c r="N19" s="30"/>
      <c r="O19" s="30"/>
      <c r="P19" s="30"/>
      <c r="Q19" s="30"/>
      <c r="R19" s="30"/>
      <c r="S19" s="30"/>
      <c r="T19" s="30"/>
      <c r="U19" s="30"/>
      <c r="V19" s="30"/>
      <c r="W19" s="30"/>
      <c r="X19" s="30"/>
      <c r="Y19" s="30"/>
      <c r="Z19" s="30"/>
      <c r="AA19" s="30"/>
      <c r="AB19" s="30"/>
    </row>
    <row r="20" spans="1:28" ht="30" customHeight="1" x14ac:dyDescent="0.25">
      <c r="A20" s="21" t="s">
        <v>71</v>
      </c>
      <c r="B20" s="35"/>
      <c r="C20" s="35"/>
      <c r="D20" s="81">
        <f>B20+C20</f>
        <v>0</v>
      </c>
      <c r="E20" s="30"/>
      <c r="F20" s="30"/>
      <c r="G20" s="30"/>
      <c r="H20" s="30"/>
      <c r="I20" s="30"/>
      <c r="J20" s="30"/>
      <c r="K20" s="30"/>
      <c r="L20" s="30"/>
      <c r="M20" s="30"/>
      <c r="N20" s="30"/>
      <c r="O20" s="30"/>
      <c r="P20" s="30"/>
      <c r="Q20" s="30"/>
      <c r="R20" s="30"/>
      <c r="S20" s="30"/>
      <c r="T20" s="30"/>
      <c r="U20" s="30"/>
      <c r="V20" s="30"/>
      <c r="W20" s="30"/>
      <c r="X20" s="30"/>
      <c r="Y20" s="30"/>
      <c r="Z20" s="30"/>
      <c r="AA20" s="30"/>
      <c r="AB20" s="30"/>
    </row>
    <row r="21" spans="1:28" ht="30" customHeight="1" x14ac:dyDescent="0.25">
      <c r="A21" s="21" t="s">
        <v>72</v>
      </c>
      <c r="B21" s="35"/>
      <c r="C21" s="35"/>
      <c r="D21" s="81">
        <f t="shared" si="0"/>
        <v>0</v>
      </c>
      <c r="E21" s="30"/>
      <c r="F21" s="30"/>
      <c r="G21" s="30"/>
      <c r="H21" s="30"/>
      <c r="I21" s="30"/>
      <c r="J21" s="30"/>
      <c r="K21" s="30"/>
      <c r="L21" s="30"/>
      <c r="M21" s="30"/>
      <c r="N21" s="30"/>
      <c r="O21" s="30"/>
      <c r="P21" s="30"/>
      <c r="Q21" s="30"/>
      <c r="R21" s="30"/>
      <c r="S21" s="30"/>
      <c r="T21" s="30"/>
      <c r="U21" s="30"/>
      <c r="V21" s="30"/>
      <c r="W21" s="30"/>
      <c r="X21" s="30"/>
      <c r="Y21" s="30"/>
      <c r="Z21" s="30"/>
      <c r="AA21" s="30"/>
      <c r="AB21" s="30"/>
    </row>
    <row r="22" spans="1:28" ht="30" customHeight="1" x14ac:dyDescent="0.25">
      <c r="A22" s="28" t="s">
        <v>92</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row>
    <row r="23" spans="1:28" ht="59.25" customHeight="1" x14ac:dyDescent="0.25">
      <c r="A23" s="29" t="s">
        <v>93</v>
      </c>
      <c r="B23" s="35"/>
      <c r="C23" s="35"/>
      <c r="D23" s="81">
        <f>B23+C23</f>
        <v>0</v>
      </c>
      <c r="E23" s="35"/>
      <c r="F23" s="35"/>
      <c r="G23" s="81">
        <f>E23+F23</f>
        <v>0</v>
      </c>
      <c r="H23" s="35"/>
      <c r="I23" s="35"/>
      <c r="J23" s="81">
        <f>H23+I23</f>
        <v>0</v>
      </c>
      <c r="K23" s="81">
        <f>G23+J23</f>
        <v>0</v>
      </c>
      <c r="L23" s="35"/>
      <c r="M23" s="35"/>
      <c r="N23" s="81">
        <f>L23+M23</f>
        <v>0</v>
      </c>
      <c r="O23" s="35"/>
      <c r="P23" s="35"/>
      <c r="Q23" s="81">
        <f>O23+P23</f>
        <v>0</v>
      </c>
      <c r="R23" s="81">
        <f>N23+Q23</f>
        <v>0</v>
      </c>
      <c r="S23" s="35"/>
      <c r="T23" s="35"/>
      <c r="U23" s="81">
        <f>S23+T23</f>
        <v>0</v>
      </c>
      <c r="V23" s="81">
        <f>B23+G23+N23+S23</f>
        <v>0</v>
      </c>
      <c r="W23" s="81">
        <f>C23+J23+Q23+T23</f>
        <v>0</v>
      </c>
      <c r="X23" s="81">
        <f>V23+W23</f>
        <v>0</v>
      </c>
      <c r="Y23" s="35"/>
      <c r="Z23" s="35"/>
      <c r="AA23" s="81">
        <f>Y23+Z23</f>
        <v>0</v>
      </c>
      <c r="AB23" s="35">
        <v>0</v>
      </c>
    </row>
    <row r="24" spans="1:28" ht="56.25" customHeight="1" x14ac:dyDescent="0.25">
      <c r="A24" s="29" t="s">
        <v>94</v>
      </c>
      <c r="B24" s="35"/>
      <c r="C24" s="35"/>
      <c r="D24" s="81">
        <f>B24+C24</f>
        <v>0</v>
      </c>
      <c r="E24" s="35"/>
      <c r="F24" s="35"/>
      <c r="G24" s="81">
        <f t="shared" si="1"/>
        <v>0</v>
      </c>
      <c r="H24" s="35"/>
      <c r="I24" s="35"/>
      <c r="J24" s="81">
        <f>H24+I24</f>
        <v>0</v>
      </c>
      <c r="K24" s="81">
        <f>G24+J24</f>
        <v>0</v>
      </c>
      <c r="L24" s="35"/>
      <c r="M24" s="35"/>
      <c r="N24" s="81">
        <f>L24+M24</f>
        <v>0</v>
      </c>
      <c r="O24" s="35"/>
      <c r="P24" s="35"/>
      <c r="Q24" s="81">
        <f>O24+P24</f>
        <v>0</v>
      </c>
      <c r="R24" s="81">
        <f>N24+Q24</f>
        <v>0</v>
      </c>
      <c r="S24" s="35"/>
      <c r="T24" s="35"/>
      <c r="U24" s="81">
        <f t="shared" si="7"/>
        <v>0</v>
      </c>
      <c r="V24" s="81">
        <f t="shared" si="8"/>
        <v>0</v>
      </c>
      <c r="W24" s="81">
        <f t="shared" si="9"/>
        <v>0</v>
      </c>
      <c r="X24" s="81">
        <f t="shared" si="10"/>
        <v>0</v>
      </c>
      <c r="Y24" s="35"/>
      <c r="Z24" s="35"/>
      <c r="AA24" s="81">
        <f>Y24+Z24</f>
        <v>0</v>
      </c>
      <c r="AB24" s="35">
        <v>0</v>
      </c>
    </row>
  </sheetData>
  <sheetProtection algorithmName="SHA-512" hashValue="Lh9yvxL/3lVnnKnp2mrtgcbhiK4uCRnmyxpnJKgRIj4Ap1aUomo//4WR7L0vKGgFZDBJevtBMDzAcUxRlU02zg==" saltValue="C3fvPr1LjElAZVurAmZEqA==" spinCount="100000" sheet="1" objects="1" scenarios="1"/>
  <mergeCells count="29">
    <mergeCell ref="A1:AB1"/>
    <mergeCell ref="A2:AB2"/>
    <mergeCell ref="A3:AB3"/>
    <mergeCell ref="A5:A7"/>
    <mergeCell ref="B5:D5"/>
    <mergeCell ref="Z6:Z7"/>
    <mergeCell ref="AA6:AA7"/>
    <mergeCell ref="S6:S7"/>
    <mergeCell ref="T6:T7"/>
    <mergeCell ref="U6:U7"/>
    <mergeCell ref="V6:V7"/>
    <mergeCell ref="W6:W7"/>
    <mergeCell ref="X6:X7"/>
    <mergeCell ref="AB5:AB7"/>
    <mergeCell ref="K6:K7"/>
    <mergeCell ref="L6:N6"/>
    <mergeCell ref="O6:Q6"/>
    <mergeCell ref="R6:R7"/>
    <mergeCell ref="Y6:Y7"/>
    <mergeCell ref="E5:K5"/>
    <mergeCell ref="L5:R5"/>
    <mergeCell ref="S5:U5"/>
    <mergeCell ref="V5:X5"/>
    <mergeCell ref="Y5:AA5"/>
    <mergeCell ref="B6:B7"/>
    <mergeCell ref="C6:C7"/>
    <mergeCell ref="D6:D7"/>
    <mergeCell ref="E6:G6"/>
    <mergeCell ref="H6:J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92D050"/>
  </sheetPr>
  <dimension ref="A1:M20"/>
  <sheetViews>
    <sheetView workbookViewId="0">
      <selection activeCell="A2" sqref="A2:M2"/>
    </sheetView>
  </sheetViews>
  <sheetFormatPr baseColWidth="10" defaultRowHeight="15" x14ac:dyDescent="0.25"/>
  <cols>
    <col min="1" max="1" width="52.140625" customWidth="1"/>
    <col min="2" max="13" width="16" customWidth="1"/>
  </cols>
  <sheetData>
    <row r="1" spans="1:13" ht="15.75" thickBot="1" x14ac:dyDescent="0.3">
      <c r="A1" s="139" t="s">
        <v>111</v>
      </c>
      <c r="B1" s="140"/>
      <c r="C1" s="140"/>
      <c r="D1" s="140"/>
      <c r="E1" s="140"/>
      <c r="F1" s="140"/>
      <c r="G1" s="140"/>
      <c r="H1" s="140"/>
      <c r="I1" s="140"/>
      <c r="J1" s="140"/>
      <c r="K1" s="140"/>
      <c r="L1" s="140"/>
      <c r="M1" s="190"/>
    </row>
    <row r="2" spans="1:13" ht="15.75" thickBot="1" x14ac:dyDescent="0.3">
      <c r="A2" s="158" t="str">
        <f>IF(CONTROL!D4=0,"",CONTROL!D4)</f>
        <v>Septiembre</v>
      </c>
      <c r="B2" s="159"/>
      <c r="C2" s="159"/>
      <c r="D2" s="159"/>
      <c r="E2" s="159"/>
      <c r="F2" s="159"/>
      <c r="G2" s="159"/>
      <c r="H2" s="159"/>
      <c r="I2" s="159"/>
      <c r="J2" s="159"/>
      <c r="K2" s="159"/>
      <c r="L2" s="159"/>
      <c r="M2" s="191"/>
    </row>
    <row r="3" spans="1:13"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91"/>
    </row>
    <row r="4" spans="1:13" ht="15.75" thickBot="1" x14ac:dyDescent="0.3"/>
    <row r="5" spans="1:13" ht="51.75" customHeight="1" thickBot="1" x14ac:dyDescent="0.3">
      <c r="A5" s="192" t="s">
        <v>73</v>
      </c>
      <c r="B5" s="154" t="s">
        <v>96</v>
      </c>
      <c r="C5" s="155"/>
      <c r="D5" s="156"/>
      <c r="E5" s="154" t="s">
        <v>97</v>
      </c>
      <c r="F5" s="155"/>
      <c r="G5" s="156"/>
      <c r="H5" s="154" t="s">
        <v>98</v>
      </c>
      <c r="I5" s="155"/>
      <c r="J5" s="156"/>
      <c r="K5" s="154" t="s">
        <v>99</v>
      </c>
      <c r="L5" s="155"/>
      <c r="M5" s="156"/>
    </row>
    <row r="6" spans="1:13" ht="45.75" thickBot="1" x14ac:dyDescent="0.3">
      <c r="A6" s="193"/>
      <c r="B6" s="11" t="s">
        <v>100</v>
      </c>
      <c r="C6" s="11" t="s">
        <v>101</v>
      </c>
      <c r="D6" s="11" t="s">
        <v>102</v>
      </c>
      <c r="E6" s="11" t="s">
        <v>100</v>
      </c>
      <c r="F6" s="11" t="s">
        <v>101</v>
      </c>
      <c r="G6" s="11" t="s">
        <v>103</v>
      </c>
      <c r="H6" s="11" t="s">
        <v>100</v>
      </c>
      <c r="I6" s="11" t="s">
        <v>101</v>
      </c>
      <c r="J6" s="11" t="s">
        <v>104</v>
      </c>
      <c r="K6" s="11" t="s">
        <v>100</v>
      </c>
      <c r="L6" s="11" t="s">
        <v>101</v>
      </c>
      <c r="M6" s="11" t="s">
        <v>105</v>
      </c>
    </row>
    <row r="7" spans="1:13" ht="30" customHeight="1" x14ac:dyDescent="0.25">
      <c r="A7" s="13" t="s">
        <v>60</v>
      </c>
      <c r="B7" s="35">
        <f>IFERROR(ROUND(A.75!B7,2),0)</f>
        <v>0</v>
      </c>
      <c r="C7" s="35">
        <f>IFERROR(ROUND(A.75!C7,2),0)</f>
        <v>0</v>
      </c>
      <c r="D7" s="40">
        <f>B7+C7</f>
        <v>0</v>
      </c>
      <c r="E7" s="35">
        <f>IFERROR(ROUND(A.75!E7,2),0)</f>
        <v>0</v>
      </c>
      <c r="F7" s="35">
        <f>IFERROR(ROUND(A.75!F7,2),0)</f>
        <v>0</v>
      </c>
      <c r="G7" s="40">
        <f>E7+F7</f>
        <v>0</v>
      </c>
      <c r="H7" s="35">
        <f>IFERROR(ROUND(A.75!H7,2),0)</f>
        <v>0</v>
      </c>
      <c r="I7" s="35">
        <f>IFERROR(ROUND(A.75!I7,2),0)</f>
        <v>0</v>
      </c>
      <c r="J7" s="40">
        <f>H7+I7</f>
        <v>0</v>
      </c>
      <c r="K7" s="40">
        <f>B7+E7+H7</f>
        <v>0</v>
      </c>
      <c r="L7" s="40">
        <f>C7+F7+I7</f>
        <v>0</v>
      </c>
      <c r="M7" s="40">
        <f>K7+L7</f>
        <v>0</v>
      </c>
    </row>
    <row r="8" spans="1:13" ht="30" customHeight="1" x14ac:dyDescent="0.25">
      <c r="A8" s="13" t="s">
        <v>61</v>
      </c>
      <c r="B8" s="35">
        <f>IFERROR(ROUND(A.75!B8,2),0)</f>
        <v>0</v>
      </c>
      <c r="C8" s="35">
        <f>IFERROR(ROUND(A.75!C8,2),0)</f>
        <v>0</v>
      </c>
      <c r="D8" s="40">
        <f t="shared" ref="D8:D13" si="0">B8+C8</f>
        <v>0</v>
      </c>
      <c r="E8" s="35">
        <f>IFERROR(ROUND(A.75!E8,2),0)</f>
        <v>0</v>
      </c>
      <c r="F8" s="35">
        <f>IFERROR(ROUND(A.75!F8,2),0)</f>
        <v>0</v>
      </c>
      <c r="G8" s="40">
        <f t="shared" ref="G8:G13" si="1">E8+F8</f>
        <v>0</v>
      </c>
      <c r="H8" s="35">
        <f>IFERROR(ROUND(A.75!H8,2),0)</f>
        <v>78.12</v>
      </c>
      <c r="I8" s="35">
        <f>IFERROR(ROUND(A.75!I8,2),0)</f>
        <v>0</v>
      </c>
      <c r="J8" s="40">
        <f t="shared" ref="J8:J13" si="2">H8+I8</f>
        <v>78.12</v>
      </c>
      <c r="K8" s="40">
        <f t="shared" ref="K8:K13" si="3">B8+E8+H8</f>
        <v>78.12</v>
      </c>
      <c r="L8" s="40">
        <f t="shared" ref="L8:L13" si="4">C8+F8+I8</f>
        <v>0</v>
      </c>
      <c r="M8" s="40">
        <f t="shared" ref="M8:M13" si="5">K8+L8</f>
        <v>78.12</v>
      </c>
    </row>
    <row r="9" spans="1:13" ht="30" customHeight="1" x14ac:dyDescent="0.25">
      <c r="A9" s="13" t="s">
        <v>62</v>
      </c>
      <c r="B9" s="35">
        <f>IFERROR(ROUND(A.75!B9,2),0)</f>
        <v>0</v>
      </c>
      <c r="C9" s="35">
        <f>IFERROR(ROUND(A.75!C9,2),0)</f>
        <v>0</v>
      </c>
      <c r="D9" s="40">
        <f t="shared" si="0"/>
        <v>0</v>
      </c>
      <c r="E9" s="35">
        <f>IFERROR(ROUND(A.75!E9,2),0)</f>
        <v>0</v>
      </c>
      <c r="F9" s="35">
        <f>IFERROR(ROUND(A.75!F9,2),0)</f>
        <v>0</v>
      </c>
      <c r="G9" s="40">
        <f t="shared" si="1"/>
        <v>0</v>
      </c>
      <c r="H9" s="35">
        <f>IFERROR(ROUND(A.75!H9,2),0)</f>
        <v>0</v>
      </c>
      <c r="I9" s="35">
        <f>IFERROR(ROUND(A.75!I9,2),0)</f>
        <v>0</v>
      </c>
      <c r="J9" s="40">
        <f t="shared" si="2"/>
        <v>0</v>
      </c>
      <c r="K9" s="40">
        <f t="shared" si="3"/>
        <v>0</v>
      </c>
      <c r="L9" s="40">
        <f t="shared" si="4"/>
        <v>0</v>
      </c>
      <c r="M9" s="40">
        <f t="shared" si="5"/>
        <v>0</v>
      </c>
    </row>
    <row r="10" spans="1:13" ht="30" customHeight="1" x14ac:dyDescent="0.25">
      <c r="A10" s="13" t="s">
        <v>63</v>
      </c>
      <c r="B10" s="35">
        <f>IFERROR(ROUND(A.75!B10,2),0)</f>
        <v>0</v>
      </c>
      <c r="C10" s="35">
        <f>IFERROR(ROUND(A.75!C10,2),0)</f>
        <v>0</v>
      </c>
      <c r="D10" s="40">
        <f t="shared" si="0"/>
        <v>0</v>
      </c>
      <c r="E10" s="35">
        <f>IFERROR(ROUND(A.75!E10,2),0)</f>
        <v>0</v>
      </c>
      <c r="F10" s="35">
        <f>IFERROR(ROUND(A.75!F10,2),0)</f>
        <v>0</v>
      </c>
      <c r="G10" s="40">
        <f t="shared" si="1"/>
        <v>0</v>
      </c>
      <c r="H10" s="35">
        <f>IFERROR(ROUND(A.75!H10,2),0)</f>
        <v>0</v>
      </c>
      <c r="I10" s="35">
        <f>IFERROR(ROUND(A.75!I10,2),0)</f>
        <v>0</v>
      </c>
      <c r="J10" s="40">
        <f t="shared" si="2"/>
        <v>0</v>
      </c>
      <c r="K10" s="40">
        <f t="shared" si="3"/>
        <v>0</v>
      </c>
      <c r="L10" s="40">
        <f t="shared" si="4"/>
        <v>0</v>
      </c>
      <c r="M10" s="40">
        <f t="shared" si="5"/>
        <v>0</v>
      </c>
    </row>
    <row r="11" spans="1:13" ht="30" customHeight="1" x14ac:dyDescent="0.25">
      <c r="A11" s="12" t="s">
        <v>20</v>
      </c>
      <c r="B11" s="26">
        <f>B7+B8+B9+B10</f>
        <v>0</v>
      </c>
      <c r="C11" s="26">
        <f t="shared" ref="C11:M11" si="6">C7+C8+C9+C10</f>
        <v>0</v>
      </c>
      <c r="D11" s="26">
        <f t="shared" si="6"/>
        <v>0</v>
      </c>
      <c r="E11" s="26">
        <f t="shared" si="6"/>
        <v>0</v>
      </c>
      <c r="F11" s="26">
        <f t="shared" si="6"/>
        <v>0</v>
      </c>
      <c r="G11" s="26">
        <f t="shared" si="6"/>
        <v>0</v>
      </c>
      <c r="H11" s="26">
        <f t="shared" si="6"/>
        <v>78.12</v>
      </c>
      <c r="I11" s="26">
        <f t="shared" si="6"/>
        <v>0</v>
      </c>
      <c r="J11" s="26">
        <f t="shared" si="6"/>
        <v>78.12</v>
      </c>
      <c r="K11" s="26">
        <f t="shared" si="6"/>
        <v>78.12</v>
      </c>
      <c r="L11" s="26">
        <f t="shared" si="6"/>
        <v>0</v>
      </c>
      <c r="M11" s="26">
        <f t="shared" si="6"/>
        <v>78.12</v>
      </c>
    </row>
    <row r="12" spans="1:13" ht="30" customHeight="1" x14ac:dyDescent="0.25">
      <c r="A12" s="13" t="s">
        <v>64</v>
      </c>
      <c r="B12" s="35">
        <f>IFERROR(ROUND(A.75!B12,2),0)</f>
        <v>0</v>
      </c>
      <c r="C12" s="35">
        <f>IFERROR(ROUND(A.75!C12,2),0)</f>
        <v>0</v>
      </c>
      <c r="D12" s="40">
        <f t="shared" si="0"/>
        <v>0</v>
      </c>
      <c r="E12" s="35">
        <f>IFERROR(ROUND(A.75!E12,2),0)</f>
        <v>0</v>
      </c>
      <c r="F12" s="35">
        <f>IFERROR(ROUND(A.75!F12,2),0)</f>
        <v>0</v>
      </c>
      <c r="G12" s="40">
        <f t="shared" si="1"/>
        <v>0</v>
      </c>
      <c r="H12" s="35">
        <f>IFERROR(ROUND(A.75!H12,2),0)</f>
        <v>2.62</v>
      </c>
      <c r="I12" s="35">
        <f>IFERROR(ROUND(A.75!I12,2),0)</f>
        <v>0</v>
      </c>
      <c r="J12" s="40">
        <f t="shared" si="2"/>
        <v>2.62</v>
      </c>
      <c r="K12" s="40">
        <f t="shared" si="3"/>
        <v>2.62</v>
      </c>
      <c r="L12" s="40">
        <f t="shared" si="4"/>
        <v>0</v>
      </c>
      <c r="M12" s="40">
        <f t="shared" si="5"/>
        <v>2.62</v>
      </c>
    </row>
    <row r="13" spans="1:13" ht="30" customHeight="1" x14ac:dyDescent="0.25">
      <c r="A13" s="13" t="s">
        <v>65</v>
      </c>
      <c r="B13" s="35">
        <f>IFERROR(ROUND(A.75!B13,2),0)</f>
        <v>0</v>
      </c>
      <c r="C13" s="35">
        <f>IFERROR(ROUND(A.75!C13,2),0)</f>
        <v>0</v>
      </c>
      <c r="D13" s="40">
        <f t="shared" si="0"/>
        <v>0</v>
      </c>
      <c r="E13" s="35">
        <f>IFERROR(ROUND(A.75!E13,2),0)</f>
        <v>0</v>
      </c>
      <c r="F13" s="35">
        <f>IFERROR(ROUND(A.75!F13,2),0)</f>
        <v>0</v>
      </c>
      <c r="G13" s="40">
        <f t="shared" si="1"/>
        <v>0</v>
      </c>
      <c r="H13" s="35">
        <f>IFERROR(ROUND(A.75!H13,2),0)</f>
        <v>0</v>
      </c>
      <c r="I13" s="35">
        <f>IFERROR(ROUND(A.75!I13,2),0)</f>
        <v>0</v>
      </c>
      <c r="J13" s="40">
        <f t="shared" si="2"/>
        <v>0</v>
      </c>
      <c r="K13" s="40">
        <f t="shared" si="3"/>
        <v>0</v>
      </c>
      <c r="L13" s="40">
        <f t="shared" si="4"/>
        <v>0</v>
      </c>
      <c r="M13" s="40">
        <f t="shared" si="5"/>
        <v>0</v>
      </c>
    </row>
    <row r="14" spans="1:13" ht="30" customHeight="1" x14ac:dyDescent="0.25">
      <c r="A14" s="12" t="s">
        <v>21</v>
      </c>
      <c r="B14" s="26">
        <f>B12+B13</f>
        <v>0</v>
      </c>
      <c r="C14" s="26">
        <f t="shared" ref="C14:M14" si="7">C12+C13</f>
        <v>0</v>
      </c>
      <c r="D14" s="26">
        <f t="shared" si="7"/>
        <v>0</v>
      </c>
      <c r="E14" s="26">
        <f t="shared" si="7"/>
        <v>0</v>
      </c>
      <c r="F14" s="26">
        <f t="shared" si="7"/>
        <v>0</v>
      </c>
      <c r="G14" s="26">
        <f t="shared" si="7"/>
        <v>0</v>
      </c>
      <c r="H14" s="26">
        <f t="shared" si="7"/>
        <v>2.62</v>
      </c>
      <c r="I14" s="26">
        <f t="shared" si="7"/>
        <v>0</v>
      </c>
      <c r="J14" s="26">
        <f t="shared" si="7"/>
        <v>2.62</v>
      </c>
      <c r="K14" s="26">
        <f t="shared" si="7"/>
        <v>2.62</v>
      </c>
      <c r="L14" s="26">
        <f t="shared" si="7"/>
        <v>0</v>
      </c>
      <c r="M14" s="26">
        <f t="shared" si="7"/>
        <v>2.62</v>
      </c>
    </row>
    <row r="15" spans="1:13" ht="30" customHeight="1" x14ac:dyDescent="0.25">
      <c r="A15" s="12" t="s">
        <v>89</v>
      </c>
      <c r="B15" s="26">
        <f>B11+B14</f>
        <v>0</v>
      </c>
      <c r="C15" s="26">
        <f t="shared" ref="C15:L15" si="8">C11+C14</f>
        <v>0</v>
      </c>
      <c r="D15" s="26">
        <f t="shared" si="8"/>
        <v>0</v>
      </c>
      <c r="E15" s="26">
        <f t="shared" si="8"/>
        <v>0</v>
      </c>
      <c r="F15" s="26">
        <f t="shared" si="8"/>
        <v>0</v>
      </c>
      <c r="G15" s="26">
        <f t="shared" si="8"/>
        <v>0</v>
      </c>
      <c r="H15" s="26">
        <f t="shared" si="8"/>
        <v>80.740000000000009</v>
      </c>
      <c r="I15" s="26">
        <f t="shared" si="8"/>
        <v>0</v>
      </c>
      <c r="J15" s="26">
        <f t="shared" si="8"/>
        <v>80.740000000000009</v>
      </c>
      <c r="K15" s="26">
        <f t="shared" si="8"/>
        <v>80.740000000000009</v>
      </c>
      <c r="L15" s="26">
        <f t="shared" si="8"/>
        <v>0</v>
      </c>
      <c r="M15" s="26">
        <f>M11+M14</f>
        <v>80.740000000000009</v>
      </c>
    </row>
    <row r="16" spans="1:13" ht="44.25" customHeight="1" x14ac:dyDescent="0.25">
      <c r="A16" s="12" t="s">
        <v>106</v>
      </c>
      <c r="B16" s="26">
        <f>B17+B18</f>
        <v>0</v>
      </c>
      <c r="C16" s="30"/>
      <c r="D16" s="30"/>
      <c r="E16" s="26">
        <f>E17+E18</f>
        <v>0</v>
      </c>
      <c r="F16" s="30"/>
      <c r="G16" s="30"/>
      <c r="H16" s="26">
        <f>H17+H18</f>
        <v>0</v>
      </c>
      <c r="I16" s="30"/>
      <c r="J16" s="30"/>
      <c r="K16" s="26">
        <f>K17+K18</f>
        <v>0</v>
      </c>
      <c r="L16" s="30"/>
      <c r="M16" s="30"/>
    </row>
    <row r="17" spans="1:13" ht="30" customHeight="1" x14ac:dyDescent="0.25">
      <c r="A17" s="34" t="s">
        <v>107</v>
      </c>
      <c r="B17" s="35">
        <f>IFERROR(ROUND(A.75!B17,2),0)</f>
        <v>0</v>
      </c>
      <c r="C17" s="30"/>
      <c r="D17" s="30"/>
      <c r="E17" s="35">
        <f>IFERROR(ROUND(A.75!E17,2),0)</f>
        <v>0</v>
      </c>
      <c r="F17" s="30"/>
      <c r="G17" s="30"/>
      <c r="H17" s="35">
        <f>IFERROR(ROUND(A.75!H17,2),0)</f>
        <v>0</v>
      </c>
      <c r="I17" s="30"/>
      <c r="J17" s="30"/>
      <c r="K17" s="40">
        <f>B17+E17+H17</f>
        <v>0</v>
      </c>
      <c r="L17" s="30"/>
      <c r="M17" s="30"/>
    </row>
    <row r="18" spans="1:13" ht="30" customHeight="1" x14ac:dyDescent="0.25">
      <c r="A18" s="34" t="s">
        <v>108</v>
      </c>
      <c r="B18" s="35">
        <f>IFERROR(ROUND(A.75!B18,2),0)</f>
        <v>0</v>
      </c>
      <c r="C18" s="30"/>
      <c r="D18" s="30"/>
      <c r="E18" s="35">
        <f>IFERROR(ROUND(A.75!E18,2),0)</f>
        <v>0</v>
      </c>
      <c r="F18" s="30"/>
      <c r="G18" s="30"/>
      <c r="H18" s="35">
        <f>IFERROR(ROUND(A.75!H18,2),0)</f>
        <v>0</v>
      </c>
      <c r="I18" s="30"/>
      <c r="J18" s="30"/>
      <c r="K18" s="40">
        <f>B18+E18+H18</f>
        <v>0</v>
      </c>
      <c r="L18" s="30"/>
      <c r="M18" s="30"/>
    </row>
    <row r="19" spans="1:13" ht="30" customHeight="1" x14ac:dyDescent="0.25">
      <c r="A19" s="33" t="s">
        <v>109</v>
      </c>
      <c r="B19" s="30"/>
      <c r="C19" s="30"/>
      <c r="D19" s="30"/>
      <c r="E19" s="30"/>
      <c r="F19" s="30"/>
      <c r="G19" s="30"/>
      <c r="H19" s="30"/>
      <c r="I19" s="30"/>
      <c r="J19" s="30"/>
      <c r="K19" s="30"/>
      <c r="L19" s="30"/>
      <c r="M19" s="30"/>
    </row>
    <row r="20" spans="1:13" ht="50.25" customHeight="1" x14ac:dyDescent="0.25">
      <c r="A20" s="37" t="s">
        <v>110</v>
      </c>
      <c r="B20" s="30"/>
      <c r="C20" s="30"/>
      <c r="D20" s="30"/>
      <c r="E20" s="30"/>
      <c r="F20" s="30"/>
      <c r="G20" s="30"/>
      <c r="H20" s="35">
        <f>IFERROR(ROUND(A.75!H20,2),0)</f>
        <v>0</v>
      </c>
      <c r="I20" s="35">
        <f>IFERROR(ROUND(A.75!I20,2),0)</f>
        <v>0</v>
      </c>
      <c r="J20" s="26">
        <f>H20+I20</f>
        <v>0</v>
      </c>
      <c r="K20" s="35">
        <f>IFERROR(ROUND(A.75!K20,2),0)</f>
        <v>0</v>
      </c>
      <c r="L20" s="35">
        <f>IFERROR(ROUND(A.75!L20,2),0)</f>
        <v>0</v>
      </c>
      <c r="M20" s="26">
        <f>K20+L20</f>
        <v>0</v>
      </c>
    </row>
  </sheetData>
  <mergeCells count="8">
    <mergeCell ref="A1:M1"/>
    <mergeCell ref="A2:M2"/>
    <mergeCell ref="A3:M3"/>
    <mergeCell ref="A5:A6"/>
    <mergeCell ref="B5:D5"/>
    <mergeCell ref="E5:G5"/>
    <mergeCell ref="H5:J5"/>
    <mergeCell ref="K5:M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M20"/>
  <sheetViews>
    <sheetView topLeftCell="A10" workbookViewId="0">
      <selection activeCell="I12" sqref="I12"/>
    </sheetView>
  </sheetViews>
  <sheetFormatPr baseColWidth="10" defaultRowHeight="15" x14ac:dyDescent="0.25"/>
  <cols>
    <col min="1" max="1" width="52.140625" customWidth="1"/>
    <col min="2" max="13" width="16" customWidth="1"/>
  </cols>
  <sheetData>
    <row r="1" spans="1:13" ht="15.75" thickBot="1" x14ac:dyDescent="0.3">
      <c r="A1" s="139" t="s">
        <v>111</v>
      </c>
      <c r="B1" s="140"/>
      <c r="C1" s="140"/>
      <c r="D1" s="140"/>
      <c r="E1" s="140"/>
      <c r="F1" s="140"/>
      <c r="G1" s="140"/>
      <c r="H1" s="140"/>
      <c r="I1" s="140"/>
      <c r="J1" s="140"/>
      <c r="K1" s="140"/>
      <c r="L1" s="140"/>
      <c r="M1" s="190"/>
    </row>
    <row r="2" spans="1:13" ht="15.75" thickBot="1" x14ac:dyDescent="0.3">
      <c r="A2" s="158" t="str">
        <f>IF(CONTROL!D4=0,"",CONTROL!D4)</f>
        <v>Septiembre</v>
      </c>
      <c r="B2" s="159"/>
      <c r="C2" s="159"/>
      <c r="D2" s="159"/>
      <c r="E2" s="159"/>
      <c r="F2" s="159"/>
      <c r="G2" s="159"/>
      <c r="H2" s="159"/>
      <c r="I2" s="159"/>
      <c r="J2" s="159"/>
      <c r="K2" s="159"/>
      <c r="L2" s="159"/>
      <c r="M2" s="191"/>
    </row>
    <row r="3" spans="1:13" ht="15.75" thickBot="1" x14ac:dyDescent="0.3">
      <c r="A3" s="158" t="str">
        <f>IF(CONTROL!D5=0,"",CONTROL!D5)</f>
        <v xml:space="preserve">Fundación Instituto de Investigación Marqués de Valdecilla </v>
      </c>
      <c r="B3" s="159"/>
      <c r="C3" s="159"/>
      <c r="D3" s="159"/>
      <c r="E3" s="159"/>
      <c r="F3" s="159"/>
      <c r="G3" s="159"/>
      <c r="H3" s="159"/>
      <c r="I3" s="159"/>
      <c r="J3" s="159"/>
      <c r="K3" s="159"/>
      <c r="L3" s="159"/>
      <c r="M3" s="191"/>
    </row>
    <row r="4" spans="1:13" ht="15.75" thickBot="1" x14ac:dyDescent="0.3"/>
    <row r="5" spans="1:13" ht="51.75" customHeight="1" thickBot="1" x14ac:dyDescent="0.3">
      <c r="A5" s="192" t="s">
        <v>73</v>
      </c>
      <c r="B5" s="154" t="s">
        <v>96</v>
      </c>
      <c r="C5" s="155"/>
      <c r="D5" s="156"/>
      <c r="E5" s="154" t="s">
        <v>97</v>
      </c>
      <c r="F5" s="155"/>
      <c r="G5" s="156"/>
      <c r="H5" s="154" t="s">
        <v>98</v>
      </c>
      <c r="I5" s="155"/>
      <c r="J5" s="156"/>
      <c r="K5" s="154" t="s">
        <v>99</v>
      </c>
      <c r="L5" s="155"/>
      <c r="M5" s="156"/>
    </row>
    <row r="6" spans="1:13" ht="45.75" thickBot="1" x14ac:dyDescent="0.3">
      <c r="A6" s="193"/>
      <c r="B6" s="11" t="s">
        <v>100</v>
      </c>
      <c r="C6" s="11" t="s">
        <v>101</v>
      </c>
      <c r="D6" s="11" t="s">
        <v>102</v>
      </c>
      <c r="E6" s="11" t="s">
        <v>100</v>
      </c>
      <c r="F6" s="11" t="s">
        <v>101</v>
      </c>
      <c r="G6" s="11" t="s">
        <v>103</v>
      </c>
      <c r="H6" s="11" t="s">
        <v>100</v>
      </c>
      <c r="I6" s="11" t="s">
        <v>101</v>
      </c>
      <c r="J6" s="11" t="s">
        <v>104</v>
      </c>
      <c r="K6" s="11" t="s">
        <v>100</v>
      </c>
      <c r="L6" s="11" t="s">
        <v>101</v>
      </c>
      <c r="M6" s="11" t="s">
        <v>105</v>
      </c>
    </row>
    <row r="7" spans="1:13" ht="30" customHeight="1" x14ac:dyDescent="0.25">
      <c r="A7" s="13" t="s">
        <v>60</v>
      </c>
      <c r="B7" s="35"/>
      <c r="C7" s="35"/>
      <c r="D7" s="81">
        <f t="shared" ref="D7:D13" si="0">B7+C7</f>
        <v>0</v>
      </c>
      <c r="E7" s="35"/>
      <c r="F7" s="35"/>
      <c r="G7" s="81">
        <f t="shared" ref="G7:G13" si="1">E7+F7</f>
        <v>0</v>
      </c>
      <c r="H7" s="35"/>
      <c r="I7" s="35"/>
      <c r="J7" s="81">
        <f t="shared" ref="J7:J13" si="2">H7+I7</f>
        <v>0</v>
      </c>
      <c r="K7" s="81">
        <f t="shared" ref="K7:L13" si="3">B7+E7+H7</f>
        <v>0</v>
      </c>
      <c r="L7" s="81">
        <f t="shared" si="3"/>
        <v>0</v>
      </c>
      <c r="M7" s="81">
        <f t="shared" ref="M7:M13" si="4">K7+L7</f>
        <v>0</v>
      </c>
    </row>
    <row r="8" spans="1:13" ht="30" customHeight="1" x14ac:dyDescent="0.25">
      <c r="A8" s="13" t="s">
        <v>61</v>
      </c>
      <c r="B8" s="35"/>
      <c r="C8" s="35"/>
      <c r="D8" s="81">
        <f t="shared" si="0"/>
        <v>0</v>
      </c>
      <c r="E8" s="35"/>
      <c r="F8" s="35"/>
      <c r="G8" s="81">
        <f t="shared" si="1"/>
        <v>0</v>
      </c>
      <c r="H8" s="35">
        <f>'A71.e'!G18</f>
        <v>78.12</v>
      </c>
      <c r="I8" s="35"/>
      <c r="J8" s="81">
        <f t="shared" si="2"/>
        <v>78.12</v>
      </c>
      <c r="K8" s="81">
        <f t="shared" si="3"/>
        <v>78.12</v>
      </c>
      <c r="L8" s="81">
        <f t="shared" si="3"/>
        <v>0</v>
      </c>
      <c r="M8" s="81">
        <f t="shared" si="4"/>
        <v>78.12</v>
      </c>
    </row>
    <row r="9" spans="1:13" ht="30" customHeight="1" x14ac:dyDescent="0.25">
      <c r="A9" s="13" t="s">
        <v>62</v>
      </c>
      <c r="B9" s="35"/>
      <c r="C9" s="35"/>
      <c r="D9" s="81">
        <f t="shared" si="0"/>
        <v>0</v>
      </c>
      <c r="E9" s="35"/>
      <c r="F9" s="35"/>
      <c r="G9" s="81">
        <f t="shared" si="1"/>
        <v>0</v>
      </c>
      <c r="H9" s="35"/>
      <c r="I9" s="35"/>
      <c r="J9" s="81">
        <f t="shared" si="2"/>
        <v>0</v>
      </c>
      <c r="K9" s="81">
        <f t="shared" si="3"/>
        <v>0</v>
      </c>
      <c r="L9" s="81">
        <f t="shared" si="3"/>
        <v>0</v>
      </c>
      <c r="M9" s="81">
        <f t="shared" si="4"/>
        <v>0</v>
      </c>
    </row>
    <row r="10" spans="1:13" ht="30" customHeight="1" x14ac:dyDescent="0.25">
      <c r="A10" s="13" t="s">
        <v>63</v>
      </c>
      <c r="B10" s="35"/>
      <c r="C10" s="35"/>
      <c r="D10" s="81">
        <f t="shared" si="0"/>
        <v>0</v>
      </c>
      <c r="E10" s="35"/>
      <c r="F10" s="35"/>
      <c r="G10" s="81">
        <f t="shared" si="1"/>
        <v>0</v>
      </c>
      <c r="H10" s="35"/>
      <c r="I10" s="35"/>
      <c r="J10" s="81">
        <f t="shared" si="2"/>
        <v>0</v>
      </c>
      <c r="K10" s="81">
        <f t="shared" si="3"/>
        <v>0</v>
      </c>
      <c r="L10" s="81">
        <f t="shared" si="3"/>
        <v>0</v>
      </c>
      <c r="M10" s="81">
        <f t="shared" si="4"/>
        <v>0</v>
      </c>
    </row>
    <row r="11" spans="1:13" ht="30" customHeight="1" x14ac:dyDescent="0.25">
      <c r="A11" s="12" t="s">
        <v>20</v>
      </c>
      <c r="B11" s="80">
        <f>B7+B8+B9+B10</f>
        <v>0</v>
      </c>
      <c r="C11" s="80">
        <f t="shared" ref="C11:M11" si="5">C7+C8+C9+C10</f>
        <v>0</v>
      </c>
      <c r="D11" s="80">
        <f t="shared" si="5"/>
        <v>0</v>
      </c>
      <c r="E11" s="80">
        <f t="shared" si="5"/>
        <v>0</v>
      </c>
      <c r="F11" s="80">
        <f t="shared" si="5"/>
        <v>0</v>
      </c>
      <c r="G11" s="80">
        <f t="shared" si="5"/>
        <v>0</v>
      </c>
      <c r="H11" s="80">
        <f t="shared" si="5"/>
        <v>78.12</v>
      </c>
      <c r="I11" s="80">
        <f t="shared" si="5"/>
        <v>0</v>
      </c>
      <c r="J11" s="80">
        <f t="shared" si="5"/>
        <v>78.12</v>
      </c>
      <c r="K11" s="80">
        <f t="shared" si="5"/>
        <v>78.12</v>
      </c>
      <c r="L11" s="80">
        <f t="shared" si="5"/>
        <v>0</v>
      </c>
      <c r="M11" s="80">
        <f t="shared" si="5"/>
        <v>78.12</v>
      </c>
    </row>
    <row r="12" spans="1:13" ht="30" customHeight="1" x14ac:dyDescent="0.25">
      <c r="A12" s="13" t="s">
        <v>64</v>
      </c>
      <c r="B12" s="35"/>
      <c r="C12" s="35"/>
      <c r="D12" s="81">
        <f t="shared" si="0"/>
        <v>0</v>
      </c>
      <c r="E12" s="35"/>
      <c r="F12" s="35"/>
      <c r="G12" s="81">
        <f t="shared" si="1"/>
        <v>0</v>
      </c>
      <c r="H12" s="35">
        <f>'A71.e'!G19</f>
        <v>2.62</v>
      </c>
      <c r="I12" s="35"/>
      <c r="J12" s="81">
        <f t="shared" si="2"/>
        <v>2.62</v>
      </c>
      <c r="K12" s="81">
        <f t="shared" si="3"/>
        <v>2.62</v>
      </c>
      <c r="L12" s="81">
        <f t="shared" si="3"/>
        <v>0</v>
      </c>
      <c r="M12" s="81">
        <f t="shared" si="4"/>
        <v>2.62</v>
      </c>
    </row>
    <row r="13" spans="1:13" ht="30" customHeight="1" x14ac:dyDescent="0.25">
      <c r="A13" s="13" t="s">
        <v>65</v>
      </c>
      <c r="B13" s="35"/>
      <c r="C13" s="35"/>
      <c r="D13" s="81">
        <f t="shared" si="0"/>
        <v>0</v>
      </c>
      <c r="E13" s="35"/>
      <c r="F13" s="35"/>
      <c r="G13" s="81">
        <f t="shared" si="1"/>
        <v>0</v>
      </c>
      <c r="H13" s="35"/>
      <c r="I13" s="35"/>
      <c r="J13" s="81">
        <f t="shared" si="2"/>
        <v>0</v>
      </c>
      <c r="K13" s="81">
        <f t="shared" si="3"/>
        <v>0</v>
      </c>
      <c r="L13" s="81">
        <f t="shared" si="3"/>
        <v>0</v>
      </c>
      <c r="M13" s="81">
        <f t="shared" si="4"/>
        <v>0</v>
      </c>
    </row>
    <row r="14" spans="1:13" ht="30" customHeight="1" x14ac:dyDescent="0.25">
      <c r="A14" s="12" t="s">
        <v>21</v>
      </c>
      <c r="B14" s="80">
        <f>B12+B13</f>
        <v>0</v>
      </c>
      <c r="C14" s="80">
        <f t="shared" ref="C14:M14" si="6">C12+C13</f>
        <v>0</v>
      </c>
      <c r="D14" s="80">
        <f t="shared" si="6"/>
        <v>0</v>
      </c>
      <c r="E14" s="80">
        <f t="shared" si="6"/>
        <v>0</v>
      </c>
      <c r="F14" s="80">
        <f t="shared" si="6"/>
        <v>0</v>
      </c>
      <c r="G14" s="80">
        <f t="shared" si="6"/>
        <v>0</v>
      </c>
      <c r="H14" s="80">
        <f t="shared" si="6"/>
        <v>2.62</v>
      </c>
      <c r="I14" s="80">
        <f t="shared" si="6"/>
        <v>0</v>
      </c>
      <c r="J14" s="80">
        <f t="shared" si="6"/>
        <v>2.62</v>
      </c>
      <c r="K14" s="80">
        <f t="shared" si="6"/>
        <v>2.62</v>
      </c>
      <c r="L14" s="80">
        <f t="shared" si="6"/>
        <v>0</v>
      </c>
      <c r="M14" s="80">
        <f t="shared" si="6"/>
        <v>2.62</v>
      </c>
    </row>
    <row r="15" spans="1:13" ht="30" customHeight="1" x14ac:dyDescent="0.25">
      <c r="A15" s="12" t="s">
        <v>89</v>
      </c>
      <c r="B15" s="80">
        <f>B11+B14</f>
        <v>0</v>
      </c>
      <c r="C15" s="80">
        <f t="shared" ref="C15:L15" si="7">C11+C14</f>
        <v>0</v>
      </c>
      <c r="D15" s="80">
        <f t="shared" si="7"/>
        <v>0</v>
      </c>
      <c r="E15" s="80">
        <f t="shared" si="7"/>
        <v>0</v>
      </c>
      <c r="F15" s="80">
        <f t="shared" si="7"/>
        <v>0</v>
      </c>
      <c r="G15" s="80">
        <f t="shared" si="7"/>
        <v>0</v>
      </c>
      <c r="H15" s="80">
        <f t="shared" si="7"/>
        <v>80.740000000000009</v>
      </c>
      <c r="I15" s="80">
        <f t="shared" si="7"/>
        <v>0</v>
      </c>
      <c r="J15" s="80">
        <f t="shared" si="7"/>
        <v>80.740000000000009</v>
      </c>
      <c r="K15" s="80">
        <f t="shared" si="7"/>
        <v>80.740000000000009</v>
      </c>
      <c r="L15" s="80">
        <f t="shared" si="7"/>
        <v>0</v>
      </c>
      <c r="M15" s="80">
        <f>M11+M14</f>
        <v>80.740000000000009</v>
      </c>
    </row>
    <row r="16" spans="1:13" ht="44.25" customHeight="1" x14ac:dyDescent="0.25">
      <c r="A16" s="12" t="s">
        <v>106</v>
      </c>
      <c r="B16" s="80">
        <f>B17+B18</f>
        <v>0</v>
      </c>
      <c r="C16" s="30"/>
      <c r="D16" s="30"/>
      <c r="E16" s="80">
        <f>E17+E18</f>
        <v>0</v>
      </c>
      <c r="F16" s="30"/>
      <c r="G16" s="30"/>
      <c r="H16" s="80">
        <f>H17+H18</f>
        <v>0</v>
      </c>
      <c r="I16" s="30"/>
      <c r="J16" s="30"/>
      <c r="K16" s="80">
        <f>K17+K18</f>
        <v>0</v>
      </c>
      <c r="L16" s="30"/>
      <c r="M16" s="30"/>
    </row>
    <row r="17" spans="1:13" ht="30" customHeight="1" x14ac:dyDescent="0.25">
      <c r="A17" s="34" t="s">
        <v>107</v>
      </c>
      <c r="B17" s="35"/>
      <c r="C17" s="30"/>
      <c r="D17" s="30"/>
      <c r="E17" s="35"/>
      <c r="F17" s="30"/>
      <c r="G17" s="30"/>
      <c r="H17" s="35"/>
      <c r="I17" s="30"/>
      <c r="J17" s="30"/>
      <c r="K17" s="81">
        <f>B17+E17+H17</f>
        <v>0</v>
      </c>
      <c r="L17" s="30"/>
      <c r="M17" s="30"/>
    </row>
    <row r="18" spans="1:13" ht="30" customHeight="1" x14ac:dyDescent="0.25">
      <c r="A18" s="34" t="s">
        <v>108</v>
      </c>
      <c r="B18" s="35"/>
      <c r="C18" s="30"/>
      <c r="D18" s="30"/>
      <c r="E18" s="35"/>
      <c r="F18" s="30"/>
      <c r="G18" s="30"/>
      <c r="H18" s="35"/>
      <c r="I18" s="30"/>
      <c r="J18" s="30"/>
      <c r="K18" s="81">
        <f>B18+E18+H18</f>
        <v>0</v>
      </c>
      <c r="L18" s="30"/>
      <c r="M18" s="30"/>
    </row>
    <row r="19" spans="1:13" ht="30" customHeight="1" x14ac:dyDescent="0.25">
      <c r="A19" s="33" t="s">
        <v>109</v>
      </c>
      <c r="B19" s="30"/>
      <c r="C19" s="30"/>
      <c r="D19" s="30"/>
      <c r="E19" s="30"/>
      <c r="F19" s="30"/>
      <c r="G19" s="30"/>
      <c r="H19" s="30"/>
      <c r="I19" s="30"/>
      <c r="J19" s="30"/>
      <c r="K19" s="30"/>
      <c r="L19" s="30"/>
      <c r="M19" s="30"/>
    </row>
    <row r="20" spans="1:13" ht="50.25" customHeight="1" x14ac:dyDescent="0.25">
      <c r="A20" s="37" t="s">
        <v>110</v>
      </c>
      <c r="B20" s="30"/>
      <c r="C20" s="30"/>
      <c r="D20" s="30"/>
      <c r="E20" s="30"/>
      <c r="F20" s="30"/>
      <c r="G20" s="30"/>
      <c r="H20" s="35"/>
      <c r="I20" s="35"/>
      <c r="J20" s="80">
        <f>H20+I20</f>
        <v>0</v>
      </c>
      <c r="K20" s="35"/>
      <c r="L20" s="35"/>
      <c r="M20" s="80">
        <f>K20+L20</f>
        <v>0</v>
      </c>
    </row>
  </sheetData>
  <sheetProtection algorithmName="SHA-512" hashValue="3z+IhhAdRakffpF4y/g9aLDEzVpuFz9B9c1al2bU0OwMRSjGp7iV/2D7pVlEw6lHb8xTgrTrM/rI2ttATFkalA==" saltValue="heNqzUTQH4pZ+zy3R373Vw==" spinCount="100000" sheet="1" objects="1" scenarios="1"/>
  <mergeCells count="8">
    <mergeCell ref="A1:M1"/>
    <mergeCell ref="A2:M2"/>
    <mergeCell ref="A3:M3"/>
    <mergeCell ref="A5:A6"/>
    <mergeCell ref="B5:D5"/>
    <mergeCell ref="E5:G5"/>
    <mergeCell ref="H5:J5"/>
    <mergeCell ref="K5:M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6"/>
  <sheetViews>
    <sheetView topLeftCell="A43" zoomScale="70" zoomScaleNormal="70" workbookViewId="0">
      <selection activeCell="C72" sqref="C72"/>
    </sheetView>
  </sheetViews>
  <sheetFormatPr baseColWidth="10" defaultRowHeight="15" x14ac:dyDescent="0.25"/>
  <cols>
    <col min="1" max="1" width="28.5703125" bestFit="1" customWidth="1"/>
    <col min="2" max="2" width="85.7109375" bestFit="1" customWidth="1"/>
    <col min="3" max="4" width="15.28515625" bestFit="1" customWidth="1"/>
    <col min="5" max="5" width="28.5703125" bestFit="1" customWidth="1"/>
    <col min="6" max="6" width="85.7109375" bestFit="1" customWidth="1"/>
    <col min="7" max="8" width="15.28515625" bestFit="1" customWidth="1"/>
  </cols>
  <sheetData>
    <row r="1" spans="1:4" ht="39.950000000000003" customHeight="1" thickBot="1" x14ac:dyDescent="0.3">
      <c r="A1" s="139" t="s">
        <v>313</v>
      </c>
      <c r="B1" s="140"/>
      <c r="C1" s="140"/>
      <c r="D1" s="157"/>
    </row>
    <row r="2" spans="1:4" ht="20.100000000000001" customHeight="1" thickBot="1" x14ac:dyDescent="0.3">
      <c r="A2" s="158" t="str">
        <f>IF(CONTROL!D4=0,"",CONTROL!D4)</f>
        <v>Septiembre</v>
      </c>
      <c r="B2" s="159"/>
      <c r="C2" s="159"/>
      <c r="D2" s="160"/>
    </row>
    <row r="3" spans="1:4" ht="20.100000000000001" customHeight="1" thickBot="1" x14ac:dyDescent="0.3">
      <c r="A3" s="158" t="str">
        <f>IF(CONTROL!D5=0,"",CONTROL!D5)</f>
        <v xml:space="preserve">Fundación Instituto de Investigación Marqués de Valdecilla </v>
      </c>
      <c r="B3" s="159"/>
      <c r="C3" s="159"/>
      <c r="D3" s="160"/>
    </row>
    <row r="4" spans="1:4" ht="20.100000000000001" customHeight="1" thickBot="1" x14ac:dyDescent="0.3">
      <c r="A4" s="161" t="s">
        <v>312</v>
      </c>
      <c r="B4" s="161"/>
      <c r="C4" s="161"/>
      <c r="D4" s="161"/>
    </row>
    <row r="5" spans="1:4" ht="15.75" thickBot="1" x14ac:dyDescent="0.3">
      <c r="A5" s="94" t="s">
        <v>310</v>
      </c>
      <c r="B5" s="94" t="s">
        <v>311</v>
      </c>
      <c r="C5" s="94"/>
      <c r="D5" s="94"/>
    </row>
    <row r="6" spans="1:4" ht="15.75" thickBot="1" x14ac:dyDescent="0.3">
      <c r="A6" s="94" t="s">
        <v>310</v>
      </c>
      <c r="B6" s="94" t="s">
        <v>309</v>
      </c>
      <c r="C6" s="94" t="s">
        <v>308</v>
      </c>
      <c r="D6" s="94" t="s">
        <v>307</v>
      </c>
    </row>
    <row r="7" spans="1:4" ht="15.75" thickBot="1" x14ac:dyDescent="0.3">
      <c r="A7" s="93" t="s">
        <v>216</v>
      </c>
      <c r="B7" s="93" t="s">
        <v>306</v>
      </c>
      <c r="C7" s="92">
        <f>ROUND(SUM(C8,C12,C15,C19,C22,C23,C24,C25),2)</f>
        <v>2396.9499999999998</v>
      </c>
      <c r="D7" s="92">
        <f>ROUND(SUM(D8,D12,D15,D19,D22,D23,D24,D25),2)</f>
        <v>2693.19</v>
      </c>
    </row>
    <row r="8" spans="1:4" ht="15.75" thickBot="1" x14ac:dyDescent="0.3">
      <c r="A8" s="90" t="s">
        <v>73</v>
      </c>
      <c r="B8" s="90" t="s">
        <v>305</v>
      </c>
      <c r="C8" s="91">
        <f>SUM(C9:C11)</f>
        <v>313.37</v>
      </c>
      <c r="D8" s="91">
        <f>SUM(D9:D11)</f>
        <v>360.15296000000001</v>
      </c>
    </row>
    <row r="9" spans="1:4" ht="15.75" thickBot="1" x14ac:dyDescent="0.3">
      <c r="A9" s="90" t="s">
        <v>304</v>
      </c>
      <c r="B9" s="90" t="s">
        <v>303</v>
      </c>
      <c r="C9" s="89"/>
      <c r="D9" s="89"/>
    </row>
    <row r="10" spans="1:4" ht="15.75" thickBot="1" x14ac:dyDescent="0.3">
      <c r="A10" s="90" t="s">
        <v>302</v>
      </c>
      <c r="B10" s="90" t="s">
        <v>301</v>
      </c>
      <c r="C10" s="89">
        <v>43.26</v>
      </c>
      <c r="D10" s="89">
        <f>64264.96/1000</f>
        <v>64.264960000000002</v>
      </c>
    </row>
    <row r="11" spans="1:4" ht="45.75" thickBot="1" x14ac:dyDescent="0.3">
      <c r="A11" s="90" t="s">
        <v>300</v>
      </c>
      <c r="B11" s="90" t="s">
        <v>299</v>
      </c>
      <c r="C11" s="89">
        <v>270.11</v>
      </c>
      <c r="D11" s="89">
        <f>295888/1000</f>
        <v>295.88799999999998</v>
      </c>
    </row>
    <row r="12" spans="1:4" ht="15.75" thickBot="1" x14ac:dyDescent="0.3">
      <c r="A12" s="90" t="s">
        <v>73</v>
      </c>
      <c r="B12" s="90" t="s">
        <v>298</v>
      </c>
      <c r="C12" s="91">
        <f>SUM(C13:C14)</f>
        <v>0</v>
      </c>
      <c r="D12" s="91">
        <f>SUM(D13:D14)</f>
        <v>0</v>
      </c>
    </row>
    <row r="13" spans="1:4" ht="15.75" thickBot="1" x14ac:dyDescent="0.3">
      <c r="A13" s="90" t="s">
        <v>297</v>
      </c>
      <c r="B13" s="90" t="s">
        <v>269</v>
      </c>
      <c r="C13" s="89"/>
      <c r="D13" s="89"/>
    </row>
    <row r="14" spans="1:4" ht="34.5" thickBot="1" x14ac:dyDescent="0.3">
      <c r="A14" s="90" t="s">
        <v>296</v>
      </c>
      <c r="B14" s="90" t="s">
        <v>295</v>
      </c>
      <c r="C14" s="89"/>
      <c r="D14" s="89"/>
    </row>
    <row r="15" spans="1:4" ht="15.75" thickBot="1" x14ac:dyDescent="0.3">
      <c r="A15" s="90" t="s">
        <v>73</v>
      </c>
      <c r="B15" s="90" t="s">
        <v>294</v>
      </c>
      <c r="C15" s="91">
        <f>SUM(C16:C18)</f>
        <v>1985.52</v>
      </c>
      <c r="D15" s="91">
        <f>SUM(D16:D18)</f>
        <v>2230.84827</v>
      </c>
    </row>
    <row r="16" spans="1:4" ht="15.75" thickBot="1" x14ac:dyDescent="0.3">
      <c r="A16" s="90" t="s">
        <v>293</v>
      </c>
      <c r="B16" s="90" t="s">
        <v>292</v>
      </c>
      <c r="C16" s="89">
        <v>1076.6199999999999</v>
      </c>
      <c r="D16" s="89">
        <f>1179506.35/1000</f>
        <v>1179.5063500000001</v>
      </c>
    </row>
    <row r="17" spans="1:4" ht="15.75" thickBot="1" x14ac:dyDescent="0.3">
      <c r="A17" s="90" t="s">
        <v>291</v>
      </c>
      <c r="B17" s="90" t="s">
        <v>269</v>
      </c>
      <c r="C17" s="89"/>
      <c r="D17" s="89"/>
    </row>
    <row r="18" spans="1:4" ht="68.25" thickBot="1" x14ac:dyDescent="0.3">
      <c r="A18" s="90" t="s">
        <v>290</v>
      </c>
      <c r="B18" s="90" t="s">
        <v>289</v>
      </c>
      <c r="C18" s="89">
        <v>908.9</v>
      </c>
      <c r="D18" s="89">
        <f>1051341.92/1000</f>
        <v>1051.3419199999998</v>
      </c>
    </row>
    <row r="19" spans="1:4" ht="15.75" thickBot="1" x14ac:dyDescent="0.3">
      <c r="A19" s="90" t="s">
        <v>73</v>
      </c>
      <c r="B19" s="90" t="s">
        <v>288</v>
      </c>
      <c r="C19" s="91">
        <f>SUM(C20:C21)</f>
        <v>98.06</v>
      </c>
      <c r="D19" s="91">
        <f>SUM(D20:D21)</f>
        <v>102.19305</v>
      </c>
    </row>
    <row r="20" spans="1:4" ht="15.75" thickBot="1" x14ac:dyDescent="0.3">
      <c r="A20" s="90" t="s">
        <v>287</v>
      </c>
      <c r="B20" s="90" t="s">
        <v>286</v>
      </c>
      <c r="C20" s="89">
        <v>4.1900000000000004</v>
      </c>
      <c r="D20" s="89">
        <f>4191.55/1000</f>
        <v>4.1915500000000003</v>
      </c>
    </row>
    <row r="21" spans="1:4" ht="15.75" thickBot="1" x14ac:dyDescent="0.3">
      <c r="A21" s="90" t="s">
        <v>285</v>
      </c>
      <c r="B21" s="90" t="s">
        <v>284</v>
      </c>
      <c r="C21" s="89">
        <v>93.87</v>
      </c>
      <c r="D21" s="89">
        <f>98001.5/1000</f>
        <v>98.001499999999993</v>
      </c>
    </row>
    <row r="22" spans="1:4" ht="45.75" thickBot="1" x14ac:dyDescent="0.3">
      <c r="A22" s="90" t="s">
        <v>283</v>
      </c>
      <c r="B22" s="90" t="s">
        <v>282</v>
      </c>
      <c r="C22" s="89"/>
      <c r="D22" s="89"/>
    </row>
    <row r="23" spans="1:4" ht="45.75" thickBot="1" x14ac:dyDescent="0.3">
      <c r="A23" s="90" t="s">
        <v>281</v>
      </c>
      <c r="B23" s="90" t="s">
        <v>280</v>
      </c>
      <c r="C23" s="89"/>
      <c r="D23" s="89"/>
    </row>
    <row r="24" spans="1:4" ht="15.75" thickBot="1" x14ac:dyDescent="0.3">
      <c r="A24" s="90" t="s">
        <v>279</v>
      </c>
      <c r="B24" s="90" t="s">
        <v>278</v>
      </c>
      <c r="C24" s="89"/>
      <c r="D24" s="89"/>
    </row>
    <row r="25" spans="1:4" ht="15.75" thickBot="1" x14ac:dyDescent="0.3">
      <c r="A25" s="90" t="s">
        <v>277</v>
      </c>
      <c r="B25" s="90" t="s">
        <v>276</v>
      </c>
      <c r="C25" s="89"/>
      <c r="D25" s="89"/>
    </row>
    <row r="26" spans="1:4" ht="15.75" thickBot="1" x14ac:dyDescent="0.3">
      <c r="A26" s="93" t="s">
        <v>216</v>
      </c>
      <c r="B26" s="93" t="s">
        <v>275</v>
      </c>
      <c r="C26" s="92">
        <f>ROUND(SUM(C27,C28,C31,C32,C36,C37,C38,C39),2)</f>
        <v>10575.25</v>
      </c>
      <c r="D26" s="92">
        <f>ROUND(SUM(D27,D28,D31,D32,D36,D37,D38,D39),2)</f>
        <v>10125.77</v>
      </c>
    </row>
    <row r="27" spans="1:4" ht="15.75" thickBot="1" x14ac:dyDescent="0.3">
      <c r="A27" s="90" t="s">
        <v>214</v>
      </c>
      <c r="B27" s="90" t="s">
        <v>274</v>
      </c>
      <c r="C27" s="89"/>
      <c r="D27" s="89"/>
    </row>
    <row r="28" spans="1:4" ht="15.75" thickBot="1" x14ac:dyDescent="0.3">
      <c r="A28" s="90" t="s">
        <v>73</v>
      </c>
      <c r="B28" s="90" t="s">
        <v>273</v>
      </c>
      <c r="C28" s="91">
        <f>SUM(C29,C30)</f>
        <v>0</v>
      </c>
      <c r="D28" s="91">
        <f>SUM(D29,D30)</f>
        <v>0</v>
      </c>
    </row>
    <row r="29" spans="1:4" ht="34.5" thickBot="1" x14ac:dyDescent="0.3">
      <c r="A29" s="90" t="s">
        <v>272</v>
      </c>
      <c r="B29" s="90" t="s">
        <v>271</v>
      </c>
      <c r="C29" s="89"/>
      <c r="D29" s="89"/>
    </row>
    <row r="30" spans="1:4" ht="15.75" thickBot="1" x14ac:dyDescent="0.3">
      <c r="A30" s="90" t="s">
        <v>270</v>
      </c>
      <c r="B30" s="90" t="s">
        <v>269</v>
      </c>
      <c r="C30" s="89"/>
      <c r="D30" s="89"/>
    </row>
    <row r="31" spans="1:4" ht="15.75" thickBot="1" x14ac:dyDescent="0.3">
      <c r="A31" s="90" t="s">
        <v>268</v>
      </c>
      <c r="B31" s="90" t="s">
        <v>267</v>
      </c>
      <c r="C31" s="89">
        <v>4658.93</v>
      </c>
      <c r="D31" s="89">
        <f>4276141.36/1000</f>
        <v>4276.1413600000005</v>
      </c>
    </row>
    <row r="32" spans="1:4" ht="15.75" thickBot="1" x14ac:dyDescent="0.3">
      <c r="A32" s="90" t="s">
        <v>73</v>
      </c>
      <c r="B32" s="90" t="s">
        <v>266</v>
      </c>
      <c r="C32" s="91">
        <f>SUM(C33,C34,C35)</f>
        <v>5451.78</v>
      </c>
      <c r="D32" s="91">
        <f>SUM(D33,D34,D35)</f>
        <v>5352.7961500000001</v>
      </c>
    </row>
    <row r="33" spans="1:4" ht="23.25" thickBot="1" x14ac:dyDescent="0.3">
      <c r="A33" s="90" t="s">
        <v>265</v>
      </c>
      <c r="B33" s="90" t="s">
        <v>264</v>
      </c>
      <c r="C33" s="89">
        <v>346.91</v>
      </c>
      <c r="D33" s="89">
        <f>269369.71/1000</f>
        <v>269.36971</v>
      </c>
    </row>
    <row r="34" spans="1:4" ht="15.75" thickBot="1" x14ac:dyDescent="0.3">
      <c r="A34" s="90" t="s">
        <v>263</v>
      </c>
      <c r="B34" s="90" t="s">
        <v>262</v>
      </c>
      <c r="C34" s="89"/>
      <c r="D34" s="89"/>
    </row>
    <row r="35" spans="1:4" ht="45.75" thickBot="1" x14ac:dyDescent="0.3">
      <c r="A35" s="90" t="s">
        <v>261</v>
      </c>
      <c r="B35" s="90" t="s">
        <v>260</v>
      </c>
      <c r="C35" s="89">
        <v>5104.87</v>
      </c>
      <c r="D35" s="89">
        <f>5083426.44/1000</f>
        <v>5083.4264400000002</v>
      </c>
    </row>
    <row r="36" spans="1:4" ht="68.25" thickBot="1" x14ac:dyDescent="0.3">
      <c r="A36" s="90" t="s">
        <v>259</v>
      </c>
      <c r="B36" s="90" t="s">
        <v>258</v>
      </c>
      <c r="C36" s="89">
        <v>1.67</v>
      </c>
      <c r="D36" s="89"/>
    </row>
    <row r="37" spans="1:4" ht="68.25" thickBot="1" x14ac:dyDescent="0.3">
      <c r="A37" s="90" t="s">
        <v>257</v>
      </c>
      <c r="B37" s="90" t="s">
        <v>256</v>
      </c>
      <c r="C37" s="89"/>
      <c r="D37" s="89">
        <v>0</v>
      </c>
    </row>
    <row r="38" spans="1:4" ht="15.75" thickBot="1" x14ac:dyDescent="0.3">
      <c r="A38" s="90" t="s">
        <v>255</v>
      </c>
      <c r="B38" s="90" t="s">
        <v>254</v>
      </c>
      <c r="C38" s="89"/>
      <c r="D38" s="89"/>
    </row>
    <row r="39" spans="1:4" ht="15.75" thickBot="1" x14ac:dyDescent="0.3">
      <c r="A39" s="90" t="s">
        <v>253</v>
      </c>
      <c r="B39" s="90" t="s">
        <v>252</v>
      </c>
      <c r="C39" s="89">
        <v>462.87</v>
      </c>
      <c r="D39" s="89">
        <f>496831.53/1000</f>
        <v>496.83153000000004</v>
      </c>
    </row>
    <row r="40" spans="1:4" ht="15.75" thickBot="1" x14ac:dyDescent="0.3">
      <c r="A40" s="88" t="s">
        <v>73</v>
      </c>
      <c r="B40" s="88" t="s">
        <v>251</v>
      </c>
      <c r="C40" s="87">
        <f>ROUND(SUM(C7,C26),2)</f>
        <v>12972.2</v>
      </c>
      <c r="D40" s="87">
        <f>ROUND(SUM(D7,D26),2)</f>
        <v>12818.96</v>
      </c>
    </row>
    <row r="41" spans="1:4" ht="15.75" thickBot="1" x14ac:dyDescent="0.3">
      <c r="A41" s="93" t="s">
        <v>216</v>
      </c>
      <c r="B41" s="93" t="s">
        <v>250</v>
      </c>
      <c r="C41" s="92">
        <f>ROUND(SUM(C42,C47,C48),2)</f>
        <v>5244.59</v>
      </c>
      <c r="D41" s="92">
        <f>ROUND(SUM(D42,D47,D48),2)</f>
        <v>4798.83</v>
      </c>
    </row>
    <row r="42" spans="1:4" ht="15.75" thickBot="1" x14ac:dyDescent="0.3">
      <c r="A42" s="90" t="s">
        <v>73</v>
      </c>
      <c r="B42" s="90" t="s">
        <v>249</v>
      </c>
      <c r="C42" s="91">
        <f>SUM(C43:C46)</f>
        <v>1676.52</v>
      </c>
      <c r="D42" s="91">
        <f>SUM(D43:D46)</f>
        <v>716.97613999999999</v>
      </c>
    </row>
    <row r="43" spans="1:4" ht="15.75" thickBot="1" x14ac:dyDescent="0.3">
      <c r="A43" s="90" t="s">
        <v>248</v>
      </c>
      <c r="B43" s="90" t="s">
        <v>247</v>
      </c>
      <c r="C43" s="89">
        <v>30</v>
      </c>
      <c r="D43" s="89">
        <f>30000/1000</f>
        <v>30</v>
      </c>
    </row>
    <row r="44" spans="1:4" ht="15.75" thickBot="1" x14ac:dyDescent="0.3">
      <c r="A44" s="90" t="s">
        <v>246</v>
      </c>
      <c r="B44" s="90" t="s">
        <v>770</v>
      </c>
      <c r="C44" s="89">
        <v>660.51</v>
      </c>
      <c r="D44" s="89">
        <f>663478.06/1000</f>
        <v>663.47806000000003</v>
      </c>
    </row>
    <row r="45" spans="1:4" ht="15.75" thickBot="1" x14ac:dyDescent="0.3">
      <c r="A45" s="90" t="s">
        <v>245</v>
      </c>
      <c r="B45" s="90" t="s">
        <v>244</v>
      </c>
      <c r="C45" s="89">
        <v>23.5</v>
      </c>
      <c r="D45" s="89"/>
    </row>
    <row r="46" spans="1:4" ht="15.75" thickBot="1" x14ac:dyDescent="0.3">
      <c r="A46" s="90" t="s">
        <v>243</v>
      </c>
      <c r="B46" s="90" t="s">
        <v>242</v>
      </c>
      <c r="C46" s="89">
        <v>962.51</v>
      </c>
      <c r="D46" s="89">
        <f>23498.08/1000</f>
        <v>23.498080000000002</v>
      </c>
    </row>
    <row r="47" spans="1:4" ht="15.75" thickBot="1" x14ac:dyDescent="0.3">
      <c r="A47" s="90" t="s">
        <v>241</v>
      </c>
      <c r="B47" s="90" t="s">
        <v>240</v>
      </c>
      <c r="C47" s="89"/>
      <c r="D47" s="89"/>
    </row>
    <row r="48" spans="1:4" ht="15.75" thickBot="1" x14ac:dyDescent="0.3">
      <c r="A48" s="90" t="s">
        <v>236</v>
      </c>
      <c r="B48" s="90" t="s">
        <v>239</v>
      </c>
      <c r="C48" s="89">
        <f>2229.37+1338.7</f>
        <v>3568.0699999999997</v>
      </c>
      <c r="D48" s="89">
        <f>(2477046.42+1604808.2)/1000</f>
        <v>4081.8546200000001</v>
      </c>
    </row>
    <row r="49" spans="1:4" ht="15.75" thickBot="1" x14ac:dyDescent="0.3">
      <c r="A49" s="93" t="s">
        <v>238</v>
      </c>
      <c r="B49" s="93" t="s">
        <v>237</v>
      </c>
      <c r="C49" s="92">
        <f>ROUND(SUM(C50,C53,C58,C59,C60,C61),2)</f>
        <v>2381.9699999999998</v>
      </c>
      <c r="D49" s="92">
        <f>ROUND(SUM(D50,D53,D58,D59,D60,D61),2)</f>
        <v>5014.3999999999996</v>
      </c>
    </row>
    <row r="50" spans="1:4" ht="15.75" thickBot="1" x14ac:dyDescent="0.3">
      <c r="A50" s="90" t="s">
        <v>236</v>
      </c>
      <c r="B50" s="90" t="s">
        <v>235</v>
      </c>
      <c r="C50" s="91">
        <f>SUM(C51,C52)</f>
        <v>0</v>
      </c>
      <c r="D50" s="91">
        <f>SUM(D51,D52)</f>
        <v>0</v>
      </c>
    </row>
    <row r="51" spans="1:4" ht="15.75" thickBot="1" x14ac:dyDescent="0.3">
      <c r="A51" s="90" t="s">
        <v>234</v>
      </c>
      <c r="B51" s="90" t="s">
        <v>233</v>
      </c>
      <c r="C51" s="89"/>
      <c r="D51" s="89"/>
    </row>
    <row r="52" spans="1:4" ht="15.75" thickBot="1" x14ac:dyDescent="0.3">
      <c r="A52" s="90" t="s">
        <v>232</v>
      </c>
      <c r="B52" s="90" t="s">
        <v>231</v>
      </c>
      <c r="C52" s="89"/>
      <c r="D52" s="89"/>
    </row>
    <row r="53" spans="1:4" ht="15.75" thickBot="1" x14ac:dyDescent="0.3">
      <c r="A53" s="90" t="s">
        <v>73</v>
      </c>
      <c r="B53" s="90" t="s">
        <v>230</v>
      </c>
      <c r="C53" s="91">
        <f>SUM(C54,C55,C56,C57)</f>
        <v>2381.9699999999998</v>
      </c>
      <c r="D53" s="91">
        <f>SUM(D54,D55,D56,D57)</f>
        <v>5014.4000999999998</v>
      </c>
    </row>
    <row r="54" spans="1:4" ht="15.75" thickBot="1" x14ac:dyDescent="0.3">
      <c r="A54" s="90" t="s">
        <v>229</v>
      </c>
      <c r="B54" s="90" t="s">
        <v>208</v>
      </c>
      <c r="C54" s="89"/>
      <c r="D54" s="89"/>
    </row>
    <row r="55" spans="1:4" ht="15.75" thickBot="1" x14ac:dyDescent="0.3">
      <c r="A55" s="90" t="s">
        <v>228</v>
      </c>
      <c r="B55" s="90" t="s">
        <v>206</v>
      </c>
      <c r="C55" s="89"/>
      <c r="D55" s="89"/>
    </row>
    <row r="56" spans="1:4" ht="15.75" thickBot="1" x14ac:dyDescent="0.3">
      <c r="A56" s="90" t="s">
        <v>227</v>
      </c>
      <c r="B56" s="90" t="s">
        <v>206</v>
      </c>
      <c r="C56" s="89"/>
      <c r="D56" s="89"/>
    </row>
    <row r="57" spans="1:4" ht="23.25" thickBot="1" x14ac:dyDescent="0.3">
      <c r="A57" s="90" t="s">
        <v>226</v>
      </c>
      <c r="B57" s="90" t="s">
        <v>225</v>
      </c>
      <c r="C57" s="89">
        <v>2381.9699999999998</v>
      </c>
      <c r="D57" s="89">
        <f>5014400.1/1000</f>
        <v>5014.4000999999998</v>
      </c>
    </row>
    <row r="58" spans="1:4" ht="23.25" thickBot="1" x14ac:dyDescent="0.3">
      <c r="A58" s="90" t="s">
        <v>224</v>
      </c>
      <c r="B58" s="90" t="s">
        <v>223</v>
      </c>
      <c r="C58" s="89"/>
      <c r="D58" s="89"/>
    </row>
    <row r="59" spans="1:4" ht="15.75" thickBot="1" x14ac:dyDescent="0.3">
      <c r="A59" s="90" t="s">
        <v>222</v>
      </c>
      <c r="B59" s="90" t="s">
        <v>221</v>
      </c>
      <c r="C59" s="89"/>
      <c r="D59" s="89"/>
    </row>
    <row r="60" spans="1:4" ht="15.75" thickBot="1" x14ac:dyDescent="0.3">
      <c r="A60" s="90" t="s">
        <v>220</v>
      </c>
      <c r="B60" s="90" t="s">
        <v>219</v>
      </c>
      <c r="C60" s="89"/>
      <c r="D60" s="89"/>
    </row>
    <row r="61" spans="1:4" ht="15.75" thickBot="1" x14ac:dyDescent="0.3">
      <c r="A61" s="90" t="s">
        <v>218</v>
      </c>
      <c r="B61" s="90" t="s">
        <v>217</v>
      </c>
      <c r="C61" s="89"/>
      <c r="D61" s="89"/>
    </row>
    <row r="62" spans="1:4" ht="15.75" thickBot="1" x14ac:dyDescent="0.3">
      <c r="A62" s="93" t="s">
        <v>216</v>
      </c>
      <c r="B62" s="93" t="s">
        <v>215</v>
      </c>
      <c r="C62" s="92">
        <f>ROUND(SUM(C63,C64,C65,C70,C71,C72,C75),2)</f>
        <v>5345.64</v>
      </c>
      <c r="D62" s="92">
        <f>ROUND(SUM(D63,D64,D65,D70,D71,D72,D75),2)</f>
        <v>3005.73</v>
      </c>
    </row>
    <row r="63" spans="1:4" ht="15.75" thickBot="1" x14ac:dyDescent="0.3">
      <c r="A63" s="90" t="s">
        <v>214</v>
      </c>
      <c r="B63" s="90" t="s">
        <v>213</v>
      </c>
      <c r="C63" s="89"/>
      <c r="D63" s="89"/>
    </row>
    <row r="64" spans="1:4" ht="15.75" thickBot="1" x14ac:dyDescent="0.3">
      <c r="A64" s="90" t="s">
        <v>212</v>
      </c>
      <c r="B64" s="90" t="s">
        <v>211</v>
      </c>
      <c r="C64" s="89">
        <v>2606.4699999999998</v>
      </c>
      <c r="D64" s="89">
        <f>2606468.53/1000</f>
        <v>2606.4685299999996</v>
      </c>
    </row>
    <row r="65" spans="1:4" ht="15.75" thickBot="1" x14ac:dyDescent="0.3">
      <c r="A65" s="90" t="s">
        <v>73</v>
      </c>
      <c r="B65" s="90" t="s">
        <v>210</v>
      </c>
      <c r="C65" s="91">
        <f>SUM(C66:C69)</f>
        <v>2225.66</v>
      </c>
      <c r="D65" s="91">
        <f>SUM(D66:D69)</f>
        <v>1.9882200000000001</v>
      </c>
    </row>
    <row r="66" spans="1:4" ht="15.75" thickBot="1" x14ac:dyDescent="0.3">
      <c r="A66" s="90" t="s">
        <v>209</v>
      </c>
      <c r="B66" s="90" t="s">
        <v>208</v>
      </c>
      <c r="C66" s="89"/>
      <c r="D66" s="89"/>
    </row>
    <row r="67" spans="1:4" ht="15.75" thickBot="1" x14ac:dyDescent="0.3">
      <c r="A67" s="90" t="s">
        <v>207</v>
      </c>
      <c r="B67" s="90" t="s">
        <v>206</v>
      </c>
      <c r="C67" s="89"/>
      <c r="D67" s="89"/>
    </row>
    <row r="68" spans="1:4" ht="15.75" thickBot="1" x14ac:dyDescent="0.3">
      <c r="A68" s="90" t="s">
        <v>205</v>
      </c>
      <c r="B68" s="90" t="s">
        <v>204</v>
      </c>
      <c r="C68" s="89"/>
      <c r="D68" s="89"/>
    </row>
    <row r="69" spans="1:4" ht="45.75" thickBot="1" x14ac:dyDescent="0.3">
      <c r="A69" s="90" t="s">
        <v>203</v>
      </c>
      <c r="B69" s="90" t="s">
        <v>202</v>
      </c>
      <c r="C69" s="89">
        <v>2225.66</v>
      </c>
      <c r="D69" s="89">
        <f>1988.22/1000</f>
        <v>1.9882200000000001</v>
      </c>
    </row>
    <row r="70" spans="1:4" ht="45.75" thickBot="1" x14ac:dyDescent="0.3">
      <c r="A70" s="90" t="s">
        <v>201</v>
      </c>
      <c r="B70" s="90" t="s">
        <v>200</v>
      </c>
      <c r="C70" s="89"/>
      <c r="D70" s="89"/>
    </row>
    <row r="71" spans="1:4" ht="15.75" thickBot="1" x14ac:dyDescent="0.3">
      <c r="A71" s="90" t="s">
        <v>199</v>
      </c>
      <c r="B71" s="90" t="s">
        <v>198</v>
      </c>
      <c r="C71" s="89">
        <v>0.82</v>
      </c>
      <c r="D71" s="89"/>
    </row>
    <row r="72" spans="1:4" ht="15.75" thickBot="1" x14ac:dyDescent="0.3">
      <c r="A72" s="90" t="s">
        <v>73</v>
      </c>
      <c r="B72" s="90" t="s">
        <v>197</v>
      </c>
      <c r="C72" s="91">
        <f>SUM(C73:C74)</f>
        <v>512.69000000000005</v>
      </c>
      <c r="D72" s="91">
        <f>SUM(D73:D74)</f>
        <v>397.27571</v>
      </c>
    </row>
    <row r="73" spans="1:4" ht="15.75" thickBot="1" x14ac:dyDescent="0.3">
      <c r="A73" s="90" t="s">
        <v>196</v>
      </c>
      <c r="B73" s="90" t="s">
        <v>195</v>
      </c>
      <c r="C73" s="89">
        <v>200.93</v>
      </c>
      <c r="D73" s="89">
        <f>218503.56/1000</f>
        <v>218.50355999999999</v>
      </c>
    </row>
    <row r="74" spans="1:4" ht="34.5" thickBot="1" x14ac:dyDescent="0.3">
      <c r="A74" s="90" t="s">
        <v>194</v>
      </c>
      <c r="B74" s="90" t="s">
        <v>193</v>
      </c>
      <c r="C74" s="89">
        <f>69.61+242.15</f>
        <v>311.76</v>
      </c>
      <c r="D74" s="89">
        <f>(99.56-707.07+179379.66)/1000</f>
        <v>178.77214999999998</v>
      </c>
    </row>
    <row r="75" spans="1:4" ht="15.75" thickBot="1" x14ac:dyDescent="0.3">
      <c r="A75" s="90" t="s">
        <v>192</v>
      </c>
      <c r="B75" s="90" t="s">
        <v>191</v>
      </c>
      <c r="C75" s="89"/>
      <c r="D75" s="89"/>
    </row>
    <row r="76" spans="1:4" ht="15.75" thickBot="1" x14ac:dyDescent="0.3">
      <c r="A76" s="88" t="s">
        <v>73</v>
      </c>
      <c r="B76" s="88" t="s">
        <v>190</v>
      </c>
      <c r="C76" s="87">
        <f>ROUND(SUM(C41,C49,C62),2)</f>
        <v>12972.2</v>
      </c>
      <c r="D76" s="87">
        <f>ROUND(SUM(D41,D49,D62),2)</f>
        <v>12818.96</v>
      </c>
    </row>
  </sheetData>
  <sheetProtection algorithmName="SHA-512" hashValue="xdpWpoiYirWuT12mScLtiaY17ewKTe/ZbzWS26o8iMX1uPoKOi3YSj5rDhASQDBHdIWfkkWKkRghKc/FMr70bA==" saltValue="VSD1O64INQSB/aQ0Cseesg==" spinCount="100000" sheet="1" objects="1" scenarios="1"/>
  <mergeCells count="4">
    <mergeCell ref="A1:D1"/>
    <mergeCell ref="A2:D2"/>
    <mergeCell ref="A3:D3"/>
    <mergeCell ref="A4:D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pageSetUpPr fitToPage="1"/>
  </sheetPr>
  <dimension ref="A1:D22"/>
  <sheetViews>
    <sheetView zoomScaleNormal="100" workbookViewId="0">
      <selection activeCell="A4" sqref="A4:D4"/>
    </sheetView>
  </sheetViews>
  <sheetFormatPr baseColWidth="10" defaultColWidth="9.140625" defaultRowHeight="15" x14ac:dyDescent="0.25"/>
  <cols>
    <col min="1" max="1" width="58.85546875" style="106" customWidth="1"/>
    <col min="2" max="3" width="19.28515625" style="106" customWidth="1"/>
    <col min="4" max="4" width="33.42578125" style="119" customWidth="1"/>
    <col min="5" max="16384" width="9.140625" style="106"/>
  </cols>
  <sheetData>
    <row r="1" spans="1:4" s="112" customFormat="1" ht="18.75" customHeight="1" thickBot="1" x14ac:dyDescent="0.3">
      <c r="A1" s="194" t="s">
        <v>670</v>
      </c>
      <c r="B1" s="195"/>
      <c r="C1" s="195"/>
      <c r="D1" s="195"/>
    </row>
    <row r="2" spans="1:4" ht="12" customHeight="1" x14ac:dyDescent="0.25">
      <c r="A2" s="196" t="s">
        <v>671</v>
      </c>
      <c r="B2" s="196"/>
      <c r="C2" s="196"/>
      <c r="D2" s="196"/>
    </row>
    <row r="3" spans="1:4" ht="12" customHeight="1" x14ac:dyDescent="0.25">
      <c r="A3" s="198" t="str">
        <f>IF(CONTROL!D4=0,"",CONTROL!D4)</f>
        <v>Septiembre</v>
      </c>
      <c r="B3" s="198"/>
      <c r="C3" s="198"/>
      <c r="D3" s="198"/>
    </row>
    <row r="4" spans="1:4" ht="12" customHeight="1" thickBot="1" x14ac:dyDescent="0.3">
      <c r="A4" s="197" t="str">
        <f>IF(CONTROL!D5=0,"",CONTROL!D5)</f>
        <v xml:space="preserve">Fundación Instituto de Investigación Marqués de Valdecilla </v>
      </c>
      <c r="B4" s="197"/>
      <c r="C4" s="197"/>
      <c r="D4" s="197"/>
    </row>
    <row r="5" spans="1:4" ht="15.75" thickBot="1" x14ac:dyDescent="0.3">
      <c r="A5" s="11" t="s">
        <v>672</v>
      </c>
      <c r="B5" s="11" t="s">
        <v>673</v>
      </c>
      <c r="C5" s="11" t="s">
        <v>674</v>
      </c>
      <c r="D5" s="11" t="s">
        <v>587</v>
      </c>
    </row>
    <row r="6" spans="1:4" x14ac:dyDescent="0.25">
      <c r="A6" s="13" t="s">
        <v>675</v>
      </c>
      <c r="B6" s="36">
        <f>IFERROR(ROUND(A.76!B6,2),0)</f>
        <v>1989.56</v>
      </c>
      <c r="C6" s="26"/>
      <c r="D6" s="113" t="str">
        <f>IF(OR(ISTEXT(A.76!D6),ISNUMBER(A.76!D6))=TRUE,A.76!D6,"")</f>
        <v/>
      </c>
    </row>
    <row r="7" spans="1:4" x14ac:dyDescent="0.25">
      <c r="A7" s="13" t="s">
        <v>105</v>
      </c>
      <c r="B7" s="36">
        <f>IFERROR(ROUND(A.76!B7,2),0)</f>
        <v>80.739999999999995</v>
      </c>
      <c r="C7" s="26"/>
      <c r="D7" s="113" t="str">
        <f>IF(OR(ISTEXT(A.76!D7),ISNUMBER(A.76!D7))=TRUE,A.76!D7,"")</f>
        <v/>
      </c>
    </row>
    <row r="8" spans="1:4" x14ac:dyDescent="0.25">
      <c r="A8" s="13" t="s">
        <v>676</v>
      </c>
      <c r="B8" s="36">
        <f>IFERROR(ROUND(A.76!B8,2),0)</f>
        <v>0</v>
      </c>
      <c r="C8" s="26"/>
      <c r="D8" s="113" t="str">
        <f>IF(OR(ISTEXT(A.76!D8),ISNUMBER(A.76!D8))=TRUE,A.76!D8,"")</f>
        <v/>
      </c>
    </row>
    <row r="9" spans="1:4" ht="16.5" customHeight="1" x14ac:dyDescent="0.25">
      <c r="A9" s="12" t="s">
        <v>677</v>
      </c>
      <c r="B9" s="80">
        <f>B10+B12+B14+B16+B18+B20</f>
        <v>103.94</v>
      </c>
      <c r="C9" s="73" t="str">
        <f>IF(G70a!O8='A76'!B9,"OK","ERROR")</f>
        <v>OK</v>
      </c>
      <c r="D9" s="114" t="s">
        <v>692</v>
      </c>
    </row>
    <row r="10" spans="1:4" ht="24" x14ac:dyDescent="0.25">
      <c r="A10" s="13" t="s">
        <v>695</v>
      </c>
      <c r="B10" s="36">
        <f>IFERROR(ROUND(A.76!B10,2),0)</f>
        <v>0</v>
      </c>
      <c r="C10" s="26"/>
      <c r="D10" s="113"/>
    </row>
    <row r="11" spans="1:4" ht="24" x14ac:dyDescent="0.25">
      <c r="A11" s="13" t="s">
        <v>696</v>
      </c>
      <c r="B11" s="36">
        <f>IFERROR(ROUND(A.76!B11,2),0)</f>
        <v>0</v>
      </c>
      <c r="C11" s="26"/>
      <c r="D11" s="113" t="s">
        <v>690</v>
      </c>
    </row>
    <row r="12" spans="1:4" ht="24" x14ac:dyDescent="0.25">
      <c r="A12" s="13" t="s">
        <v>694</v>
      </c>
      <c r="B12" s="36">
        <f>IFERROR(ROUND(A.76!B12,2),0)</f>
        <v>66.22</v>
      </c>
      <c r="C12" s="26"/>
      <c r="D12" s="113"/>
    </row>
    <row r="13" spans="1:4" ht="24" x14ac:dyDescent="0.25">
      <c r="A13" s="13" t="s">
        <v>693</v>
      </c>
      <c r="B13" s="36">
        <f>IFERROR(ROUND(A.76!B13,2),0)</f>
        <v>21.49</v>
      </c>
      <c r="C13" s="26"/>
      <c r="D13" s="113" t="s">
        <v>691</v>
      </c>
    </row>
    <row r="14" spans="1:4" ht="24" x14ac:dyDescent="0.25">
      <c r="A14" s="13" t="s">
        <v>678</v>
      </c>
      <c r="B14" s="36">
        <f>IFERROR(ROUND(A.76!B14,2),0)</f>
        <v>10.59</v>
      </c>
      <c r="C14" s="26"/>
      <c r="D14" s="113"/>
    </row>
    <row r="15" spans="1:4" ht="24" x14ac:dyDescent="0.25">
      <c r="A15" s="13" t="s">
        <v>679</v>
      </c>
      <c r="B15" s="36">
        <f>IFERROR(ROUND(A.76!B15,2),0)</f>
        <v>33.18</v>
      </c>
      <c r="C15" s="26"/>
      <c r="D15" s="113" t="s">
        <v>680</v>
      </c>
    </row>
    <row r="16" spans="1:4" ht="24" x14ac:dyDescent="0.25">
      <c r="A16" s="13" t="s">
        <v>681</v>
      </c>
      <c r="B16" s="36">
        <f>IFERROR(ROUND(A.76!B16,2),0)</f>
        <v>0.15</v>
      </c>
      <c r="C16" s="26"/>
      <c r="D16" s="113"/>
    </row>
    <row r="17" spans="1:4" ht="24" x14ac:dyDescent="0.25">
      <c r="A17" s="13" t="s">
        <v>682</v>
      </c>
      <c r="B17" s="36">
        <f>IFERROR(ROUND(A.76!B17,2),0)</f>
        <v>58.28</v>
      </c>
      <c r="C17" s="26"/>
      <c r="D17" s="113" t="s">
        <v>683</v>
      </c>
    </row>
    <row r="18" spans="1:4" ht="24" x14ac:dyDescent="0.25">
      <c r="A18" s="13" t="s">
        <v>684</v>
      </c>
      <c r="B18" s="36">
        <f>IFERROR(ROUND(A.76!B18,2),0)</f>
        <v>20.04</v>
      </c>
      <c r="C18" s="26"/>
      <c r="D18" s="113"/>
    </row>
    <row r="19" spans="1:4" ht="24" x14ac:dyDescent="0.25">
      <c r="A19" s="13" t="s">
        <v>685</v>
      </c>
      <c r="B19" s="36">
        <f>IFERROR(ROUND(A.76!B19,2),0)</f>
        <v>84.76</v>
      </c>
      <c r="C19" s="26"/>
      <c r="D19" s="113" t="s">
        <v>686</v>
      </c>
    </row>
    <row r="20" spans="1:4" x14ac:dyDescent="0.25">
      <c r="A20" s="13" t="s">
        <v>687</v>
      </c>
      <c r="B20" s="36">
        <f>IFERROR(ROUND(A.76!B20,2),0)</f>
        <v>6.94</v>
      </c>
      <c r="C20" s="26"/>
      <c r="D20" s="113"/>
    </row>
    <row r="21" spans="1:4" ht="24" x14ac:dyDescent="0.25">
      <c r="A21" s="13" t="s">
        <v>688</v>
      </c>
      <c r="B21" s="36">
        <f>IFERROR(ROUND(A.76!B21,2),0)</f>
        <v>231.55</v>
      </c>
      <c r="C21" s="26"/>
      <c r="D21" s="113" t="s">
        <v>689</v>
      </c>
    </row>
    <row r="22" spans="1:4" x14ac:dyDescent="0.25">
      <c r="A22" s="116"/>
      <c r="B22" s="117"/>
      <c r="C22" s="117"/>
      <c r="D22" s="118"/>
    </row>
  </sheetData>
  <mergeCells count="4">
    <mergeCell ref="A1:D1"/>
    <mergeCell ref="A2:D2"/>
    <mergeCell ref="A4:D4"/>
    <mergeCell ref="A3:D3"/>
  </mergeCells>
  <pageMargins left="0.7" right="0.7" top="0.75" bottom="0.75" header="0.3" footer="0.3"/>
  <pageSetup paperSize="9" scale="6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D22"/>
  <sheetViews>
    <sheetView topLeftCell="B1" zoomScaleNormal="100" workbookViewId="0">
      <selection activeCell="B24" sqref="B24"/>
    </sheetView>
  </sheetViews>
  <sheetFormatPr baseColWidth="10" defaultColWidth="9.140625" defaultRowHeight="15" x14ac:dyDescent="0.25"/>
  <cols>
    <col min="1" max="1" width="58.85546875" style="106" customWidth="1"/>
    <col min="2" max="3" width="19.28515625" style="106" customWidth="1"/>
    <col min="4" max="4" width="33.42578125" style="119" customWidth="1"/>
    <col min="5" max="16384" width="9.140625" style="106"/>
  </cols>
  <sheetData>
    <row r="1" spans="1:4" s="112" customFormat="1" ht="18.75" customHeight="1" thickBot="1" x14ac:dyDescent="0.3">
      <c r="A1" s="194" t="s">
        <v>670</v>
      </c>
      <c r="B1" s="195"/>
      <c r="C1" s="195"/>
      <c r="D1" s="195"/>
    </row>
    <row r="2" spans="1:4" ht="12" customHeight="1" x14ac:dyDescent="0.25">
      <c r="A2" s="196" t="s">
        <v>671</v>
      </c>
      <c r="B2" s="196"/>
      <c r="C2" s="196"/>
      <c r="D2" s="196"/>
    </row>
    <row r="3" spans="1:4" ht="12" customHeight="1" x14ac:dyDescent="0.25">
      <c r="A3" s="198" t="str">
        <f>IF(CONTROL!D4=0,"",CONTROL!D4)</f>
        <v>Septiembre</v>
      </c>
      <c r="B3" s="198"/>
      <c r="C3" s="198"/>
      <c r="D3" s="198"/>
    </row>
    <row r="4" spans="1:4" ht="12" customHeight="1" thickBot="1" x14ac:dyDescent="0.3">
      <c r="A4" s="197" t="str">
        <f>IF(CONTROL!D5=0,"",CONTROL!D5)</f>
        <v xml:space="preserve">Fundación Instituto de Investigación Marqués de Valdecilla </v>
      </c>
      <c r="B4" s="197"/>
      <c r="C4" s="197"/>
      <c r="D4" s="197"/>
    </row>
    <row r="5" spans="1:4" ht="15.75" thickBot="1" x14ac:dyDescent="0.3">
      <c r="A5" s="11" t="s">
        <v>672</v>
      </c>
      <c r="B5" s="11" t="s">
        <v>673</v>
      </c>
      <c r="C5" s="11" t="s">
        <v>674</v>
      </c>
      <c r="D5" s="11" t="s">
        <v>587</v>
      </c>
    </row>
    <row r="6" spans="1:4" x14ac:dyDescent="0.25">
      <c r="A6" s="13" t="s">
        <v>675</v>
      </c>
      <c r="B6" s="35">
        <v>1989.56</v>
      </c>
      <c r="C6" s="26"/>
      <c r="D6" s="113"/>
    </row>
    <row r="7" spans="1:4" x14ac:dyDescent="0.25">
      <c r="A7" s="13" t="s">
        <v>105</v>
      </c>
      <c r="B7" s="35">
        <f>G.70a!G8</f>
        <v>80.740000000000009</v>
      </c>
      <c r="C7" s="26"/>
      <c r="D7" s="113"/>
    </row>
    <row r="8" spans="1:4" x14ac:dyDescent="0.25">
      <c r="A8" s="13" t="s">
        <v>676</v>
      </c>
      <c r="B8" s="35"/>
      <c r="C8" s="26"/>
      <c r="D8" s="113"/>
    </row>
    <row r="9" spans="1:4" ht="16.5" customHeight="1" x14ac:dyDescent="0.25">
      <c r="A9" s="12" t="s">
        <v>677</v>
      </c>
      <c r="B9" s="80">
        <f>B10+B12+B14+B16+B18+B20</f>
        <v>103.94</v>
      </c>
      <c r="C9" s="73" t="str">
        <f>IF(G70a!O8=A.76!B9,"OK","ERROR")</f>
        <v>OK</v>
      </c>
      <c r="D9" s="114" t="s">
        <v>692</v>
      </c>
    </row>
    <row r="10" spans="1:4" ht="24" x14ac:dyDescent="0.25">
      <c r="A10" s="13" t="s">
        <v>695</v>
      </c>
      <c r="B10" s="35">
        <v>0</v>
      </c>
      <c r="C10" s="26"/>
      <c r="D10" s="113"/>
    </row>
    <row r="11" spans="1:4" ht="24" x14ac:dyDescent="0.25">
      <c r="A11" s="13" t="s">
        <v>696</v>
      </c>
      <c r="B11" s="35">
        <v>0</v>
      </c>
      <c r="C11" s="26"/>
      <c r="D11" s="113" t="s">
        <v>690</v>
      </c>
    </row>
    <row r="12" spans="1:4" ht="24" x14ac:dyDescent="0.25">
      <c r="A12" s="13" t="s">
        <v>694</v>
      </c>
      <c r="B12" s="35">
        <v>66.22</v>
      </c>
      <c r="C12" s="26"/>
      <c r="D12" s="113"/>
    </row>
    <row r="13" spans="1:4" ht="24" x14ac:dyDescent="0.25">
      <c r="A13" s="13" t="s">
        <v>693</v>
      </c>
      <c r="B13" s="35">
        <v>21.49</v>
      </c>
      <c r="C13" s="26"/>
      <c r="D13" s="113" t="s">
        <v>691</v>
      </c>
    </row>
    <row r="14" spans="1:4" ht="24" x14ac:dyDescent="0.25">
      <c r="A14" s="13" t="s">
        <v>678</v>
      </c>
      <c r="B14" s="35">
        <v>10.59</v>
      </c>
      <c r="C14" s="26"/>
      <c r="D14" s="113"/>
    </row>
    <row r="15" spans="1:4" ht="24" x14ac:dyDescent="0.25">
      <c r="A15" s="13" t="s">
        <v>679</v>
      </c>
      <c r="B15" s="35">
        <v>33.18</v>
      </c>
      <c r="C15" s="26"/>
      <c r="D15" s="113" t="s">
        <v>680</v>
      </c>
    </row>
    <row r="16" spans="1:4" ht="24" x14ac:dyDescent="0.25">
      <c r="A16" s="13" t="s">
        <v>681</v>
      </c>
      <c r="B16" s="35">
        <v>0.15</v>
      </c>
      <c r="C16" s="26"/>
      <c r="D16" s="113"/>
    </row>
    <row r="17" spans="1:4" ht="24" x14ac:dyDescent="0.25">
      <c r="A17" s="13" t="s">
        <v>682</v>
      </c>
      <c r="B17" s="35">
        <v>58.28</v>
      </c>
      <c r="C17" s="26"/>
      <c r="D17" s="113" t="s">
        <v>683</v>
      </c>
    </row>
    <row r="18" spans="1:4" ht="24" x14ac:dyDescent="0.25">
      <c r="A18" s="13" t="s">
        <v>684</v>
      </c>
      <c r="B18" s="35">
        <v>20.04</v>
      </c>
      <c r="C18" s="26"/>
      <c r="D18" s="113"/>
    </row>
    <row r="19" spans="1:4" ht="24" x14ac:dyDescent="0.25">
      <c r="A19" s="13" t="s">
        <v>685</v>
      </c>
      <c r="B19" s="35">
        <v>84.76</v>
      </c>
      <c r="C19" s="26"/>
      <c r="D19" s="113" t="s">
        <v>686</v>
      </c>
    </row>
    <row r="20" spans="1:4" x14ac:dyDescent="0.25">
      <c r="A20" s="13" t="s">
        <v>687</v>
      </c>
      <c r="B20" s="35">
        <v>6.94</v>
      </c>
      <c r="C20" s="26"/>
      <c r="D20" s="113"/>
    </row>
    <row r="21" spans="1:4" ht="24" x14ac:dyDescent="0.25">
      <c r="A21" s="13" t="s">
        <v>688</v>
      </c>
      <c r="B21" s="115">
        <v>231.55</v>
      </c>
      <c r="C21" s="26"/>
      <c r="D21" s="113" t="s">
        <v>689</v>
      </c>
    </row>
    <row r="22" spans="1:4" x14ac:dyDescent="0.25">
      <c r="A22" s="116"/>
      <c r="B22" s="117"/>
      <c r="C22" s="117"/>
      <c r="D22" s="118"/>
    </row>
  </sheetData>
  <sheetProtection algorithmName="SHA-512" hashValue="ziX35N9Uc6n3khWy+Uv/GKzCsYJuhXn41gi0f96fqp/Ncie+wxucKyVDTJWK3z9Zhj/Xl0+4qXtLEeEBni01iw==" saltValue="pqGnsRNc5qC/EvomRoZFqg==" spinCount="100000" sheet="1" objects="1" scenarios="1"/>
  <mergeCells count="4">
    <mergeCell ref="A1:D1"/>
    <mergeCell ref="A2:D2"/>
    <mergeCell ref="A4:D4"/>
    <mergeCell ref="A3:D3"/>
  </mergeCells>
  <pageMargins left="0.7" right="0.7" top="0.75" bottom="0.75" header="0.3" footer="0.3"/>
  <pageSetup paperSize="9" scale="66"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AP1002"/>
  <sheetViews>
    <sheetView topLeftCell="D1" workbookViewId="0">
      <pane ySplit="7" topLeftCell="A8" activePane="bottomLeft" state="frozen"/>
      <selection activeCell="D1" sqref="D1"/>
      <selection pane="bottomLeft" activeCell="I2" sqref="I2"/>
    </sheetView>
  </sheetViews>
  <sheetFormatPr baseColWidth="10" defaultRowHeight="15" x14ac:dyDescent="0.25"/>
  <cols>
    <col min="1" max="1" width="0" hidden="1" customWidth="1"/>
    <col min="2" max="2" width="16.28515625" hidden="1" customWidth="1"/>
    <col min="3" max="3" width="10.7109375" hidden="1" customWidth="1"/>
    <col min="4" max="4" width="14.5703125" bestFit="1" customWidth="1"/>
    <col min="5" max="5" width="21.85546875" bestFit="1" customWidth="1"/>
    <col min="6" max="6" width="10.7109375" bestFit="1" customWidth="1"/>
    <col min="7" max="7" width="10.7109375" customWidth="1"/>
    <col min="8" max="8" width="20.7109375" bestFit="1" customWidth="1"/>
    <col min="9" max="9" width="22.5703125" bestFit="1" customWidth="1"/>
    <col min="10" max="10" width="15" bestFit="1" customWidth="1"/>
    <col min="11" max="11" width="18.5703125" bestFit="1" customWidth="1"/>
    <col min="12" max="12" width="18.5703125" customWidth="1"/>
    <col min="13" max="13" width="22.42578125" bestFit="1" customWidth="1"/>
    <col min="14" max="14" width="18.28515625" bestFit="1" customWidth="1"/>
    <col min="15" max="15" width="20.28515625" bestFit="1" customWidth="1"/>
    <col min="18" max="18" width="41" bestFit="1" customWidth="1"/>
    <col min="20" max="20" width="21" bestFit="1" customWidth="1"/>
    <col min="22" max="22" width="28.42578125" style="56" bestFit="1" customWidth="1"/>
    <col min="23" max="23" width="14.5703125" bestFit="1" customWidth="1"/>
    <col min="24" max="24" width="33.28515625" style="56" bestFit="1" customWidth="1"/>
    <col min="26" max="26" width="15.7109375" bestFit="1" customWidth="1"/>
    <col min="27" max="27" width="25.5703125" bestFit="1" customWidth="1"/>
    <col min="29" max="30" width="14" bestFit="1" customWidth="1"/>
  </cols>
  <sheetData>
    <row r="1" spans="2:42" ht="15.75" thickBot="1" x14ac:dyDescent="0.3">
      <c r="D1" s="85"/>
      <c r="E1" s="85"/>
      <c r="F1" s="85"/>
      <c r="G1" s="85"/>
      <c r="H1" s="85"/>
      <c r="I1" s="86" t="s">
        <v>189</v>
      </c>
      <c r="J1" s="85"/>
      <c r="K1" s="85"/>
      <c r="L1" s="85"/>
      <c r="M1" s="85"/>
      <c r="N1" s="85"/>
      <c r="O1" s="85"/>
      <c r="P1" s="85"/>
      <c r="Q1" s="85"/>
      <c r="R1" s="85"/>
      <c r="S1" s="85"/>
      <c r="T1" s="85"/>
      <c r="U1" s="85"/>
      <c r="V1" s="85"/>
      <c r="W1" s="85"/>
      <c r="X1" s="85"/>
      <c r="Y1" s="85"/>
      <c r="Z1" s="85"/>
      <c r="AA1" s="85" t="s">
        <v>121</v>
      </c>
      <c r="AB1" s="85">
        <v>43131</v>
      </c>
      <c r="AC1" s="85"/>
      <c r="AD1" s="85"/>
      <c r="AE1" s="85"/>
      <c r="AF1" s="85"/>
      <c r="AG1" s="85"/>
      <c r="AH1" s="85"/>
      <c r="AI1" s="85"/>
      <c r="AJ1" s="85"/>
      <c r="AK1" s="85"/>
      <c r="AL1" s="85"/>
      <c r="AM1" s="85"/>
      <c r="AN1" s="85"/>
      <c r="AO1" s="85"/>
      <c r="AP1" s="85"/>
    </row>
    <row r="2" spans="2:42" x14ac:dyDescent="0.25">
      <c r="D2" s="85" t="s">
        <v>122</v>
      </c>
      <c r="E2" s="85" t="e">
        <f>ROUND(R5/J5,2)</f>
        <v>#DIV/0!</v>
      </c>
      <c r="F2" s="85"/>
      <c r="G2" s="85"/>
      <c r="H2" s="85"/>
      <c r="J2" s="85"/>
      <c r="K2" s="85"/>
      <c r="L2" s="85"/>
      <c r="M2" s="85"/>
      <c r="N2" s="85"/>
      <c r="O2" s="85"/>
      <c r="P2" s="85"/>
      <c r="Q2" s="85"/>
      <c r="R2" s="85"/>
      <c r="S2" s="85"/>
      <c r="T2" s="85"/>
      <c r="U2" s="85"/>
      <c r="V2" s="85"/>
      <c r="W2" s="85"/>
      <c r="X2" s="85"/>
      <c r="Y2" s="85"/>
      <c r="Z2" s="85"/>
      <c r="AA2" s="85" t="s">
        <v>123</v>
      </c>
      <c r="AB2" s="85">
        <v>43159</v>
      </c>
      <c r="AC2" s="85"/>
      <c r="AD2" s="85"/>
      <c r="AE2" s="85"/>
      <c r="AF2" s="85"/>
      <c r="AG2" s="85"/>
      <c r="AH2" s="85"/>
      <c r="AI2" s="85"/>
      <c r="AJ2" s="85"/>
      <c r="AK2" s="85"/>
      <c r="AL2" s="85"/>
      <c r="AM2" s="85"/>
      <c r="AN2" s="85"/>
      <c r="AO2" s="85"/>
      <c r="AP2" s="85"/>
    </row>
    <row r="3" spans="2:42" x14ac:dyDescent="0.25">
      <c r="D3" s="85" t="s">
        <v>124</v>
      </c>
      <c r="E3" s="85" t="e">
        <f>ROUND(R6/J6,2)</f>
        <v>#DIV/0!</v>
      </c>
      <c r="F3" s="85"/>
      <c r="G3" s="85"/>
      <c r="H3" s="85"/>
      <c r="J3" s="85"/>
      <c r="K3" s="85"/>
      <c r="L3" s="85"/>
      <c r="M3" s="85"/>
      <c r="N3" s="85"/>
      <c r="O3" s="85"/>
      <c r="P3" s="85"/>
      <c r="Q3" s="85"/>
      <c r="R3" s="85"/>
      <c r="S3" s="85"/>
      <c r="T3" s="85"/>
      <c r="U3" s="85">
        <f>SUMIFS(J8:J1000,T8:T1000,"No conformidad y &lt;=30",K8:K1000,"Operación Corriente")</f>
        <v>0</v>
      </c>
      <c r="V3" s="85"/>
      <c r="W3" s="85"/>
      <c r="X3" s="85"/>
      <c r="Y3" s="85"/>
      <c r="Z3" s="85"/>
      <c r="AA3" s="85" t="s">
        <v>125</v>
      </c>
      <c r="AB3" s="85">
        <v>43190</v>
      </c>
      <c r="AC3" s="85"/>
      <c r="AD3" s="85"/>
      <c r="AE3" s="85"/>
      <c r="AF3" s="85"/>
      <c r="AG3" s="85"/>
      <c r="AH3" s="85"/>
      <c r="AI3" s="85"/>
      <c r="AJ3" s="85"/>
      <c r="AK3" s="85"/>
      <c r="AL3" s="85"/>
      <c r="AM3" s="85"/>
      <c r="AN3" s="85"/>
      <c r="AO3" s="85"/>
      <c r="AP3" s="85"/>
    </row>
    <row r="4" spans="2:42" ht="15.75" thickBot="1" x14ac:dyDescent="0.3">
      <c r="D4" s="85" t="s">
        <v>126</v>
      </c>
      <c r="E4" s="85" t="e">
        <f>ROUND(((E2*J5)+(E3*J6))/(J5+J6),2)</f>
        <v>#DIV/0!</v>
      </c>
      <c r="F4" s="85"/>
      <c r="G4" s="85"/>
      <c r="H4" s="85"/>
      <c r="J4" s="85"/>
      <c r="K4" s="85"/>
      <c r="L4" s="85"/>
      <c r="M4" s="85"/>
      <c r="N4" s="85"/>
      <c r="O4" s="85"/>
      <c r="P4" s="85"/>
      <c r="Q4" s="85"/>
      <c r="R4" s="85"/>
      <c r="S4" s="85"/>
      <c r="T4" s="85"/>
      <c r="U4" s="85"/>
      <c r="V4" s="85"/>
      <c r="W4" s="85"/>
      <c r="X4" s="85"/>
      <c r="Y4" s="85"/>
      <c r="Z4" s="85"/>
      <c r="AA4" s="85" t="s">
        <v>127</v>
      </c>
      <c r="AB4" s="85">
        <v>43220</v>
      </c>
      <c r="AC4" s="85"/>
      <c r="AD4" s="85"/>
      <c r="AE4" s="85"/>
      <c r="AF4" s="85"/>
      <c r="AG4" s="85"/>
      <c r="AH4" s="85"/>
      <c r="AI4" s="85"/>
      <c r="AJ4" s="85"/>
      <c r="AK4" s="85"/>
      <c r="AL4" s="85"/>
      <c r="AM4" s="85"/>
      <c r="AN4" s="85"/>
      <c r="AO4" s="85"/>
      <c r="AP4" s="85"/>
    </row>
    <row r="5" spans="2:42" ht="15.75" thickBot="1" x14ac:dyDescent="0.3">
      <c r="D5" s="16" t="s">
        <v>128</v>
      </c>
      <c r="E5" s="84" t="s">
        <v>125</v>
      </c>
      <c r="F5" s="85">
        <f>VLOOKUP(E5,AA1:AB12,2,FALSE)</f>
        <v>43190</v>
      </c>
      <c r="G5" s="85"/>
      <c r="H5" s="85"/>
      <c r="J5" s="85">
        <f>SUMIF(P8:P1000,"",J8:J1000)</f>
        <v>0</v>
      </c>
      <c r="K5" s="85">
        <f>COUNTIF($K$8:$K$1000,"Operación Corriente")</f>
        <v>0</v>
      </c>
      <c r="L5" s="85"/>
      <c r="M5" s="85"/>
      <c r="N5" s="85">
        <f>COUNT(N8:N1000)</f>
        <v>0</v>
      </c>
      <c r="O5" s="85"/>
      <c r="P5" s="85" t="s">
        <v>129</v>
      </c>
      <c r="Q5" s="85"/>
      <c r="R5" s="85">
        <f>SUMIF(R8:R1000,"&gt;=0",R8:R1000)</f>
        <v>0</v>
      </c>
      <c r="S5" s="85"/>
      <c r="T5" s="85"/>
      <c r="U5" s="85"/>
      <c r="V5" s="85"/>
      <c r="W5" s="85"/>
      <c r="X5" s="85"/>
      <c r="Y5" s="85"/>
      <c r="Z5" s="85"/>
      <c r="AA5" s="85" t="s">
        <v>130</v>
      </c>
      <c r="AB5" s="85">
        <v>43251</v>
      </c>
      <c r="AC5" s="85"/>
      <c r="AD5" s="85"/>
      <c r="AE5" s="85"/>
      <c r="AF5" s="85"/>
      <c r="AG5" s="85"/>
      <c r="AH5" s="85"/>
      <c r="AI5" s="85"/>
      <c r="AJ5" s="85"/>
      <c r="AK5" s="85"/>
      <c r="AL5" s="85"/>
      <c r="AM5" s="85"/>
      <c r="AN5" s="85"/>
      <c r="AO5" s="85"/>
      <c r="AP5" s="85"/>
    </row>
    <row r="6" spans="2:42" ht="15.75" thickBot="1" x14ac:dyDescent="0.3">
      <c r="J6" s="85">
        <f>SUM(J8:J1000)-J5</f>
        <v>0</v>
      </c>
      <c r="K6" s="85">
        <f>COUNTIF($K$8:$K$1000,"Operación de Capital")</f>
        <v>0</v>
      </c>
      <c r="L6" s="85"/>
      <c r="M6" s="85"/>
      <c r="N6" s="85">
        <f>COUNTBLANK(N8:N1000)</f>
        <v>993</v>
      </c>
      <c r="O6" s="85"/>
      <c r="P6" s="85" t="s">
        <v>131</v>
      </c>
      <c r="Q6" s="85"/>
      <c r="R6" s="85">
        <f>ABS(SUMIF(R8:R1000,"&lt;=0",R8:R1000))</f>
        <v>0</v>
      </c>
      <c r="S6" s="85"/>
      <c r="T6" s="85"/>
      <c r="U6" s="85"/>
      <c r="V6" s="85"/>
      <c r="W6" s="85"/>
      <c r="X6" s="85"/>
      <c r="Y6" s="85"/>
      <c r="Z6" s="85"/>
      <c r="AA6" s="85" t="s">
        <v>132</v>
      </c>
      <c r="AB6" s="85">
        <v>43281</v>
      </c>
      <c r="AC6" s="85"/>
      <c r="AD6" s="85"/>
      <c r="AE6" s="85"/>
      <c r="AF6" s="85"/>
      <c r="AG6" s="85"/>
      <c r="AH6" s="85"/>
      <c r="AI6" s="85"/>
      <c r="AJ6" s="85"/>
      <c r="AK6" s="85"/>
      <c r="AL6" s="85"/>
      <c r="AM6" s="85"/>
      <c r="AN6" s="85"/>
      <c r="AO6" s="85"/>
      <c r="AP6" s="85"/>
    </row>
    <row r="7" spans="2:42" ht="45.75" thickBot="1" x14ac:dyDescent="0.3">
      <c r="B7" s="57" t="s">
        <v>133</v>
      </c>
      <c r="C7" s="57" t="s">
        <v>134</v>
      </c>
      <c r="D7" s="16" t="s">
        <v>176</v>
      </c>
      <c r="E7" s="16" t="s">
        <v>177</v>
      </c>
      <c r="F7" s="16" t="s">
        <v>178</v>
      </c>
      <c r="G7" s="16" t="s">
        <v>179</v>
      </c>
      <c r="H7" s="16" t="s">
        <v>180</v>
      </c>
      <c r="I7" s="16" t="s">
        <v>181</v>
      </c>
      <c r="J7" s="16" t="s">
        <v>182</v>
      </c>
      <c r="K7" s="16" t="s">
        <v>183</v>
      </c>
      <c r="L7" s="16" t="s">
        <v>184</v>
      </c>
      <c r="M7" s="16" t="s">
        <v>185</v>
      </c>
      <c r="N7" s="16" t="s">
        <v>186</v>
      </c>
      <c r="O7" s="16" t="s">
        <v>187</v>
      </c>
      <c r="P7" s="16" t="s">
        <v>188</v>
      </c>
      <c r="Q7" s="16" t="s">
        <v>0</v>
      </c>
      <c r="R7" s="85" t="s">
        <v>135</v>
      </c>
      <c r="S7" s="85" t="s">
        <v>136</v>
      </c>
      <c r="T7" s="85" t="s">
        <v>112</v>
      </c>
      <c r="U7" s="85" t="s">
        <v>137</v>
      </c>
      <c r="V7" s="85" t="s">
        <v>138</v>
      </c>
      <c r="W7" s="85" t="s">
        <v>139</v>
      </c>
      <c r="X7" s="85" t="s">
        <v>140</v>
      </c>
      <c r="Y7" s="85"/>
      <c r="Z7" s="85"/>
      <c r="AA7" s="85" t="s">
        <v>141</v>
      </c>
      <c r="AB7" s="85">
        <v>43312</v>
      </c>
      <c r="AC7" s="85"/>
      <c r="AD7" s="85"/>
      <c r="AE7" s="85"/>
      <c r="AF7" s="85"/>
      <c r="AG7" s="85"/>
    </row>
    <row r="8" spans="2:42" x14ac:dyDescent="0.25">
      <c r="B8" s="58">
        <f t="shared" ref="B8:B71" si="0">IF(ISBLANK(P8),$F$5,P8)</f>
        <v>43190</v>
      </c>
      <c r="C8" s="59">
        <f>B8-N8</f>
        <v>43190</v>
      </c>
      <c r="G8" s="60"/>
      <c r="H8" s="60"/>
      <c r="M8" s="60"/>
      <c r="N8" s="60"/>
      <c r="O8" s="60"/>
      <c r="P8" s="60"/>
      <c r="R8" s="85">
        <f>IF(ISBLANK(P8),C8*J8,-C8*J8)</f>
        <v>0</v>
      </c>
      <c r="S8" s="85">
        <f t="shared" ref="S8:S71" si="1">O8-M8</f>
        <v>0</v>
      </c>
      <c r="T8" s="85" t="str">
        <f t="shared" ref="T8:T71" si="2">IF(AND(S8&lt;=30,ISBLANK(N8)),"No conformidad y &lt;=30",IF(AND(S8&gt;30,ISBLANK(N8)),"No conformidad y &gt;30",IF(S8&lt;=30,"Conformidad y &lt;=30","Conformidad y &gt;30")))</f>
        <v>No conformidad y &lt;=30</v>
      </c>
      <c r="U8" s="85">
        <v>1</v>
      </c>
      <c r="V8" s="85" t="str">
        <f t="shared" ref="V8:V71" si="3">IF(AND(ISBLANK(N8),ISNUMBER(J8)),"No conformidad",IF(ISNUMBER(J8),P8-N8,""))</f>
        <v/>
      </c>
      <c r="W8" s="85" t="b">
        <f t="shared" ref="W8:W71" si="4">ISNUMBER(P8)</f>
        <v>0</v>
      </c>
      <c r="X8" s="85" t="str">
        <f>IF(AND(ISBLANK(N8),ISNUMBER(J8)),"No conformidad",IF(ISNUMBER(J8),F5-N8,""))</f>
        <v/>
      </c>
      <c r="Y8" s="85"/>
      <c r="Z8" s="85"/>
      <c r="AA8" s="85" t="s">
        <v>142</v>
      </c>
      <c r="AB8" s="85">
        <v>43343</v>
      </c>
      <c r="AC8" s="85"/>
      <c r="AD8" s="85"/>
      <c r="AE8" s="85"/>
      <c r="AF8" s="85"/>
      <c r="AG8" s="85"/>
    </row>
    <row r="9" spans="2:42" x14ac:dyDescent="0.25">
      <c r="B9" s="58">
        <f t="shared" si="0"/>
        <v>43190</v>
      </c>
      <c r="C9" s="59">
        <f>B9-N9</f>
        <v>43190</v>
      </c>
      <c r="G9" s="60"/>
      <c r="H9" s="60"/>
      <c r="M9" s="60"/>
      <c r="N9" s="60"/>
      <c r="O9" s="60"/>
      <c r="P9" s="60"/>
      <c r="R9" s="85">
        <f>IF(ISBLANK(P9),C9*J9,-C9*J9)</f>
        <v>0</v>
      </c>
      <c r="S9" s="85">
        <f t="shared" si="1"/>
        <v>0</v>
      </c>
      <c r="T9" s="85" t="str">
        <f t="shared" si="2"/>
        <v>No conformidad y &lt;=30</v>
      </c>
      <c r="U9" s="85">
        <v>1</v>
      </c>
      <c r="V9" s="85" t="str">
        <f t="shared" si="3"/>
        <v/>
      </c>
      <c r="W9" s="85" t="b">
        <f t="shared" si="4"/>
        <v>0</v>
      </c>
      <c r="X9" s="85" t="str">
        <f t="shared" ref="X9:X72" si="5">IF(ISBLANK(N9),"No conformidad",$F$5-N9)</f>
        <v>No conformidad</v>
      </c>
      <c r="Y9" s="85"/>
      <c r="Z9" s="85"/>
      <c r="AA9" s="85" t="s">
        <v>143</v>
      </c>
      <c r="AB9" s="85">
        <v>43373</v>
      </c>
      <c r="AC9" s="85"/>
      <c r="AD9" s="85"/>
      <c r="AE9" s="85"/>
      <c r="AF9" s="85"/>
      <c r="AG9" s="85"/>
    </row>
    <row r="10" spans="2:42" x14ac:dyDescent="0.25">
      <c r="B10" s="58">
        <f t="shared" si="0"/>
        <v>43190</v>
      </c>
      <c r="C10" s="59">
        <f>B10-N10</f>
        <v>43190</v>
      </c>
      <c r="G10" s="60"/>
      <c r="H10" s="60"/>
      <c r="M10" s="60"/>
      <c r="N10" s="60"/>
      <c r="O10" s="60"/>
      <c r="P10" s="60"/>
      <c r="R10" s="85">
        <f t="shared" ref="R10:R73" si="6">IF(ISBLANK(P10),C10*J10,-C10*J10)</f>
        <v>0</v>
      </c>
      <c r="S10" s="85">
        <f t="shared" si="1"/>
        <v>0</v>
      </c>
      <c r="T10" s="85" t="str">
        <f t="shared" si="2"/>
        <v>No conformidad y &lt;=30</v>
      </c>
      <c r="U10" s="85">
        <v>1</v>
      </c>
      <c r="V10" s="85" t="str">
        <f t="shared" si="3"/>
        <v/>
      </c>
      <c r="W10" s="85" t="b">
        <f t="shared" si="4"/>
        <v>0</v>
      </c>
      <c r="X10" s="85" t="str">
        <f t="shared" si="5"/>
        <v>No conformidad</v>
      </c>
      <c r="Y10" s="85"/>
      <c r="Z10" s="85"/>
      <c r="AA10" s="85" t="s">
        <v>144</v>
      </c>
      <c r="AB10" s="85">
        <v>43404</v>
      </c>
      <c r="AC10" s="85"/>
      <c r="AD10" s="85"/>
      <c r="AE10" s="85"/>
      <c r="AF10" s="85"/>
      <c r="AG10" s="85"/>
    </row>
    <row r="11" spans="2:42" x14ac:dyDescent="0.25">
      <c r="B11" s="58">
        <f t="shared" si="0"/>
        <v>43190</v>
      </c>
      <c r="C11" s="59">
        <f>B11-N11</f>
        <v>43190</v>
      </c>
      <c r="G11" s="60"/>
      <c r="H11" s="60"/>
      <c r="M11" s="60"/>
      <c r="N11" s="60"/>
      <c r="O11" s="60"/>
      <c r="P11" s="60"/>
      <c r="R11" s="85">
        <f t="shared" si="6"/>
        <v>0</v>
      </c>
      <c r="S11" s="85">
        <f t="shared" si="1"/>
        <v>0</v>
      </c>
      <c r="T11" s="85" t="str">
        <f t="shared" si="2"/>
        <v>No conformidad y &lt;=30</v>
      </c>
      <c r="U11" s="85">
        <v>1</v>
      </c>
      <c r="V11" s="85" t="str">
        <f t="shared" si="3"/>
        <v/>
      </c>
      <c r="W11" s="85" t="b">
        <f t="shared" si="4"/>
        <v>0</v>
      </c>
      <c r="X11" s="85" t="str">
        <f t="shared" si="5"/>
        <v>No conformidad</v>
      </c>
      <c r="Y11" s="85"/>
      <c r="Z11" s="85"/>
      <c r="AA11" s="85" t="s">
        <v>145</v>
      </c>
      <c r="AB11" s="85">
        <v>43434</v>
      </c>
      <c r="AC11" s="85"/>
      <c r="AD11" s="85"/>
      <c r="AE11" s="85"/>
      <c r="AF11" s="85"/>
      <c r="AG11" s="85"/>
    </row>
    <row r="12" spans="2:42" x14ac:dyDescent="0.25">
      <c r="B12" s="58">
        <f t="shared" si="0"/>
        <v>43190</v>
      </c>
      <c r="C12" s="59">
        <f>B12-N12</f>
        <v>43190</v>
      </c>
      <c r="G12" s="60"/>
      <c r="H12" s="60"/>
      <c r="M12" s="60"/>
      <c r="N12" s="60"/>
      <c r="O12" s="60"/>
      <c r="P12" s="60"/>
      <c r="R12" s="85">
        <f t="shared" si="6"/>
        <v>0</v>
      </c>
      <c r="S12" s="85">
        <f t="shared" si="1"/>
        <v>0</v>
      </c>
      <c r="T12" s="85" t="str">
        <f t="shared" si="2"/>
        <v>No conformidad y &lt;=30</v>
      </c>
      <c r="U12" s="85">
        <v>1</v>
      </c>
      <c r="V12" s="85" t="str">
        <f t="shared" si="3"/>
        <v/>
      </c>
      <c r="W12" s="85" t="b">
        <f t="shared" si="4"/>
        <v>0</v>
      </c>
      <c r="X12" s="85" t="str">
        <f t="shared" si="5"/>
        <v>No conformidad</v>
      </c>
      <c r="Y12" s="85"/>
      <c r="Z12" s="85"/>
      <c r="AA12" s="85" t="s">
        <v>146</v>
      </c>
      <c r="AB12" s="85">
        <v>43465</v>
      </c>
      <c r="AC12" s="85"/>
      <c r="AD12" s="85"/>
      <c r="AE12" s="85"/>
      <c r="AF12" s="85"/>
      <c r="AG12" s="85"/>
    </row>
    <row r="13" spans="2:42" x14ac:dyDescent="0.25">
      <c r="B13" s="58">
        <f t="shared" si="0"/>
        <v>43190</v>
      </c>
      <c r="C13" s="59">
        <f t="shared" ref="C13:C76" si="7">B13-N13</f>
        <v>43190</v>
      </c>
      <c r="G13" s="60"/>
      <c r="H13" s="60"/>
      <c r="M13" s="60"/>
      <c r="N13" s="60"/>
      <c r="O13" s="60"/>
      <c r="P13" s="60"/>
      <c r="R13" s="85">
        <f t="shared" si="6"/>
        <v>0</v>
      </c>
      <c r="S13" s="85">
        <f t="shared" si="1"/>
        <v>0</v>
      </c>
      <c r="T13" s="85" t="str">
        <f t="shared" si="2"/>
        <v>No conformidad y &lt;=30</v>
      </c>
      <c r="U13" s="85">
        <v>1</v>
      </c>
      <c r="V13" s="85" t="str">
        <f t="shared" si="3"/>
        <v/>
      </c>
      <c r="W13" s="85" t="b">
        <f t="shared" si="4"/>
        <v>0</v>
      </c>
      <c r="X13" s="85" t="str">
        <f t="shared" si="5"/>
        <v>No conformidad</v>
      </c>
      <c r="Y13" s="85"/>
      <c r="Z13" s="85"/>
      <c r="AA13" s="85"/>
      <c r="AB13" s="85"/>
      <c r="AC13" s="85"/>
      <c r="AD13" s="85"/>
      <c r="AE13" s="85"/>
      <c r="AF13" s="85"/>
      <c r="AG13" s="85"/>
    </row>
    <row r="14" spans="2:42" x14ac:dyDescent="0.25">
      <c r="B14" s="58">
        <f t="shared" si="0"/>
        <v>43190</v>
      </c>
      <c r="C14" s="59">
        <f t="shared" si="7"/>
        <v>43190</v>
      </c>
      <c r="G14" s="60"/>
      <c r="H14" s="60"/>
      <c r="M14" s="60"/>
      <c r="N14" s="60"/>
      <c r="O14" s="60"/>
      <c r="P14" s="60"/>
      <c r="R14" s="85">
        <f t="shared" si="6"/>
        <v>0</v>
      </c>
      <c r="S14" s="85">
        <f t="shared" si="1"/>
        <v>0</v>
      </c>
      <c r="T14" s="85" t="str">
        <f t="shared" si="2"/>
        <v>No conformidad y &lt;=30</v>
      </c>
      <c r="U14" s="85">
        <v>1</v>
      </c>
      <c r="V14" s="85" t="str">
        <f t="shared" si="3"/>
        <v/>
      </c>
      <c r="W14" s="85" t="b">
        <f t="shared" si="4"/>
        <v>0</v>
      </c>
      <c r="X14" s="85" t="str">
        <f t="shared" si="5"/>
        <v>No conformidad</v>
      </c>
      <c r="Y14" s="85"/>
      <c r="Z14" s="85" t="s">
        <v>147</v>
      </c>
      <c r="AA14" s="85" t="s">
        <v>148</v>
      </c>
      <c r="AB14" s="85">
        <f>SUMIFS(R8:R1000,R8:R1000,"&lt;=0",K8:K1000,"Operación Corriente",N8:N1000,"&gt;0")</f>
        <v>0</v>
      </c>
      <c r="AC14" s="85" t="s">
        <v>171</v>
      </c>
      <c r="AD14" s="85"/>
      <c r="AE14" s="85"/>
      <c r="AF14" s="85"/>
      <c r="AG14" s="85"/>
    </row>
    <row r="15" spans="2:42" x14ac:dyDescent="0.25">
      <c r="B15" s="58">
        <f t="shared" si="0"/>
        <v>43190</v>
      </c>
      <c r="C15" s="59">
        <f t="shared" si="7"/>
        <v>43190</v>
      </c>
      <c r="G15" s="60"/>
      <c r="H15" s="60"/>
      <c r="M15" s="60"/>
      <c r="N15" s="60"/>
      <c r="O15" s="60"/>
      <c r="P15" s="60"/>
      <c r="R15" s="85">
        <f t="shared" si="6"/>
        <v>0</v>
      </c>
      <c r="S15" s="85">
        <f t="shared" si="1"/>
        <v>0</v>
      </c>
      <c r="T15" s="85" t="str">
        <f t="shared" si="2"/>
        <v>No conformidad y &lt;=30</v>
      </c>
      <c r="U15" s="85">
        <v>1</v>
      </c>
      <c r="V15" s="85" t="str">
        <f t="shared" si="3"/>
        <v/>
      </c>
      <c r="W15" s="85" t="b">
        <f t="shared" si="4"/>
        <v>0</v>
      </c>
      <c r="X15" s="85" t="str">
        <f t="shared" si="5"/>
        <v>No conformidad</v>
      </c>
      <c r="Y15" s="85"/>
      <c r="Z15" s="85" t="s">
        <v>147</v>
      </c>
      <c r="AA15" s="85" t="s">
        <v>149</v>
      </c>
      <c r="AB15" s="85">
        <f>SUMIFS(R8:R1000,R8:R1000,"&lt;=0",K8:K1000,"Operación de Capital",N8:N1000,"&gt;0")</f>
        <v>0</v>
      </c>
      <c r="AC15" s="85" t="s">
        <v>171</v>
      </c>
      <c r="AD15" s="85"/>
      <c r="AE15" s="85"/>
      <c r="AF15" s="85"/>
      <c r="AG15" s="85"/>
    </row>
    <row r="16" spans="2:42" x14ac:dyDescent="0.25">
      <c r="B16" s="58">
        <f t="shared" si="0"/>
        <v>43190</v>
      </c>
      <c r="C16" s="59">
        <f t="shared" si="7"/>
        <v>43190</v>
      </c>
      <c r="G16" s="60"/>
      <c r="H16" s="60"/>
      <c r="M16" s="60"/>
      <c r="N16" s="60"/>
      <c r="O16" s="60"/>
      <c r="P16" s="60"/>
      <c r="R16" s="85">
        <f t="shared" si="6"/>
        <v>0</v>
      </c>
      <c r="S16" s="85">
        <f t="shared" si="1"/>
        <v>0</v>
      </c>
      <c r="T16" s="85" t="str">
        <f t="shared" si="2"/>
        <v>No conformidad y &lt;=30</v>
      </c>
      <c r="U16" s="85">
        <v>1</v>
      </c>
      <c r="V16" s="85" t="str">
        <f t="shared" si="3"/>
        <v/>
      </c>
      <c r="W16" s="85" t="b">
        <f t="shared" si="4"/>
        <v>0</v>
      </c>
      <c r="X16" s="85" t="str">
        <f t="shared" si="5"/>
        <v>No conformidad</v>
      </c>
      <c r="Y16" s="85"/>
      <c r="Z16" s="85"/>
      <c r="AA16" s="85"/>
      <c r="AB16" s="85"/>
      <c r="AC16" s="85"/>
      <c r="AD16" s="85"/>
      <c r="AE16" s="85"/>
      <c r="AF16" s="85"/>
      <c r="AG16" s="85"/>
    </row>
    <row r="17" spans="2:33" x14ac:dyDescent="0.25">
      <c r="B17" s="58">
        <f t="shared" si="0"/>
        <v>43190</v>
      </c>
      <c r="C17" s="59">
        <f t="shared" si="7"/>
        <v>43190</v>
      </c>
      <c r="G17" s="60"/>
      <c r="H17" s="60"/>
      <c r="M17" s="60"/>
      <c r="N17" s="60"/>
      <c r="O17" s="60"/>
      <c r="P17" s="60"/>
      <c r="R17" s="85">
        <f t="shared" si="6"/>
        <v>0</v>
      </c>
      <c r="S17" s="85">
        <f t="shared" si="1"/>
        <v>0</v>
      </c>
      <c r="T17" s="85" t="str">
        <f t="shared" si="2"/>
        <v>No conformidad y &lt;=30</v>
      </c>
      <c r="U17" s="85">
        <v>1</v>
      </c>
      <c r="V17" s="85" t="str">
        <f t="shared" si="3"/>
        <v/>
      </c>
      <c r="W17" s="85" t="b">
        <f t="shared" si="4"/>
        <v>0</v>
      </c>
      <c r="X17" s="85" t="str">
        <f t="shared" si="5"/>
        <v>No conformidad</v>
      </c>
      <c r="Y17" s="85"/>
      <c r="Z17" s="85" t="s">
        <v>147</v>
      </c>
      <c r="AA17" s="85" t="s">
        <v>150</v>
      </c>
      <c r="AB17" s="85">
        <f>SUMIFS(R8:R1000,R8:R1000,"&gt;=0",K8:K1000,"Operación Corriente",N8:N1000,"&gt;0")</f>
        <v>0</v>
      </c>
      <c r="AC17" s="85" t="s">
        <v>171</v>
      </c>
      <c r="AD17" s="85"/>
      <c r="AE17" s="85"/>
      <c r="AF17" s="85"/>
      <c r="AG17" s="85"/>
    </row>
    <row r="18" spans="2:33" x14ac:dyDescent="0.25">
      <c r="B18" s="58">
        <f t="shared" si="0"/>
        <v>43190</v>
      </c>
      <c r="C18" s="59">
        <f t="shared" si="7"/>
        <v>43190</v>
      </c>
      <c r="G18" s="60"/>
      <c r="H18" s="60"/>
      <c r="M18" s="60"/>
      <c r="N18" s="60"/>
      <c r="O18" s="60"/>
      <c r="P18" s="60"/>
      <c r="R18" s="85">
        <f t="shared" si="6"/>
        <v>0</v>
      </c>
      <c r="S18" s="85">
        <f t="shared" si="1"/>
        <v>0</v>
      </c>
      <c r="T18" s="85" t="str">
        <f t="shared" si="2"/>
        <v>No conformidad y &lt;=30</v>
      </c>
      <c r="U18" s="85">
        <v>1</v>
      </c>
      <c r="V18" s="85" t="str">
        <f t="shared" si="3"/>
        <v/>
      </c>
      <c r="W18" s="85" t="b">
        <f t="shared" si="4"/>
        <v>0</v>
      </c>
      <c r="X18" s="85" t="str">
        <f t="shared" si="5"/>
        <v>No conformidad</v>
      </c>
      <c r="Y18" s="85"/>
      <c r="Z18" s="85" t="s">
        <v>147</v>
      </c>
      <c r="AA18" s="85" t="s">
        <v>151</v>
      </c>
      <c r="AB18" s="85">
        <f>SUMIFS(R8:R1000,R8:R1000,"&gt;=0",K8:K1000,"Operación de Capital",N8:N1000,"&gt;0")</f>
        <v>0</v>
      </c>
      <c r="AC18" s="85" t="s">
        <v>171</v>
      </c>
      <c r="AD18" s="85"/>
      <c r="AE18" s="85"/>
      <c r="AF18" s="85"/>
      <c r="AG18" s="85"/>
    </row>
    <row r="19" spans="2:33" x14ac:dyDescent="0.25">
      <c r="B19" s="58">
        <f t="shared" si="0"/>
        <v>43190</v>
      </c>
      <c r="C19" s="59">
        <f t="shared" si="7"/>
        <v>43190</v>
      </c>
      <c r="G19" s="60"/>
      <c r="H19" s="60"/>
      <c r="M19" s="60"/>
      <c r="N19" s="60"/>
      <c r="O19" s="60"/>
      <c r="P19" s="60"/>
      <c r="R19" s="85">
        <f t="shared" si="6"/>
        <v>0</v>
      </c>
      <c r="S19" s="85">
        <f t="shared" si="1"/>
        <v>0</v>
      </c>
      <c r="T19" s="85" t="str">
        <f t="shared" si="2"/>
        <v>No conformidad y &lt;=30</v>
      </c>
      <c r="U19" s="85">
        <v>1</v>
      </c>
      <c r="V19" s="85" t="str">
        <f t="shared" si="3"/>
        <v/>
      </c>
      <c r="W19" s="85" t="b">
        <f t="shared" si="4"/>
        <v>0</v>
      </c>
      <c r="X19" s="85" t="str">
        <f t="shared" si="5"/>
        <v>No conformidad</v>
      </c>
      <c r="Y19" s="85"/>
      <c r="Z19" s="85"/>
      <c r="AA19" s="85"/>
      <c r="AB19" s="85"/>
      <c r="AC19" s="85"/>
      <c r="AD19" s="85"/>
      <c r="AE19" s="85"/>
      <c r="AF19" s="85"/>
      <c r="AG19" s="85"/>
    </row>
    <row r="20" spans="2:33" x14ac:dyDescent="0.25">
      <c r="B20" s="58">
        <f t="shared" si="0"/>
        <v>43190</v>
      </c>
      <c r="C20" s="59">
        <f t="shared" si="7"/>
        <v>43190</v>
      </c>
      <c r="G20" s="60"/>
      <c r="H20" s="60"/>
      <c r="M20" s="60"/>
      <c r="N20" s="60"/>
      <c r="O20" s="60"/>
      <c r="P20" s="60"/>
      <c r="R20" s="85">
        <f t="shared" si="6"/>
        <v>0</v>
      </c>
      <c r="S20" s="85">
        <f t="shared" si="1"/>
        <v>0</v>
      </c>
      <c r="T20" s="85" t="str">
        <f t="shared" si="2"/>
        <v>No conformidad y &lt;=30</v>
      </c>
      <c r="U20" s="85">
        <v>1</v>
      </c>
      <c r="V20" s="85" t="str">
        <f t="shared" si="3"/>
        <v/>
      </c>
      <c r="W20" s="85" t="b">
        <f t="shared" si="4"/>
        <v>0</v>
      </c>
      <c r="X20" s="85" t="str">
        <f t="shared" si="5"/>
        <v>No conformidad</v>
      </c>
      <c r="Y20" s="85"/>
      <c r="Z20" s="85" t="s">
        <v>152</v>
      </c>
      <c r="AA20" s="85"/>
      <c r="AB20" s="85" t="s">
        <v>153</v>
      </c>
      <c r="AC20" s="85" t="s">
        <v>154</v>
      </c>
      <c r="AD20" s="85"/>
      <c r="AE20" s="85"/>
      <c r="AF20" s="85"/>
      <c r="AG20" s="85"/>
    </row>
    <row r="21" spans="2:33" x14ac:dyDescent="0.25">
      <c r="B21" s="58">
        <f t="shared" si="0"/>
        <v>43190</v>
      </c>
      <c r="C21" s="59">
        <f t="shared" si="7"/>
        <v>43190</v>
      </c>
      <c r="G21" s="60"/>
      <c r="H21" s="60"/>
      <c r="M21" s="60"/>
      <c r="N21" s="60"/>
      <c r="O21" s="60"/>
      <c r="P21" s="60"/>
      <c r="R21" s="85">
        <f t="shared" si="6"/>
        <v>0</v>
      </c>
      <c r="S21" s="85">
        <f t="shared" si="1"/>
        <v>0</v>
      </c>
      <c r="T21" s="85" t="str">
        <f t="shared" si="2"/>
        <v>No conformidad y &lt;=30</v>
      </c>
      <c r="U21" s="85">
        <v>1</v>
      </c>
      <c r="V21" s="85" t="str">
        <f t="shared" si="3"/>
        <v/>
      </c>
      <c r="W21" s="85" t="b">
        <f t="shared" si="4"/>
        <v>0</v>
      </c>
      <c r="X21" s="85" t="str">
        <f t="shared" si="5"/>
        <v>No conformidad</v>
      </c>
      <c r="Y21" s="85"/>
      <c r="Z21" s="85" t="s">
        <v>147</v>
      </c>
      <c r="AA21" s="85" t="s">
        <v>155</v>
      </c>
      <c r="AB21" s="85">
        <f>SUMIFS(R8:R1000,R8:R1000,"&lt;=0",K8:K1000,"Operación Corriente",Q8:Q1000,"Sanidad",N8:N1000,"&gt;0")</f>
        <v>0</v>
      </c>
      <c r="AC21" s="85">
        <f>SUMIFS(J8:J1000,Q8:Q1000,"Sanidad",W8:W1000,"VERDADERO")</f>
        <v>0</v>
      </c>
      <c r="AD21" s="85" t="s">
        <v>172</v>
      </c>
      <c r="AE21" s="85"/>
      <c r="AF21" s="85"/>
      <c r="AG21" s="85"/>
    </row>
    <row r="22" spans="2:33" x14ac:dyDescent="0.25">
      <c r="B22" s="58">
        <f t="shared" si="0"/>
        <v>43190</v>
      </c>
      <c r="C22" s="59">
        <f t="shared" si="7"/>
        <v>43190</v>
      </c>
      <c r="G22" s="60"/>
      <c r="H22" s="60"/>
      <c r="M22" s="60"/>
      <c r="N22" s="60"/>
      <c r="O22" s="60"/>
      <c r="P22" s="60"/>
      <c r="R22" s="85">
        <f t="shared" si="6"/>
        <v>0</v>
      </c>
      <c r="S22" s="85">
        <f t="shared" si="1"/>
        <v>0</v>
      </c>
      <c r="T22" s="85" t="str">
        <f t="shared" si="2"/>
        <v>No conformidad y &lt;=30</v>
      </c>
      <c r="U22" s="85">
        <v>1</v>
      </c>
      <c r="V22" s="85" t="str">
        <f t="shared" si="3"/>
        <v/>
      </c>
      <c r="W22" s="85" t="b">
        <f t="shared" si="4"/>
        <v>0</v>
      </c>
      <c r="X22" s="85" t="str">
        <f t="shared" si="5"/>
        <v>No conformidad</v>
      </c>
      <c r="Y22" s="85"/>
      <c r="Z22" s="85" t="s">
        <v>147</v>
      </c>
      <c r="AA22" s="85" t="s">
        <v>156</v>
      </c>
      <c r="AB22" s="85">
        <f>SUMIFS(R8:R1000,R8:R1000,"&lt;=0",K8:K1000,"Operación Corriente",Q8:Q1000,"Educación",N8:N1000,"&gt;0")</f>
        <v>0</v>
      </c>
      <c r="AC22" s="85">
        <f>SUMIFS(J8:J1000,Q8:Q1000,"Educación",W8:W1000,"VERDADERO")</f>
        <v>0</v>
      </c>
      <c r="AD22" s="85" t="s">
        <v>173</v>
      </c>
      <c r="AE22" s="85"/>
      <c r="AF22" s="85"/>
      <c r="AG22" s="85"/>
    </row>
    <row r="23" spans="2:33" x14ac:dyDescent="0.25">
      <c r="B23" s="58">
        <f t="shared" si="0"/>
        <v>43190</v>
      </c>
      <c r="C23" s="59">
        <f t="shared" si="7"/>
        <v>43190</v>
      </c>
      <c r="G23" s="60"/>
      <c r="H23" s="60"/>
      <c r="M23" s="60"/>
      <c r="N23" s="60"/>
      <c r="O23" s="60"/>
      <c r="P23" s="60"/>
      <c r="R23" s="85">
        <f t="shared" si="6"/>
        <v>0</v>
      </c>
      <c r="S23" s="85">
        <f t="shared" si="1"/>
        <v>0</v>
      </c>
      <c r="T23" s="85" t="str">
        <f t="shared" si="2"/>
        <v>No conformidad y &lt;=30</v>
      </c>
      <c r="U23" s="85">
        <v>1</v>
      </c>
      <c r="V23" s="85" t="str">
        <f t="shared" si="3"/>
        <v/>
      </c>
      <c r="W23" s="85" t="b">
        <f t="shared" si="4"/>
        <v>0</v>
      </c>
      <c r="X23" s="85" t="str">
        <f t="shared" si="5"/>
        <v>No conformidad</v>
      </c>
      <c r="Y23" s="85"/>
      <c r="Z23" s="85" t="s">
        <v>147</v>
      </c>
      <c r="AA23" s="85" t="s">
        <v>157</v>
      </c>
      <c r="AB23" s="85">
        <f>SUMIFS(R8:R1000,R8:R1000,"&lt;=0",K8:K1000,"Operación Corriente",Q8:Q1000,"Servicios Sociales",N8:N1000,"&gt;0")</f>
        <v>0</v>
      </c>
      <c r="AC23" s="85">
        <f>SUMIFS(J8:J1000,Q8:Q1000,"Servicios Sociales",W8:W1000,"VERDADERO")</f>
        <v>0</v>
      </c>
      <c r="AD23" s="85" t="s">
        <v>174</v>
      </c>
      <c r="AE23" s="85"/>
      <c r="AF23" s="85"/>
      <c r="AG23" s="85"/>
    </row>
    <row r="24" spans="2:33" x14ac:dyDescent="0.25">
      <c r="B24" s="58">
        <f t="shared" si="0"/>
        <v>43190</v>
      </c>
      <c r="C24" s="59">
        <f t="shared" si="7"/>
        <v>43190</v>
      </c>
      <c r="G24" s="60"/>
      <c r="H24" s="60"/>
      <c r="M24" s="60"/>
      <c r="N24" s="60"/>
      <c r="O24" s="60"/>
      <c r="P24" s="60"/>
      <c r="R24" s="85">
        <f t="shared" si="6"/>
        <v>0</v>
      </c>
      <c r="S24" s="85">
        <f t="shared" si="1"/>
        <v>0</v>
      </c>
      <c r="T24" s="85" t="str">
        <f t="shared" si="2"/>
        <v>No conformidad y &lt;=30</v>
      </c>
      <c r="U24" s="85">
        <v>1</v>
      </c>
      <c r="V24" s="85" t="str">
        <f t="shared" si="3"/>
        <v/>
      </c>
      <c r="W24" s="85" t="b">
        <f t="shared" si="4"/>
        <v>0</v>
      </c>
      <c r="X24" s="85" t="str">
        <f t="shared" si="5"/>
        <v>No conformidad</v>
      </c>
      <c r="Y24" s="85"/>
      <c r="Z24" s="85" t="s">
        <v>147</v>
      </c>
      <c r="AA24" s="85" t="s">
        <v>158</v>
      </c>
      <c r="AB24" s="85">
        <f>SUMIFS(R8:R1000,R8:R1000,"&lt;=0",K8:K1000,"Operación Corriente",Q8:Q1000,"Resto",N8:N1000,"&gt;0")</f>
        <v>0</v>
      </c>
      <c r="AC24" s="85">
        <f>SUMIFS(J8:J1000,Q8:Q1000,"Resto",W8:W1000,"VERDADERO")</f>
        <v>0</v>
      </c>
      <c r="AD24" s="85" t="s">
        <v>175</v>
      </c>
      <c r="AE24" s="85"/>
      <c r="AF24" s="85"/>
      <c r="AG24" s="85"/>
    </row>
    <row r="25" spans="2:33" x14ac:dyDescent="0.25">
      <c r="B25" s="58">
        <f t="shared" si="0"/>
        <v>43190</v>
      </c>
      <c r="C25" s="59">
        <f t="shared" si="7"/>
        <v>43190</v>
      </c>
      <c r="G25" s="60"/>
      <c r="H25" s="60"/>
      <c r="M25" s="60"/>
      <c r="N25" s="60"/>
      <c r="O25" s="60"/>
      <c r="P25" s="60"/>
      <c r="R25" s="85">
        <f t="shared" si="6"/>
        <v>0</v>
      </c>
      <c r="S25" s="85">
        <f t="shared" si="1"/>
        <v>0</v>
      </c>
      <c r="T25" s="85" t="str">
        <f t="shared" si="2"/>
        <v>No conformidad y &lt;=30</v>
      </c>
      <c r="U25" s="85">
        <v>1</v>
      </c>
      <c r="V25" s="85" t="str">
        <f t="shared" si="3"/>
        <v/>
      </c>
      <c r="W25" s="85" t="b">
        <f t="shared" si="4"/>
        <v>0</v>
      </c>
      <c r="X25" s="85" t="str">
        <f t="shared" si="5"/>
        <v>No conformidad</v>
      </c>
      <c r="Y25" s="85"/>
      <c r="Z25" s="85"/>
      <c r="AA25" s="85"/>
      <c r="AB25" s="85"/>
      <c r="AC25" s="85"/>
      <c r="AD25" s="85"/>
      <c r="AE25" s="85"/>
      <c r="AF25" s="85"/>
      <c r="AG25" s="85"/>
    </row>
    <row r="26" spans="2:33" x14ac:dyDescent="0.25">
      <c r="B26" s="58">
        <f t="shared" si="0"/>
        <v>43190</v>
      </c>
      <c r="C26" s="59">
        <f t="shared" si="7"/>
        <v>43190</v>
      </c>
      <c r="G26" s="60"/>
      <c r="H26" s="60"/>
      <c r="M26" s="60"/>
      <c r="N26" s="60"/>
      <c r="O26" s="60"/>
      <c r="P26" s="60"/>
      <c r="R26" s="85">
        <f t="shared" si="6"/>
        <v>0</v>
      </c>
      <c r="S26" s="85">
        <f t="shared" si="1"/>
        <v>0</v>
      </c>
      <c r="T26" s="85" t="str">
        <f t="shared" si="2"/>
        <v>No conformidad y &lt;=30</v>
      </c>
      <c r="U26" s="85">
        <v>1</v>
      </c>
      <c r="V26" s="85" t="str">
        <f t="shared" si="3"/>
        <v/>
      </c>
      <c r="W26" s="85" t="b">
        <f t="shared" si="4"/>
        <v>0</v>
      </c>
      <c r="X26" s="85" t="str">
        <f t="shared" si="5"/>
        <v>No conformidad</v>
      </c>
      <c r="Y26" s="85"/>
      <c r="Z26" s="85" t="s">
        <v>152</v>
      </c>
      <c r="AA26" s="85"/>
      <c r="AB26" s="85" t="s">
        <v>153</v>
      </c>
      <c r="AC26" s="85" t="s">
        <v>154</v>
      </c>
      <c r="AD26" s="85"/>
      <c r="AE26" s="85"/>
      <c r="AF26" s="85"/>
      <c r="AG26" s="85"/>
    </row>
    <row r="27" spans="2:33" x14ac:dyDescent="0.25">
      <c r="B27" s="58">
        <f t="shared" si="0"/>
        <v>43190</v>
      </c>
      <c r="C27" s="59">
        <f t="shared" si="7"/>
        <v>43190</v>
      </c>
      <c r="G27" s="60"/>
      <c r="H27" s="60"/>
      <c r="M27" s="60"/>
      <c r="N27" s="60"/>
      <c r="O27" s="60"/>
      <c r="P27" s="60"/>
      <c r="R27" s="85">
        <f t="shared" si="6"/>
        <v>0</v>
      </c>
      <c r="S27" s="85">
        <f t="shared" si="1"/>
        <v>0</v>
      </c>
      <c r="T27" s="85" t="str">
        <f t="shared" si="2"/>
        <v>No conformidad y &lt;=30</v>
      </c>
      <c r="U27" s="85">
        <v>1</v>
      </c>
      <c r="V27" s="85" t="str">
        <f t="shared" si="3"/>
        <v/>
      </c>
      <c r="W27" s="85" t="b">
        <f t="shared" si="4"/>
        <v>0</v>
      </c>
      <c r="X27" s="85" t="str">
        <f t="shared" si="5"/>
        <v>No conformidad</v>
      </c>
      <c r="Y27" s="85"/>
      <c r="Z27" s="85" t="s">
        <v>147</v>
      </c>
      <c r="AA27" s="85" t="s">
        <v>159</v>
      </c>
      <c r="AB27" s="85">
        <f>SUMIFS(R8:R1000,R8:R1000,"&gt;=0",K8:K1000,"Operación Corriente",Q8:Q1000,"Sanidad",N8:N1000,"&gt;0")</f>
        <v>0</v>
      </c>
      <c r="AC27" s="85">
        <f>SUMIFS(J8:J1000,Q8:Q1000,"Sanidad",W8:W1000,"FALSO",N8:N1000,"&gt;0")</f>
        <v>0</v>
      </c>
      <c r="AD27" s="85" t="s">
        <v>171</v>
      </c>
      <c r="AE27" s="85"/>
      <c r="AF27" s="85"/>
      <c r="AG27" s="85"/>
    </row>
    <row r="28" spans="2:33" x14ac:dyDescent="0.25">
      <c r="B28" s="58">
        <f t="shared" si="0"/>
        <v>43190</v>
      </c>
      <c r="C28" s="59">
        <f t="shared" si="7"/>
        <v>43190</v>
      </c>
      <c r="G28" s="60"/>
      <c r="H28" s="60"/>
      <c r="M28" s="60"/>
      <c r="N28" s="60"/>
      <c r="O28" s="60"/>
      <c r="P28" s="60"/>
      <c r="R28" s="85">
        <f t="shared" si="6"/>
        <v>0</v>
      </c>
      <c r="S28" s="85">
        <f t="shared" si="1"/>
        <v>0</v>
      </c>
      <c r="T28" s="85" t="str">
        <f t="shared" si="2"/>
        <v>No conformidad y &lt;=30</v>
      </c>
      <c r="U28" s="85">
        <v>1</v>
      </c>
      <c r="V28" s="85" t="str">
        <f t="shared" si="3"/>
        <v/>
      </c>
      <c r="W28" s="85" t="b">
        <f t="shared" si="4"/>
        <v>0</v>
      </c>
      <c r="X28" s="85" t="str">
        <f t="shared" si="5"/>
        <v>No conformidad</v>
      </c>
      <c r="Y28" s="85"/>
      <c r="Z28" s="85" t="s">
        <v>147</v>
      </c>
      <c r="AA28" s="85" t="s">
        <v>160</v>
      </c>
      <c r="AB28" s="85">
        <f>SUMIFS(R8:R1000,R8:R1000,"&gt;=0",K8:K1000,"Operación Corriente",Q8:Q1000,"Educación",N8:N1000,"&gt;0")</f>
        <v>0</v>
      </c>
      <c r="AC28" s="85">
        <f>SUMIFS(J8:J1000,Q8:Q1000,"Educación",W8:W1000,"FALSO",N8:N1000,"&gt;0")</f>
        <v>0</v>
      </c>
      <c r="AD28" s="85" t="s">
        <v>171</v>
      </c>
      <c r="AE28" s="85"/>
      <c r="AF28" s="85"/>
      <c r="AG28" s="85"/>
    </row>
    <row r="29" spans="2:33" x14ac:dyDescent="0.25">
      <c r="B29" s="58">
        <f t="shared" si="0"/>
        <v>43190</v>
      </c>
      <c r="C29" s="59">
        <f t="shared" si="7"/>
        <v>43190</v>
      </c>
      <c r="G29" s="60"/>
      <c r="H29" s="60"/>
      <c r="M29" s="60"/>
      <c r="N29" s="60"/>
      <c r="O29" s="60"/>
      <c r="P29" s="60"/>
      <c r="R29" s="85">
        <f t="shared" si="6"/>
        <v>0</v>
      </c>
      <c r="S29" s="85">
        <f t="shared" si="1"/>
        <v>0</v>
      </c>
      <c r="T29" s="85" t="str">
        <f t="shared" si="2"/>
        <v>No conformidad y &lt;=30</v>
      </c>
      <c r="U29" s="85">
        <v>1</v>
      </c>
      <c r="V29" s="85" t="str">
        <f t="shared" si="3"/>
        <v/>
      </c>
      <c r="W29" s="85" t="b">
        <f t="shared" si="4"/>
        <v>0</v>
      </c>
      <c r="X29" s="85" t="str">
        <f t="shared" si="5"/>
        <v>No conformidad</v>
      </c>
      <c r="Y29" s="85"/>
      <c r="Z29" s="85" t="s">
        <v>147</v>
      </c>
      <c r="AA29" s="85" t="s">
        <v>161</v>
      </c>
      <c r="AB29" s="85">
        <f>SUMIFS(R8:R1000,R8:R1000,"&gt;=0",K8:K1000,"Operación Corriente",Q8:Q1000,"Servicios Sociales",N8:N1000,"&gt;0")</f>
        <v>0</v>
      </c>
      <c r="AC29" s="85">
        <f>SUMIFS(J8:J1000,Q8:Q1000,"Servicios Sociales",W8:W1000,"FALSO",N8:N1000,"&gt;0")</f>
        <v>0</v>
      </c>
      <c r="AD29" s="85" t="s">
        <v>171</v>
      </c>
      <c r="AE29" s="85"/>
      <c r="AF29" s="85"/>
      <c r="AG29" s="85"/>
    </row>
    <row r="30" spans="2:33" x14ac:dyDescent="0.25">
      <c r="B30" s="58">
        <f t="shared" si="0"/>
        <v>43190</v>
      </c>
      <c r="C30" s="59">
        <f t="shared" si="7"/>
        <v>43190</v>
      </c>
      <c r="G30" s="60"/>
      <c r="H30" s="60"/>
      <c r="M30" s="60"/>
      <c r="N30" s="60"/>
      <c r="O30" s="60"/>
      <c r="P30" s="60"/>
      <c r="R30" s="85">
        <f t="shared" si="6"/>
        <v>0</v>
      </c>
      <c r="S30" s="85">
        <f t="shared" si="1"/>
        <v>0</v>
      </c>
      <c r="T30" s="85" t="str">
        <f t="shared" si="2"/>
        <v>No conformidad y &lt;=30</v>
      </c>
      <c r="U30" s="85">
        <v>1</v>
      </c>
      <c r="V30" s="85" t="str">
        <f t="shared" si="3"/>
        <v/>
      </c>
      <c r="W30" s="85" t="b">
        <f t="shared" si="4"/>
        <v>0</v>
      </c>
      <c r="X30" s="85" t="str">
        <f t="shared" si="5"/>
        <v>No conformidad</v>
      </c>
      <c r="Y30" s="85"/>
      <c r="Z30" s="85" t="s">
        <v>147</v>
      </c>
      <c r="AA30" s="85" t="s">
        <v>162</v>
      </c>
      <c r="AB30" s="85">
        <f>SUMIFS(R8:R1000,R8:R1000,"&gt;=0",K8:K1000,"Operación Corriente",Q8:Q1000,"Resto",N8:N1000,"&gt;0")</f>
        <v>0</v>
      </c>
      <c r="AC30" s="85">
        <f>SUMIFS(J8:J1000,Q8:Q1000,"Resto",W8:W1000,"FALSO",N8:N1000,"&gt;0")</f>
        <v>0</v>
      </c>
      <c r="AD30" s="85" t="s">
        <v>171</v>
      </c>
      <c r="AE30" s="85"/>
      <c r="AF30" s="85"/>
      <c r="AG30" s="85"/>
    </row>
    <row r="31" spans="2:33" x14ac:dyDescent="0.25">
      <c r="B31" s="58">
        <f t="shared" si="0"/>
        <v>43190</v>
      </c>
      <c r="C31" s="59">
        <f t="shared" si="7"/>
        <v>43190</v>
      </c>
      <c r="G31" s="60"/>
      <c r="H31" s="60"/>
      <c r="M31" s="60"/>
      <c r="N31" s="60"/>
      <c r="O31" s="60"/>
      <c r="P31" s="60"/>
      <c r="R31" s="85">
        <f t="shared" si="6"/>
        <v>0</v>
      </c>
      <c r="S31" s="85">
        <f t="shared" si="1"/>
        <v>0</v>
      </c>
      <c r="T31" s="85" t="str">
        <f t="shared" si="2"/>
        <v>No conformidad y &lt;=30</v>
      </c>
      <c r="U31" s="85">
        <v>1</v>
      </c>
      <c r="V31" s="85" t="str">
        <f t="shared" si="3"/>
        <v/>
      </c>
      <c r="W31" s="85" t="b">
        <f t="shared" si="4"/>
        <v>0</v>
      </c>
      <c r="X31" s="85" t="str">
        <f t="shared" si="5"/>
        <v>No conformidad</v>
      </c>
      <c r="Y31" s="85"/>
      <c r="Z31" s="85"/>
      <c r="AA31" s="85"/>
      <c r="AB31" s="85"/>
      <c r="AC31" s="85"/>
      <c r="AD31" s="85"/>
      <c r="AE31" s="85"/>
      <c r="AF31" s="85"/>
      <c r="AG31" s="85"/>
    </row>
    <row r="32" spans="2:33" x14ac:dyDescent="0.25">
      <c r="B32" s="58">
        <f t="shared" si="0"/>
        <v>43190</v>
      </c>
      <c r="C32" s="59">
        <f t="shared" si="7"/>
        <v>43190</v>
      </c>
      <c r="G32" s="60"/>
      <c r="H32" s="60"/>
      <c r="M32" s="60"/>
      <c r="N32" s="60"/>
      <c r="O32" s="60"/>
      <c r="P32" s="60"/>
      <c r="R32" s="85">
        <f t="shared" si="6"/>
        <v>0</v>
      </c>
      <c r="S32" s="85">
        <f t="shared" si="1"/>
        <v>0</v>
      </c>
      <c r="T32" s="85" t="str">
        <f t="shared" si="2"/>
        <v>No conformidad y &lt;=30</v>
      </c>
      <c r="U32" s="85">
        <v>1</v>
      </c>
      <c r="V32" s="85" t="str">
        <f t="shared" si="3"/>
        <v/>
      </c>
      <c r="W32" s="85" t="b">
        <f t="shared" si="4"/>
        <v>0</v>
      </c>
      <c r="X32" s="85" t="str">
        <f t="shared" si="5"/>
        <v>No conformidad</v>
      </c>
      <c r="Y32" s="85"/>
      <c r="Z32" s="85" t="s">
        <v>152</v>
      </c>
      <c r="AA32" s="85"/>
      <c r="AB32" s="85" t="s">
        <v>153</v>
      </c>
      <c r="AC32" s="85"/>
      <c r="AD32" s="85"/>
      <c r="AE32" s="85"/>
      <c r="AF32" s="85"/>
      <c r="AG32" s="85"/>
    </row>
    <row r="33" spans="2:33" x14ac:dyDescent="0.25">
      <c r="B33" s="58">
        <f t="shared" si="0"/>
        <v>43190</v>
      </c>
      <c r="C33" s="59">
        <f t="shared" si="7"/>
        <v>43190</v>
      </c>
      <c r="G33" s="60"/>
      <c r="H33" s="60"/>
      <c r="M33" s="60"/>
      <c r="N33" s="60"/>
      <c r="O33" s="60"/>
      <c r="P33" s="60"/>
      <c r="R33" s="85">
        <f t="shared" si="6"/>
        <v>0</v>
      </c>
      <c r="S33" s="85">
        <f t="shared" si="1"/>
        <v>0</v>
      </c>
      <c r="T33" s="85" t="str">
        <f t="shared" si="2"/>
        <v>No conformidad y &lt;=30</v>
      </c>
      <c r="U33" s="85">
        <v>1</v>
      </c>
      <c r="V33" s="85" t="str">
        <f t="shared" si="3"/>
        <v/>
      </c>
      <c r="W33" s="85" t="b">
        <f t="shared" si="4"/>
        <v>0</v>
      </c>
      <c r="X33" s="85" t="str">
        <f t="shared" si="5"/>
        <v>No conformidad</v>
      </c>
      <c r="Y33" s="85"/>
      <c r="Z33" s="85" t="s">
        <v>147</v>
      </c>
      <c r="AA33" s="85" t="s">
        <v>163</v>
      </c>
      <c r="AB33" s="85">
        <f>SUMIFS(R8:R1000,R8:R1000,"&lt;=0",K8:K1000,"Operación de Capital",Q8:Q1000,"Sanidad")</f>
        <v>0</v>
      </c>
      <c r="AC33" s="85" t="s">
        <v>172</v>
      </c>
      <c r="AD33" s="85"/>
      <c r="AE33" s="85"/>
      <c r="AF33" s="85"/>
      <c r="AG33" s="85"/>
    </row>
    <row r="34" spans="2:33" x14ac:dyDescent="0.25">
      <c r="B34" s="58">
        <f t="shared" si="0"/>
        <v>43190</v>
      </c>
      <c r="C34" s="59">
        <f t="shared" si="7"/>
        <v>43190</v>
      </c>
      <c r="G34" s="60"/>
      <c r="H34" s="60"/>
      <c r="M34" s="60"/>
      <c r="N34" s="60"/>
      <c r="O34" s="60"/>
      <c r="P34" s="60"/>
      <c r="R34" s="85">
        <f t="shared" si="6"/>
        <v>0</v>
      </c>
      <c r="S34" s="85">
        <f t="shared" si="1"/>
        <v>0</v>
      </c>
      <c r="T34" s="85" t="str">
        <f t="shared" si="2"/>
        <v>No conformidad y &lt;=30</v>
      </c>
      <c r="U34" s="85">
        <v>1</v>
      </c>
      <c r="V34" s="85" t="str">
        <f t="shared" si="3"/>
        <v/>
      </c>
      <c r="W34" s="85" t="b">
        <f t="shared" si="4"/>
        <v>0</v>
      </c>
      <c r="X34" s="85" t="str">
        <f t="shared" si="5"/>
        <v>No conformidad</v>
      </c>
      <c r="Y34" s="85"/>
      <c r="Z34" s="85" t="s">
        <v>147</v>
      </c>
      <c r="AA34" s="85" t="s">
        <v>164</v>
      </c>
      <c r="AB34" s="85">
        <f>SUMIFS(R8:R1000,R8:R1000,"&lt;=0",K8:K1000,"Operación de Capital",Q8:Q1000,"Educación")</f>
        <v>0</v>
      </c>
      <c r="AC34" s="85" t="s">
        <v>173</v>
      </c>
      <c r="AD34" s="85"/>
      <c r="AE34" s="85"/>
      <c r="AF34" s="85"/>
      <c r="AG34" s="85"/>
    </row>
    <row r="35" spans="2:33" x14ac:dyDescent="0.25">
      <c r="B35" s="58">
        <f t="shared" si="0"/>
        <v>43190</v>
      </c>
      <c r="C35" s="59">
        <f t="shared" si="7"/>
        <v>43190</v>
      </c>
      <c r="G35" s="60"/>
      <c r="H35" s="60"/>
      <c r="M35" s="60"/>
      <c r="N35" s="60"/>
      <c r="O35" s="60"/>
      <c r="P35" s="60"/>
      <c r="R35" s="85">
        <f t="shared" si="6"/>
        <v>0</v>
      </c>
      <c r="S35" s="85">
        <f t="shared" si="1"/>
        <v>0</v>
      </c>
      <c r="T35" s="85" t="str">
        <f t="shared" si="2"/>
        <v>No conformidad y &lt;=30</v>
      </c>
      <c r="U35" s="85">
        <v>1</v>
      </c>
      <c r="V35" s="85" t="str">
        <f t="shared" si="3"/>
        <v/>
      </c>
      <c r="W35" s="85" t="b">
        <f t="shared" si="4"/>
        <v>0</v>
      </c>
      <c r="X35" s="85" t="str">
        <f t="shared" si="5"/>
        <v>No conformidad</v>
      </c>
      <c r="Y35" s="85"/>
      <c r="Z35" s="85" t="s">
        <v>147</v>
      </c>
      <c r="AA35" s="85" t="s">
        <v>165</v>
      </c>
      <c r="AB35" s="85">
        <f>SUMIFS(R8:R1000,R8:R1000,"&lt;=0",K8:K1000,"Operación de Capital",Q8:Q1000,"Servicios Sociales")</f>
        <v>0</v>
      </c>
      <c r="AC35" s="85" t="s">
        <v>174</v>
      </c>
      <c r="AD35" s="85"/>
      <c r="AE35" s="85"/>
      <c r="AF35" s="85"/>
      <c r="AG35" s="85"/>
    </row>
    <row r="36" spans="2:33" x14ac:dyDescent="0.25">
      <c r="B36" s="58">
        <f t="shared" si="0"/>
        <v>43190</v>
      </c>
      <c r="C36" s="59">
        <f t="shared" si="7"/>
        <v>43190</v>
      </c>
      <c r="G36" s="60"/>
      <c r="H36" s="60"/>
      <c r="M36" s="60"/>
      <c r="N36" s="60"/>
      <c r="O36" s="60"/>
      <c r="P36" s="60"/>
      <c r="R36" s="85">
        <f t="shared" si="6"/>
        <v>0</v>
      </c>
      <c r="S36" s="85">
        <f t="shared" si="1"/>
        <v>0</v>
      </c>
      <c r="T36" s="85" t="str">
        <f t="shared" si="2"/>
        <v>No conformidad y &lt;=30</v>
      </c>
      <c r="U36" s="85">
        <v>1</v>
      </c>
      <c r="V36" s="85" t="str">
        <f t="shared" si="3"/>
        <v/>
      </c>
      <c r="W36" s="85" t="b">
        <f t="shared" si="4"/>
        <v>0</v>
      </c>
      <c r="X36" s="85" t="str">
        <f t="shared" si="5"/>
        <v>No conformidad</v>
      </c>
      <c r="Y36" s="85"/>
      <c r="Z36" s="85" t="s">
        <v>147</v>
      </c>
      <c r="AA36" s="85" t="s">
        <v>166</v>
      </c>
      <c r="AB36" s="85">
        <f>SUMIFS(R8:R1000,R8:R1000,"&lt;=0",K8:K1000,"Operación de Capital",Q8:Q1000,"Resto")</f>
        <v>0</v>
      </c>
      <c r="AC36" s="85" t="s">
        <v>175</v>
      </c>
      <c r="AD36" s="85"/>
      <c r="AE36" s="85"/>
      <c r="AF36" s="85"/>
      <c r="AG36" s="85"/>
    </row>
    <row r="37" spans="2:33" x14ac:dyDescent="0.25">
      <c r="B37" s="58">
        <f t="shared" si="0"/>
        <v>43190</v>
      </c>
      <c r="C37" s="59">
        <f t="shared" si="7"/>
        <v>43190</v>
      </c>
      <c r="G37" s="60"/>
      <c r="H37" s="60"/>
      <c r="M37" s="60"/>
      <c r="N37" s="60"/>
      <c r="O37" s="60"/>
      <c r="P37" s="60"/>
      <c r="R37" s="85">
        <f t="shared" si="6"/>
        <v>0</v>
      </c>
      <c r="S37" s="85">
        <f t="shared" si="1"/>
        <v>0</v>
      </c>
      <c r="T37" s="85" t="str">
        <f t="shared" si="2"/>
        <v>No conformidad y &lt;=30</v>
      </c>
      <c r="U37" s="85">
        <v>1</v>
      </c>
      <c r="V37" s="85" t="str">
        <f t="shared" si="3"/>
        <v/>
      </c>
      <c r="W37" s="85" t="b">
        <f t="shared" si="4"/>
        <v>0</v>
      </c>
      <c r="X37" s="85" t="str">
        <f t="shared" si="5"/>
        <v>No conformidad</v>
      </c>
      <c r="Y37" s="85"/>
      <c r="Z37" s="85"/>
      <c r="AA37" s="85"/>
      <c r="AB37" s="85" t="s">
        <v>153</v>
      </c>
      <c r="AC37" s="85"/>
      <c r="AD37" s="85"/>
      <c r="AE37" s="85"/>
      <c r="AF37" s="85"/>
      <c r="AG37" s="85"/>
    </row>
    <row r="38" spans="2:33" x14ac:dyDescent="0.25">
      <c r="B38" s="58">
        <f t="shared" si="0"/>
        <v>43190</v>
      </c>
      <c r="C38" s="59">
        <f t="shared" si="7"/>
        <v>43190</v>
      </c>
      <c r="G38" s="60"/>
      <c r="H38" s="60"/>
      <c r="M38" s="60"/>
      <c r="N38" s="60"/>
      <c r="O38" s="60"/>
      <c r="P38" s="60"/>
      <c r="R38" s="85">
        <f t="shared" si="6"/>
        <v>0</v>
      </c>
      <c r="S38" s="85">
        <f t="shared" si="1"/>
        <v>0</v>
      </c>
      <c r="T38" s="85" t="str">
        <f t="shared" si="2"/>
        <v>No conformidad y &lt;=30</v>
      </c>
      <c r="U38" s="85">
        <v>1</v>
      </c>
      <c r="V38" s="85" t="str">
        <f t="shared" si="3"/>
        <v/>
      </c>
      <c r="W38" s="85" t="b">
        <f t="shared" si="4"/>
        <v>0</v>
      </c>
      <c r="X38" s="85" t="str">
        <f t="shared" si="5"/>
        <v>No conformidad</v>
      </c>
      <c r="Y38" s="85"/>
      <c r="Z38" s="85" t="s">
        <v>147</v>
      </c>
      <c r="AA38" s="85" t="s">
        <v>167</v>
      </c>
      <c r="AB38" s="85">
        <f>SUMIFS(R8:R1000,R8:R1000,"&gt;=0",K8:K1000,"Operación de Capital",Q8:Q1000,"Sanidad",N8:N1000,"&gt;0")</f>
        <v>0</v>
      </c>
      <c r="AC38" s="85" t="s">
        <v>171</v>
      </c>
      <c r="AD38" s="85"/>
      <c r="AE38" s="85"/>
      <c r="AF38" s="85"/>
      <c r="AG38" s="85"/>
    </row>
    <row r="39" spans="2:33" x14ac:dyDescent="0.25">
      <c r="B39" s="58">
        <f t="shared" si="0"/>
        <v>43190</v>
      </c>
      <c r="C39" s="59">
        <f t="shared" si="7"/>
        <v>43190</v>
      </c>
      <c r="G39" s="60"/>
      <c r="H39" s="60"/>
      <c r="M39" s="60"/>
      <c r="N39" s="60"/>
      <c r="O39" s="60"/>
      <c r="P39" s="60"/>
      <c r="R39" s="85">
        <f t="shared" si="6"/>
        <v>0</v>
      </c>
      <c r="S39" s="85">
        <f t="shared" si="1"/>
        <v>0</v>
      </c>
      <c r="T39" s="85" t="str">
        <f t="shared" si="2"/>
        <v>No conformidad y &lt;=30</v>
      </c>
      <c r="U39" s="85">
        <v>1</v>
      </c>
      <c r="V39" s="85" t="str">
        <f t="shared" si="3"/>
        <v/>
      </c>
      <c r="W39" s="85" t="b">
        <f t="shared" si="4"/>
        <v>0</v>
      </c>
      <c r="X39" s="85" t="str">
        <f t="shared" si="5"/>
        <v>No conformidad</v>
      </c>
      <c r="Y39" s="85"/>
      <c r="Z39" s="85" t="s">
        <v>147</v>
      </c>
      <c r="AA39" s="85" t="s">
        <v>168</v>
      </c>
      <c r="AB39" s="85">
        <f>SUMIFS(R8:R1000,R8:R1000,"&gt;=0",K8:K1000,"Operación de Capital",Q8:Q1000,"Educación",N8:N1000,"&gt;0")</f>
        <v>0</v>
      </c>
      <c r="AC39" s="85" t="s">
        <v>171</v>
      </c>
      <c r="AD39" s="85"/>
      <c r="AE39" s="85"/>
      <c r="AF39" s="85"/>
      <c r="AG39" s="85"/>
    </row>
    <row r="40" spans="2:33" x14ac:dyDescent="0.25">
      <c r="B40" s="58">
        <f t="shared" si="0"/>
        <v>43190</v>
      </c>
      <c r="C40" s="59">
        <f t="shared" si="7"/>
        <v>43190</v>
      </c>
      <c r="G40" s="60"/>
      <c r="H40" s="60"/>
      <c r="M40" s="60"/>
      <c r="N40" s="60"/>
      <c r="O40" s="60"/>
      <c r="P40" s="60"/>
      <c r="R40" s="85">
        <f t="shared" si="6"/>
        <v>0</v>
      </c>
      <c r="S40" s="85">
        <f t="shared" si="1"/>
        <v>0</v>
      </c>
      <c r="T40" s="85" t="str">
        <f t="shared" si="2"/>
        <v>No conformidad y &lt;=30</v>
      </c>
      <c r="U40" s="85">
        <v>1</v>
      </c>
      <c r="V40" s="85" t="str">
        <f t="shared" si="3"/>
        <v/>
      </c>
      <c r="W40" s="85" t="b">
        <f t="shared" si="4"/>
        <v>0</v>
      </c>
      <c r="X40" s="85" t="str">
        <f t="shared" si="5"/>
        <v>No conformidad</v>
      </c>
      <c r="Y40" s="85"/>
      <c r="Z40" s="85" t="s">
        <v>147</v>
      </c>
      <c r="AA40" s="85" t="s">
        <v>169</v>
      </c>
      <c r="AB40" s="85">
        <f>SUMIFS(R8:R1000,R8:R1000,"&gt;=0",K8:K1000,"Operación de Capital",Q8:Q1000,"Servicios Sociales",N8:N1000,"&gt;0")</f>
        <v>0</v>
      </c>
      <c r="AC40" s="85" t="s">
        <v>171</v>
      </c>
      <c r="AD40" s="85"/>
      <c r="AE40" s="85"/>
      <c r="AF40" s="85"/>
      <c r="AG40" s="85"/>
    </row>
    <row r="41" spans="2:33" x14ac:dyDescent="0.25">
      <c r="B41" s="58">
        <f t="shared" si="0"/>
        <v>43190</v>
      </c>
      <c r="C41" s="59">
        <f t="shared" si="7"/>
        <v>43190</v>
      </c>
      <c r="G41" s="60"/>
      <c r="H41" s="60"/>
      <c r="M41" s="60"/>
      <c r="N41" s="60"/>
      <c r="O41" s="60"/>
      <c r="P41" s="60"/>
      <c r="R41" s="85">
        <f t="shared" si="6"/>
        <v>0</v>
      </c>
      <c r="S41" s="85">
        <f t="shared" si="1"/>
        <v>0</v>
      </c>
      <c r="T41" s="85" t="str">
        <f t="shared" si="2"/>
        <v>No conformidad y &lt;=30</v>
      </c>
      <c r="U41" s="85">
        <v>1</v>
      </c>
      <c r="V41" s="85" t="str">
        <f t="shared" si="3"/>
        <v/>
      </c>
      <c r="W41" s="85" t="b">
        <f t="shared" si="4"/>
        <v>0</v>
      </c>
      <c r="X41" s="85" t="str">
        <f t="shared" si="5"/>
        <v>No conformidad</v>
      </c>
      <c r="Y41" s="85"/>
      <c r="Z41" s="85" t="s">
        <v>147</v>
      </c>
      <c r="AA41" s="85" t="s">
        <v>170</v>
      </c>
      <c r="AB41" s="85">
        <f>SUMIFS(R8:R1000,R8:R1000,"&gt;=0",K8:K1000,"Operación de Capital",Q8:Q1000,"Resto",N8:N1000,"&gt;0")</f>
        <v>0</v>
      </c>
      <c r="AC41" s="85" t="s">
        <v>171</v>
      </c>
      <c r="AD41" s="85"/>
      <c r="AE41" s="85"/>
      <c r="AF41" s="85"/>
      <c r="AG41" s="85"/>
    </row>
    <row r="42" spans="2:33" x14ac:dyDescent="0.25">
      <c r="B42" s="58">
        <f t="shared" si="0"/>
        <v>43190</v>
      </c>
      <c r="C42" s="59">
        <f t="shared" si="7"/>
        <v>43190</v>
      </c>
      <c r="G42" s="60"/>
      <c r="H42" s="60"/>
      <c r="M42" s="60"/>
      <c r="N42" s="60"/>
      <c r="O42" s="60"/>
      <c r="P42" s="60"/>
      <c r="R42" s="85">
        <f t="shared" si="6"/>
        <v>0</v>
      </c>
      <c r="S42" s="85">
        <f t="shared" si="1"/>
        <v>0</v>
      </c>
      <c r="T42" s="85" t="str">
        <f t="shared" si="2"/>
        <v>No conformidad y &lt;=30</v>
      </c>
      <c r="U42" s="85">
        <v>1</v>
      </c>
      <c r="V42" s="85" t="str">
        <f t="shared" si="3"/>
        <v/>
      </c>
      <c r="W42" s="85" t="b">
        <f t="shared" si="4"/>
        <v>0</v>
      </c>
      <c r="X42" s="85" t="str">
        <f t="shared" si="5"/>
        <v>No conformidad</v>
      </c>
      <c r="Y42" s="85"/>
      <c r="Z42" s="85"/>
      <c r="AA42" s="85"/>
      <c r="AB42" s="85"/>
      <c r="AC42" s="85"/>
      <c r="AD42" s="85"/>
      <c r="AE42" s="85"/>
      <c r="AF42" s="85"/>
      <c r="AG42" s="85"/>
    </row>
    <row r="43" spans="2:33" x14ac:dyDescent="0.25">
      <c r="B43" s="58">
        <f t="shared" si="0"/>
        <v>43190</v>
      </c>
      <c r="C43" s="59">
        <f t="shared" si="7"/>
        <v>43190</v>
      </c>
      <c r="G43" s="60"/>
      <c r="H43" s="60"/>
      <c r="M43" s="60"/>
      <c r="N43" s="60"/>
      <c r="O43" s="60"/>
      <c r="P43" s="60"/>
      <c r="R43" s="85">
        <f t="shared" si="6"/>
        <v>0</v>
      </c>
      <c r="S43" s="85">
        <f t="shared" si="1"/>
        <v>0</v>
      </c>
      <c r="T43" s="85" t="str">
        <f t="shared" si="2"/>
        <v>No conformidad y &lt;=30</v>
      </c>
      <c r="U43" s="85">
        <v>1</v>
      </c>
      <c r="V43" s="85" t="str">
        <f t="shared" si="3"/>
        <v/>
      </c>
      <c r="W43" s="85" t="b">
        <f t="shared" si="4"/>
        <v>0</v>
      </c>
      <c r="X43" s="85" t="str">
        <f t="shared" si="5"/>
        <v>No conformidad</v>
      </c>
      <c r="Y43" s="85"/>
      <c r="Z43" s="85"/>
      <c r="AA43" s="85"/>
      <c r="AB43" s="85"/>
      <c r="AC43" s="85"/>
      <c r="AD43" s="85"/>
      <c r="AE43" s="85"/>
      <c r="AF43" s="85"/>
      <c r="AG43" s="85"/>
    </row>
    <row r="44" spans="2:33" x14ac:dyDescent="0.25">
      <c r="B44" s="58">
        <f t="shared" si="0"/>
        <v>43190</v>
      </c>
      <c r="C44" s="59">
        <f t="shared" si="7"/>
        <v>43190</v>
      </c>
      <c r="G44" s="60"/>
      <c r="H44" s="60"/>
      <c r="M44" s="60"/>
      <c r="N44" s="60"/>
      <c r="O44" s="60"/>
      <c r="P44" s="60"/>
      <c r="R44" s="85">
        <f t="shared" si="6"/>
        <v>0</v>
      </c>
      <c r="S44" s="85">
        <f t="shared" si="1"/>
        <v>0</v>
      </c>
      <c r="T44" s="85" t="str">
        <f t="shared" si="2"/>
        <v>No conformidad y &lt;=30</v>
      </c>
      <c r="U44" s="85">
        <v>1</v>
      </c>
      <c r="V44" s="85" t="str">
        <f t="shared" si="3"/>
        <v/>
      </c>
      <c r="W44" s="85" t="b">
        <f t="shared" si="4"/>
        <v>0</v>
      </c>
      <c r="X44" s="85" t="str">
        <f t="shared" si="5"/>
        <v>No conformidad</v>
      </c>
      <c r="Y44" s="85"/>
      <c r="Z44" s="85"/>
      <c r="AA44" s="85"/>
      <c r="AB44" s="85"/>
      <c r="AC44" s="85"/>
      <c r="AD44" s="85"/>
      <c r="AE44" s="85"/>
      <c r="AF44" s="85"/>
      <c r="AG44" s="85"/>
    </row>
    <row r="45" spans="2:33" x14ac:dyDescent="0.25">
      <c r="B45" s="58">
        <f t="shared" si="0"/>
        <v>43190</v>
      </c>
      <c r="C45" s="59">
        <f t="shared" si="7"/>
        <v>43190</v>
      </c>
      <c r="G45" s="60"/>
      <c r="H45" s="60"/>
      <c r="M45" s="60"/>
      <c r="N45" s="60"/>
      <c r="O45" s="60"/>
      <c r="P45" s="60"/>
      <c r="R45" s="85">
        <f t="shared" si="6"/>
        <v>0</v>
      </c>
      <c r="S45" s="85">
        <f t="shared" si="1"/>
        <v>0</v>
      </c>
      <c r="T45" s="85" t="str">
        <f t="shared" si="2"/>
        <v>No conformidad y &lt;=30</v>
      </c>
      <c r="U45" s="85">
        <v>1</v>
      </c>
      <c r="V45" s="85" t="str">
        <f t="shared" si="3"/>
        <v/>
      </c>
      <c r="W45" s="85" t="b">
        <f t="shared" si="4"/>
        <v>0</v>
      </c>
      <c r="X45" s="85" t="str">
        <f t="shared" si="5"/>
        <v>No conformidad</v>
      </c>
      <c r="Y45" s="85"/>
      <c r="Z45" s="85"/>
      <c r="AA45" s="85"/>
      <c r="AB45" s="85"/>
      <c r="AC45" s="85"/>
      <c r="AD45" s="85"/>
      <c r="AE45" s="85"/>
      <c r="AF45" s="85"/>
      <c r="AG45" s="85"/>
    </row>
    <row r="46" spans="2:33" x14ac:dyDescent="0.25">
      <c r="B46" s="58">
        <f t="shared" si="0"/>
        <v>43190</v>
      </c>
      <c r="C46" s="59">
        <f t="shared" si="7"/>
        <v>43190</v>
      </c>
      <c r="G46" s="60"/>
      <c r="H46" s="60"/>
      <c r="M46" s="60"/>
      <c r="N46" s="60"/>
      <c r="O46" s="60"/>
      <c r="P46" s="60"/>
      <c r="R46" s="85">
        <f t="shared" si="6"/>
        <v>0</v>
      </c>
      <c r="S46" s="85">
        <f t="shared" si="1"/>
        <v>0</v>
      </c>
      <c r="T46" s="85" t="str">
        <f t="shared" si="2"/>
        <v>No conformidad y &lt;=30</v>
      </c>
      <c r="U46" s="85">
        <v>1</v>
      </c>
      <c r="V46" s="85" t="str">
        <f t="shared" si="3"/>
        <v/>
      </c>
      <c r="W46" s="85" t="b">
        <f t="shared" si="4"/>
        <v>0</v>
      </c>
      <c r="X46" s="85" t="str">
        <f t="shared" si="5"/>
        <v>No conformidad</v>
      </c>
      <c r="Y46" s="85"/>
      <c r="Z46" s="85"/>
      <c r="AA46" s="85"/>
      <c r="AB46" s="85"/>
      <c r="AC46" s="85"/>
      <c r="AD46" s="85"/>
      <c r="AE46" s="85"/>
      <c r="AF46" s="85"/>
      <c r="AG46" s="85"/>
    </row>
    <row r="47" spans="2:33" x14ac:dyDescent="0.25">
      <c r="B47" s="58">
        <f t="shared" si="0"/>
        <v>43190</v>
      </c>
      <c r="C47" s="59">
        <f t="shared" si="7"/>
        <v>43190</v>
      </c>
      <c r="G47" s="60"/>
      <c r="H47" s="60"/>
      <c r="M47" s="60"/>
      <c r="N47" s="60"/>
      <c r="O47" s="60"/>
      <c r="P47" s="60"/>
      <c r="R47" s="85">
        <f t="shared" si="6"/>
        <v>0</v>
      </c>
      <c r="S47" s="85">
        <f t="shared" si="1"/>
        <v>0</v>
      </c>
      <c r="T47" s="85" t="str">
        <f t="shared" si="2"/>
        <v>No conformidad y &lt;=30</v>
      </c>
      <c r="U47" s="85">
        <v>1</v>
      </c>
      <c r="V47" s="85" t="str">
        <f t="shared" si="3"/>
        <v/>
      </c>
      <c r="W47" s="85" t="b">
        <f t="shared" si="4"/>
        <v>0</v>
      </c>
      <c r="X47" s="85" t="str">
        <f t="shared" si="5"/>
        <v>No conformidad</v>
      </c>
      <c r="Y47" s="85"/>
      <c r="Z47" s="85"/>
      <c r="AA47" s="85"/>
      <c r="AB47" s="85"/>
      <c r="AC47" s="85"/>
      <c r="AD47" s="85"/>
      <c r="AE47" s="85"/>
      <c r="AF47" s="85"/>
      <c r="AG47" s="85"/>
    </row>
    <row r="48" spans="2:33" x14ac:dyDescent="0.25">
      <c r="B48" s="58">
        <f t="shared" si="0"/>
        <v>43190</v>
      </c>
      <c r="C48" s="59">
        <f t="shared" si="7"/>
        <v>43190</v>
      </c>
      <c r="G48" s="60"/>
      <c r="H48" s="60"/>
      <c r="M48" s="60"/>
      <c r="N48" s="60"/>
      <c r="O48" s="60"/>
      <c r="P48" s="60"/>
      <c r="R48" s="85">
        <f t="shared" si="6"/>
        <v>0</v>
      </c>
      <c r="S48" s="85">
        <f t="shared" si="1"/>
        <v>0</v>
      </c>
      <c r="T48" s="85" t="str">
        <f t="shared" si="2"/>
        <v>No conformidad y &lt;=30</v>
      </c>
      <c r="U48" s="85">
        <v>1</v>
      </c>
      <c r="V48" s="85" t="str">
        <f t="shared" si="3"/>
        <v/>
      </c>
      <c r="W48" s="85" t="b">
        <f t="shared" si="4"/>
        <v>0</v>
      </c>
      <c r="X48" s="85" t="str">
        <f t="shared" si="5"/>
        <v>No conformidad</v>
      </c>
      <c r="Y48" s="85"/>
      <c r="Z48" s="85"/>
      <c r="AA48" s="85"/>
      <c r="AB48" s="85"/>
      <c r="AC48" s="85"/>
      <c r="AD48" s="85"/>
      <c r="AE48" s="85"/>
      <c r="AF48" s="85"/>
      <c r="AG48" s="85"/>
    </row>
    <row r="49" spans="2:33" x14ac:dyDescent="0.25">
      <c r="B49" s="58">
        <f t="shared" si="0"/>
        <v>43190</v>
      </c>
      <c r="C49" s="59">
        <f t="shared" si="7"/>
        <v>43190</v>
      </c>
      <c r="G49" s="60"/>
      <c r="H49" s="60"/>
      <c r="M49" s="60"/>
      <c r="N49" s="60"/>
      <c r="O49" s="60"/>
      <c r="P49" s="60"/>
      <c r="R49" s="85">
        <f t="shared" si="6"/>
        <v>0</v>
      </c>
      <c r="S49" s="85">
        <f t="shared" si="1"/>
        <v>0</v>
      </c>
      <c r="T49" s="85" t="str">
        <f t="shared" si="2"/>
        <v>No conformidad y &lt;=30</v>
      </c>
      <c r="U49" s="85">
        <v>1</v>
      </c>
      <c r="V49" s="85" t="str">
        <f t="shared" si="3"/>
        <v/>
      </c>
      <c r="W49" s="85" t="b">
        <f t="shared" si="4"/>
        <v>0</v>
      </c>
      <c r="X49" s="85" t="str">
        <f t="shared" si="5"/>
        <v>No conformidad</v>
      </c>
      <c r="Y49" s="85"/>
      <c r="Z49" s="85"/>
      <c r="AA49" s="85"/>
      <c r="AB49" s="85"/>
      <c r="AC49" s="85"/>
      <c r="AD49" s="85"/>
      <c r="AE49" s="85"/>
      <c r="AF49" s="85"/>
      <c r="AG49" s="85"/>
    </row>
    <row r="50" spans="2:33" x14ac:dyDescent="0.25">
      <c r="B50" s="58">
        <f t="shared" si="0"/>
        <v>43190</v>
      </c>
      <c r="C50" s="59">
        <f t="shared" si="7"/>
        <v>43190</v>
      </c>
      <c r="G50" s="60"/>
      <c r="H50" s="60"/>
      <c r="M50" s="60"/>
      <c r="N50" s="60"/>
      <c r="O50" s="60"/>
      <c r="P50" s="60"/>
      <c r="R50" s="85">
        <f t="shared" si="6"/>
        <v>0</v>
      </c>
      <c r="S50" s="85">
        <f t="shared" si="1"/>
        <v>0</v>
      </c>
      <c r="T50" s="85" t="str">
        <f t="shared" si="2"/>
        <v>No conformidad y &lt;=30</v>
      </c>
      <c r="U50" s="85">
        <v>1</v>
      </c>
      <c r="V50" s="85" t="str">
        <f t="shared" si="3"/>
        <v/>
      </c>
      <c r="W50" s="85" t="b">
        <f t="shared" si="4"/>
        <v>0</v>
      </c>
      <c r="X50" s="85" t="str">
        <f t="shared" si="5"/>
        <v>No conformidad</v>
      </c>
      <c r="Y50" s="85"/>
      <c r="Z50" s="85"/>
      <c r="AA50" s="85"/>
      <c r="AB50" s="85"/>
      <c r="AC50" s="85"/>
      <c r="AD50" s="85"/>
      <c r="AE50" s="85"/>
      <c r="AF50" s="85"/>
      <c r="AG50" s="85"/>
    </row>
    <row r="51" spans="2:33" x14ac:dyDescent="0.25">
      <c r="B51" s="58">
        <f t="shared" si="0"/>
        <v>43190</v>
      </c>
      <c r="C51" s="59">
        <f t="shared" si="7"/>
        <v>43190</v>
      </c>
      <c r="G51" s="60"/>
      <c r="H51" s="60"/>
      <c r="M51" s="60"/>
      <c r="N51" s="60"/>
      <c r="O51" s="60"/>
      <c r="P51" s="60"/>
      <c r="R51" s="85">
        <f t="shared" si="6"/>
        <v>0</v>
      </c>
      <c r="S51" s="85">
        <f t="shared" si="1"/>
        <v>0</v>
      </c>
      <c r="T51" s="85" t="str">
        <f t="shared" si="2"/>
        <v>No conformidad y &lt;=30</v>
      </c>
      <c r="U51" s="85">
        <v>1</v>
      </c>
      <c r="V51" s="85" t="str">
        <f t="shared" si="3"/>
        <v/>
      </c>
      <c r="W51" s="85" t="b">
        <f t="shared" si="4"/>
        <v>0</v>
      </c>
      <c r="X51" s="85" t="str">
        <f t="shared" si="5"/>
        <v>No conformidad</v>
      </c>
      <c r="Y51" s="85"/>
      <c r="Z51" s="85"/>
      <c r="AA51" s="85"/>
      <c r="AB51" s="85"/>
      <c r="AC51" s="85"/>
      <c r="AD51" s="85"/>
      <c r="AE51" s="85"/>
      <c r="AF51" s="85"/>
      <c r="AG51" s="85"/>
    </row>
    <row r="52" spans="2:33" x14ac:dyDescent="0.25">
      <c r="B52" s="58">
        <f t="shared" si="0"/>
        <v>43190</v>
      </c>
      <c r="C52" s="59">
        <f t="shared" si="7"/>
        <v>43190</v>
      </c>
      <c r="G52" s="60"/>
      <c r="H52" s="60"/>
      <c r="M52" s="60"/>
      <c r="N52" s="60"/>
      <c r="O52" s="60"/>
      <c r="P52" s="60"/>
      <c r="R52" s="85">
        <f t="shared" si="6"/>
        <v>0</v>
      </c>
      <c r="S52" s="85">
        <f t="shared" si="1"/>
        <v>0</v>
      </c>
      <c r="T52" s="85" t="str">
        <f t="shared" si="2"/>
        <v>No conformidad y &lt;=30</v>
      </c>
      <c r="U52" s="85">
        <v>1</v>
      </c>
      <c r="V52" s="85" t="str">
        <f t="shared" si="3"/>
        <v/>
      </c>
      <c r="W52" s="85" t="b">
        <f t="shared" si="4"/>
        <v>0</v>
      </c>
      <c r="X52" s="85" t="str">
        <f t="shared" si="5"/>
        <v>No conformidad</v>
      </c>
      <c r="Y52" s="85"/>
      <c r="Z52" s="85"/>
      <c r="AA52" s="85"/>
      <c r="AB52" s="85"/>
      <c r="AC52" s="85"/>
      <c r="AD52" s="85"/>
      <c r="AE52" s="85"/>
      <c r="AF52" s="85"/>
      <c r="AG52" s="85"/>
    </row>
    <row r="53" spans="2:33" x14ac:dyDescent="0.25">
      <c r="B53" s="58">
        <f t="shared" si="0"/>
        <v>43190</v>
      </c>
      <c r="C53" s="59">
        <f t="shared" si="7"/>
        <v>43190</v>
      </c>
      <c r="G53" s="60"/>
      <c r="H53" s="60"/>
      <c r="M53" s="60"/>
      <c r="N53" s="60"/>
      <c r="O53" s="60"/>
      <c r="P53" s="60"/>
      <c r="R53" s="85">
        <f t="shared" si="6"/>
        <v>0</v>
      </c>
      <c r="S53" s="85">
        <f t="shared" si="1"/>
        <v>0</v>
      </c>
      <c r="T53" s="85" t="str">
        <f t="shared" si="2"/>
        <v>No conformidad y &lt;=30</v>
      </c>
      <c r="U53" s="85">
        <v>1</v>
      </c>
      <c r="V53" s="85" t="str">
        <f t="shared" si="3"/>
        <v/>
      </c>
      <c r="W53" s="85" t="b">
        <f t="shared" si="4"/>
        <v>0</v>
      </c>
      <c r="X53" s="85" t="str">
        <f t="shared" si="5"/>
        <v>No conformidad</v>
      </c>
      <c r="Y53" s="85"/>
      <c r="Z53" s="85"/>
      <c r="AA53" s="85"/>
      <c r="AB53" s="85"/>
      <c r="AC53" s="85"/>
      <c r="AD53" s="85"/>
      <c r="AE53" s="85"/>
      <c r="AF53" s="85"/>
      <c r="AG53" s="85"/>
    </row>
    <row r="54" spans="2:33" x14ac:dyDescent="0.25">
      <c r="B54" s="58">
        <f t="shared" si="0"/>
        <v>43190</v>
      </c>
      <c r="C54" s="59">
        <f t="shared" si="7"/>
        <v>43190</v>
      </c>
      <c r="G54" s="60"/>
      <c r="H54" s="60"/>
      <c r="M54" s="60"/>
      <c r="N54" s="60"/>
      <c r="O54" s="60"/>
      <c r="P54" s="60"/>
      <c r="R54" s="85">
        <f t="shared" si="6"/>
        <v>0</v>
      </c>
      <c r="S54" s="85">
        <f t="shared" si="1"/>
        <v>0</v>
      </c>
      <c r="T54" s="85" t="str">
        <f t="shared" si="2"/>
        <v>No conformidad y &lt;=30</v>
      </c>
      <c r="U54" s="85">
        <v>1</v>
      </c>
      <c r="V54" s="85" t="str">
        <f t="shared" si="3"/>
        <v/>
      </c>
      <c r="W54" s="85" t="b">
        <f t="shared" si="4"/>
        <v>0</v>
      </c>
      <c r="X54" s="85" t="str">
        <f t="shared" si="5"/>
        <v>No conformidad</v>
      </c>
      <c r="Y54" s="85"/>
      <c r="Z54" s="85"/>
      <c r="AA54" s="85"/>
      <c r="AB54" s="85"/>
      <c r="AC54" s="85"/>
      <c r="AD54" s="85"/>
      <c r="AE54" s="85"/>
      <c r="AF54" s="85"/>
      <c r="AG54" s="85"/>
    </row>
    <row r="55" spans="2:33" x14ac:dyDescent="0.25">
      <c r="B55" s="58">
        <f t="shared" si="0"/>
        <v>43190</v>
      </c>
      <c r="C55" s="59">
        <f t="shared" si="7"/>
        <v>43190</v>
      </c>
      <c r="G55" s="60"/>
      <c r="H55" s="60"/>
      <c r="M55" s="60"/>
      <c r="N55" s="60"/>
      <c r="O55" s="60"/>
      <c r="P55" s="60"/>
      <c r="R55" s="85">
        <f t="shared" si="6"/>
        <v>0</v>
      </c>
      <c r="S55" s="85">
        <f t="shared" si="1"/>
        <v>0</v>
      </c>
      <c r="T55" s="85" t="str">
        <f t="shared" si="2"/>
        <v>No conformidad y &lt;=30</v>
      </c>
      <c r="U55" s="85">
        <v>1</v>
      </c>
      <c r="V55" s="85" t="str">
        <f t="shared" si="3"/>
        <v/>
      </c>
      <c r="W55" s="85" t="b">
        <f t="shared" si="4"/>
        <v>0</v>
      </c>
      <c r="X55" s="85" t="str">
        <f t="shared" si="5"/>
        <v>No conformidad</v>
      </c>
      <c r="Y55" s="85"/>
      <c r="Z55" s="85"/>
      <c r="AA55" s="85"/>
      <c r="AB55" s="85"/>
      <c r="AC55" s="85"/>
      <c r="AD55" s="85"/>
      <c r="AE55" s="85"/>
      <c r="AF55" s="85"/>
      <c r="AG55" s="85"/>
    </row>
    <row r="56" spans="2:33" x14ac:dyDescent="0.25">
      <c r="B56" s="58">
        <f t="shared" si="0"/>
        <v>43190</v>
      </c>
      <c r="C56" s="59">
        <f t="shared" si="7"/>
        <v>43190</v>
      </c>
      <c r="G56" s="60"/>
      <c r="H56" s="60"/>
      <c r="M56" s="60"/>
      <c r="N56" s="60"/>
      <c r="O56" s="60"/>
      <c r="P56" s="60"/>
      <c r="R56" s="85">
        <f t="shared" si="6"/>
        <v>0</v>
      </c>
      <c r="S56" s="85">
        <f t="shared" si="1"/>
        <v>0</v>
      </c>
      <c r="T56" s="85" t="str">
        <f t="shared" si="2"/>
        <v>No conformidad y &lt;=30</v>
      </c>
      <c r="U56" s="85">
        <v>1</v>
      </c>
      <c r="V56" s="85" t="str">
        <f t="shared" si="3"/>
        <v/>
      </c>
      <c r="W56" s="85" t="b">
        <f t="shared" si="4"/>
        <v>0</v>
      </c>
      <c r="X56" s="85" t="str">
        <f t="shared" si="5"/>
        <v>No conformidad</v>
      </c>
      <c r="Y56" s="85"/>
      <c r="Z56" s="85"/>
      <c r="AA56" s="85"/>
      <c r="AB56" s="85"/>
      <c r="AC56" s="85"/>
      <c r="AD56" s="85"/>
      <c r="AE56" s="85"/>
      <c r="AF56" s="85"/>
      <c r="AG56" s="85"/>
    </row>
    <row r="57" spans="2:33" x14ac:dyDescent="0.25">
      <c r="B57" s="58">
        <f t="shared" si="0"/>
        <v>43190</v>
      </c>
      <c r="C57" s="59">
        <f t="shared" si="7"/>
        <v>43190</v>
      </c>
      <c r="G57" s="60"/>
      <c r="H57" s="60"/>
      <c r="M57" s="60"/>
      <c r="N57" s="60"/>
      <c r="O57" s="60"/>
      <c r="P57" s="60"/>
      <c r="R57" s="85">
        <f t="shared" si="6"/>
        <v>0</v>
      </c>
      <c r="S57" s="85">
        <f t="shared" si="1"/>
        <v>0</v>
      </c>
      <c r="T57" s="85" t="str">
        <f t="shared" si="2"/>
        <v>No conformidad y &lt;=30</v>
      </c>
      <c r="U57" s="85">
        <v>1</v>
      </c>
      <c r="V57" s="85" t="str">
        <f t="shared" si="3"/>
        <v/>
      </c>
      <c r="W57" s="85" t="b">
        <f t="shared" si="4"/>
        <v>0</v>
      </c>
      <c r="X57" s="85" t="str">
        <f t="shared" si="5"/>
        <v>No conformidad</v>
      </c>
      <c r="Y57" s="85"/>
      <c r="Z57" s="85"/>
      <c r="AA57" s="85"/>
      <c r="AB57" s="85"/>
      <c r="AC57" s="85"/>
      <c r="AD57" s="85"/>
      <c r="AE57" s="85"/>
      <c r="AF57" s="85"/>
      <c r="AG57" s="85"/>
    </row>
    <row r="58" spans="2:33" x14ac:dyDescent="0.25">
      <c r="B58" s="58">
        <f t="shared" si="0"/>
        <v>43190</v>
      </c>
      <c r="C58" s="59">
        <f t="shared" si="7"/>
        <v>43190</v>
      </c>
      <c r="G58" s="60"/>
      <c r="H58" s="60"/>
      <c r="M58" s="60"/>
      <c r="N58" s="60"/>
      <c r="O58" s="60"/>
      <c r="P58" s="60"/>
      <c r="R58" s="85">
        <f t="shared" si="6"/>
        <v>0</v>
      </c>
      <c r="S58" s="85">
        <f t="shared" si="1"/>
        <v>0</v>
      </c>
      <c r="T58" s="85" t="str">
        <f t="shared" si="2"/>
        <v>No conformidad y &lt;=30</v>
      </c>
      <c r="U58" s="85">
        <v>1</v>
      </c>
      <c r="V58" s="85" t="str">
        <f t="shared" si="3"/>
        <v/>
      </c>
      <c r="W58" s="85" t="b">
        <f t="shared" si="4"/>
        <v>0</v>
      </c>
      <c r="X58" s="85" t="str">
        <f t="shared" si="5"/>
        <v>No conformidad</v>
      </c>
      <c r="Y58" s="85"/>
      <c r="Z58" s="85"/>
      <c r="AA58" s="85"/>
      <c r="AB58" s="85"/>
      <c r="AC58" s="85"/>
      <c r="AD58" s="85"/>
      <c r="AE58" s="85"/>
      <c r="AF58" s="85"/>
      <c r="AG58" s="85"/>
    </row>
    <row r="59" spans="2:33" x14ac:dyDescent="0.25">
      <c r="B59" s="58">
        <f t="shared" si="0"/>
        <v>43190</v>
      </c>
      <c r="C59" s="59">
        <f t="shared" si="7"/>
        <v>43190</v>
      </c>
      <c r="G59" s="60"/>
      <c r="H59" s="60"/>
      <c r="M59" s="60"/>
      <c r="N59" s="60"/>
      <c r="O59" s="60"/>
      <c r="P59" s="60"/>
      <c r="R59" s="85">
        <f t="shared" si="6"/>
        <v>0</v>
      </c>
      <c r="S59" s="85">
        <f t="shared" si="1"/>
        <v>0</v>
      </c>
      <c r="T59" s="85" t="str">
        <f t="shared" si="2"/>
        <v>No conformidad y &lt;=30</v>
      </c>
      <c r="U59" s="85">
        <v>1</v>
      </c>
      <c r="V59" s="85" t="str">
        <f t="shared" si="3"/>
        <v/>
      </c>
      <c r="W59" s="85" t="b">
        <f t="shared" si="4"/>
        <v>0</v>
      </c>
      <c r="X59" s="85" t="str">
        <f t="shared" si="5"/>
        <v>No conformidad</v>
      </c>
      <c r="Y59" s="85"/>
      <c r="Z59" s="85"/>
      <c r="AA59" s="85"/>
      <c r="AB59" s="85"/>
      <c r="AC59" s="85"/>
      <c r="AD59" s="85"/>
      <c r="AE59" s="85"/>
      <c r="AF59" s="85"/>
      <c r="AG59" s="85"/>
    </row>
    <row r="60" spans="2:33" x14ac:dyDescent="0.25">
      <c r="B60" s="58">
        <f t="shared" si="0"/>
        <v>43190</v>
      </c>
      <c r="C60" s="59">
        <f t="shared" si="7"/>
        <v>43190</v>
      </c>
      <c r="G60" s="60"/>
      <c r="H60" s="60"/>
      <c r="M60" s="60"/>
      <c r="N60" s="60"/>
      <c r="O60" s="60"/>
      <c r="P60" s="60"/>
      <c r="R60" s="85">
        <f t="shared" si="6"/>
        <v>0</v>
      </c>
      <c r="S60" s="85">
        <f t="shared" si="1"/>
        <v>0</v>
      </c>
      <c r="T60" s="85" t="str">
        <f t="shared" si="2"/>
        <v>No conformidad y &lt;=30</v>
      </c>
      <c r="U60" s="85">
        <v>1</v>
      </c>
      <c r="V60" s="85" t="str">
        <f t="shared" si="3"/>
        <v/>
      </c>
      <c r="W60" s="85" t="b">
        <f t="shared" si="4"/>
        <v>0</v>
      </c>
      <c r="X60" s="85" t="str">
        <f t="shared" si="5"/>
        <v>No conformidad</v>
      </c>
      <c r="Y60" s="85"/>
      <c r="Z60" s="85"/>
      <c r="AA60" s="85"/>
      <c r="AB60" s="85"/>
      <c r="AC60" s="85"/>
      <c r="AD60" s="85"/>
      <c r="AE60" s="85"/>
      <c r="AF60" s="85"/>
      <c r="AG60" s="85"/>
    </row>
    <row r="61" spans="2:33" x14ac:dyDescent="0.25">
      <c r="B61" s="58">
        <f t="shared" si="0"/>
        <v>43190</v>
      </c>
      <c r="C61" s="59">
        <f t="shared" si="7"/>
        <v>43190</v>
      </c>
      <c r="G61" s="60"/>
      <c r="H61" s="60"/>
      <c r="M61" s="60"/>
      <c r="N61" s="60"/>
      <c r="O61" s="60"/>
      <c r="P61" s="60"/>
      <c r="R61" s="85">
        <f t="shared" si="6"/>
        <v>0</v>
      </c>
      <c r="S61" s="85">
        <f t="shared" si="1"/>
        <v>0</v>
      </c>
      <c r="T61" s="85" t="str">
        <f t="shared" si="2"/>
        <v>No conformidad y &lt;=30</v>
      </c>
      <c r="U61" s="85">
        <v>1</v>
      </c>
      <c r="V61" s="85" t="str">
        <f t="shared" si="3"/>
        <v/>
      </c>
      <c r="W61" s="85" t="b">
        <f t="shared" si="4"/>
        <v>0</v>
      </c>
      <c r="X61" s="85" t="str">
        <f t="shared" si="5"/>
        <v>No conformidad</v>
      </c>
      <c r="Y61" s="85"/>
      <c r="Z61" s="85"/>
      <c r="AA61" s="85"/>
      <c r="AB61" s="85"/>
      <c r="AC61" s="85"/>
      <c r="AD61" s="85"/>
      <c r="AE61" s="85"/>
      <c r="AF61" s="85"/>
      <c r="AG61" s="85"/>
    </row>
    <row r="62" spans="2:33" x14ac:dyDescent="0.25">
      <c r="B62" s="58">
        <f t="shared" si="0"/>
        <v>43190</v>
      </c>
      <c r="C62" s="59">
        <f t="shared" si="7"/>
        <v>43190</v>
      </c>
      <c r="G62" s="60"/>
      <c r="H62" s="60"/>
      <c r="M62" s="60"/>
      <c r="N62" s="60"/>
      <c r="O62" s="60"/>
      <c r="P62" s="60"/>
      <c r="R62" s="85">
        <f t="shared" si="6"/>
        <v>0</v>
      </c>
      <c r="S62" s="85">
        <f t="shared" si="1"/>
        <v>0</v>
      </c>
      <c r="T62" s="85" t="str">
        <f t="shared" si="2"/>
        <v>No conformidad y &lt;=30</v>
      </c>
      <c r="U62" s="85">
        <v>1</v>
      </c>
      <c r="V62" s="85" t="str">
        <f t="shared" si="3"/>
        <v/>
      </c>
      <c r="W62" s="85" t="b">
        <f t="shared" si="4"/>
        <v>0</v>
      </c>
      <c r="X62" s="85" t="str">
        <f t="shared" si="5"/>
        <v>No conformidad</v>
      </c>
      <c r="Y62" s="85"/>
      <c r="Z62" s="85"/>
      <c r="AA62" s="85"/>
      <c r="AB62" s="85"/>
      <c r="AC62" s="85"/>
      <c r="AD62" s="85"/>
      <c r="AE62" s="85"/>
      <c r="AF62" s="85"/>
      <c r="AG62" s="85"/>
    </row>
    <row r="63" spans="2:33" x14ac:dyDescent="0.25">
      <c r="B63" s="58">
        <f t="shared" si="0"/>
        <v>43190</v>
      </c>
      <c r="C63" s="59">
        <f t="shared" si="7"/>
        <v>43190</v>
      </c>
      <c r="G63" s="60"/>
      <c r="H63" s="60"/>
      <c r="M63" s="60"/>
      <c r="N63" s="60"/>
      <c r="O63" s="60"/>
      <c r="P63" s="60"/>
      <c r="R63" s="85">
        <f t="shared" si="6"/>
        <v>0</v>
      </c>
      <c r="S63" s="85">
        <f t="shared" si="1"/>
        <v>0</v>
      </c>
      <c r="T63" s="85" t="str">
        <f t="shared" si="2"/>
        <v>No conformidad y &lt;=30</v>
      </c>
      <c r="U63" s="85">
        <v>1</v>
      </c>
      <c r="V63" s="85" t="str">
        <f t="shared" si="3"/>
        <v/>
      </c>
      <c r="W63" s="85" t="b">
        <f t="shared" si="4"/>
        <v>0</v>
      </c>
      <c r="X63" s="85" t="str">
        <f t="shared" si="5"/>
        <v>No conformidad</v>
      </c>
      <c r="Y63" s="85"/>
      <c r="Z63" s="85"/>
      <c r="AA63" s="85"/>
      <c r="AB63" s="85"/>
      <c r="AC63" s="85"/>
      <c r="AD63" s="85"/>
      <c r="AE63" s="85"/>
      <c r="AF63" s="85"/>
      <c r="AG63" s="85"/>
    </row>
    <row r="64" spans="2:33" x14ac:dyDescent="0.25">
      <c r="B64" s="58">
        <f t="shared" si="0"/>
        <v>43190</v>
      </c>
      <c r="C64" s="59">
        <f t="shared" si="7"/>
        <v>43190</v>
      </c>
      <c r="G64" s="60"/>
      <c r="H64" s="60"/>
      <c r="M64" s="60"/>
      <c r="N64" s="60"/>
      <c r="O64" s="60"/>
      <c r="P64" s="60"/>
      <c r="R64" s="85">
        <f t="shared" si="6"/>
        <v>0</v>
      </c>
      <c r="S64" s="85">
        <f t="shared" si="1"/>
        <v>0</v>
      </c>
      <c r="T64" s="85" t="str">
        <f t="shared" si="2"/>
        <v>No conformidad y &lt;=30</v>
      </c>
      <c r="U64" s="85">
        <v>1</v>
      </c>
      <c r="V64" s="85" t="str">
        <f t="shared" si="3"/>
        <v/>
      </c>
      <c r="W64" s="85" t="b">
        <f t="shared" si="4"/>
        <v>0</v>
      </c>
      <c r="X64" s="85" t="str">
        <f t="shared" si="5"/>
        <v>No conformidad</v>
      </c>
      <c r="Y64" s="85"/>
      <c r="Z64" s="85"/>
      <c r="AA64" s="85"/>
      <c r="AB64" s="85"/>
      <c r="AC64" s="85"/>
      <c r="AD64" s="85"/>
      <c r="AE64" s="85"/>
      <c r="AF64" s="85"/>
      <c r="AG64" s="85"/>
    </row>
    <row r="65" spans="2:33" x14ac:dyDescent="0.25">
      <c r="B65" s="58">
        <f t="shared" si="0"/>
        <v>43190</v>
      </c>
      <c r="C65" s="59">
        <f t="shared" si="7"/>
        <v>43190</v>
      </c>
      <c r="G65" s="60"/>
      <c r="H65" s="60"/>
      <c r="M65" s="60"/>
      <c r="N65" s="60"/>
      <c r="O65" s="60"/>
      <c r="P65" s="60"/>
      <c r="R65" s="85">
        <f t="shared" si="6"/>
        <v>0</v>
      </c>
      <c r="S65" s="85">
        <f t="shared" si="1"/>
        <v>0</v>
      </c>
      <c r="T65" s="85" t="str">
        <f t="shared" si="2"/>
        <v>No conformidad y &lt;=30</v>
      </c>
      <c r="U65" s="85">
        <v>1</v>
      </c>
      <c r="V65" s="85" t="str">
        <f t="shared" si="3"/>
        <v/>
      </c>
      <c r="W65" s="85" t="b">
        <f t="shared" si="4"/>
        <v>0</v>
      </c>
      <c r="X65" s="85" t="str">
        <f t="shared" si="5"/>
        <v>No conformidad</v>
      </c>
      <c r="Y65" s="85"/>
      <c r="Z65" s="85"/>
      <c r="AA65" s="85"/>
      <c r="AB65" s="85"/>
      <c r="AC65" s="85"/>
      <c r="AD65" s="85"/>
      <c r="AE65" s="85"/>
      <c r="AF65" s="85"/>
      <c r="AG65" s="85"/>
    </row>
    <row r="66" spans="2:33" x14ac:dyDescent="0.25">
      <c r="B66" s="58">
        <f t="shared" si="0"/>
        <v>43190</v>
      </c>
      <c r="C66" s="59">
        <f t="shared" si="7"/>
        <v>43190</v>
      </c>
      <c r="G66" s="60"/>
      <c r="H66" s="60"/>
      <c r="M66" s="60"/>
      <c r="N66" s="60"/>
      <c r="O66" s="60"/>
      <c r="P66" s="60"/>
      <c r="R66" s="85">
        <f t="shared" si="6"/>
        <v>0</v>
      </c>
      <c r="S66" s="85">
        <f t="shared" si="1"/>
        <v>0</v>
      </c>
      <c r="T66" s="85" t="str">
        <f t="shared" si="2"/>
        <v>No conformidad y &lt;=30</v>
      </c>
      <c r="U66" s="85">
        <v>1</v>
      </c>
      <c r="V66" s="85" t="str">
        <f t="shared" si="3"/>
        <v/>
      </c>
      <c r="W66" s="85" t="b">
        <f t="shared" si="4"/>
        <v>0</v>
      </c>
      <c r="X66" s="85" t="str">
        <f t="shared" si="5"/>
        <v>No conformidad</v>
      </c>
      <c r="Y66" s="85"/>
      <c r="Z66" s="85"/>
      <c r="AA66" s="85"/>
      <c r="AB66" s="85"/>
      <c r="AC66" s="85"/>
      <c r="AD66" s="85"/>
      <c r="AE66" s="85"/>
      <c r="AF66" s="85"/>
      <c r="AG66" s="85"/>
    </row>
    <row r="67" spans="2:33" x14ac:dyDescent="0.25">
      <c r="B67" s="58">
        <f t="shared" si="0"/>
        <v>43190</v>
      </c>
      <c r="C67" s="59">
        <f t="shared" si="7"/>
        <v>43190</v>
      </c>
      <c r="G67" s="60"/>
      <c r="H67" s="60"/>
      <c r="M67" s="60"/>
      <c r="N67" s="60"/>
      <c r="O67" s="60"/>
      <c r="P67" s="60"/>
      <c r="R67" s="85">
        <f t="shared" si="6"/>
        <v>0</v>
      </c>
      <c r="S67" s="85">
        <f t="shared" si="1"/>
        <v>0</v>
      </c>
      <c r="T67" s="85" t="str">
        <f t="shared" si="2"/>
        <v>No conformidad y &lt;=30</v>
      </c>
      <c r="U67" s="85">
        <v>1</v>
      </c>
      <c r="V67" s="85" t="str">
        <f t="shared" si="3"/>
        <v/>
      </c>
      <c r="W67" s="85" t="b">
        <f t="shared" si="4"/>
        <v>0</v>
      </c>
      <c r="X67" s="85" t="str">
        <f t="shared" si="5"/>
        <v>No conformidad</v>
      </c>
      <c r="Y67" s="85"/>
      <c r="Z67" s="85"/>
      <c r="AA67" s="85"/>
      <c r="AB67" s="85"/>
      <c r="AC67" s="85"/>
      <c r="AD67" s="85"/>
      <c r="AE67" s="85"/>
      <c r="AF67" s="85"/>
      <c r="AG67" s="85"/>
    </row>
    <row r="68" spans="2:33" x14ac:dyDescent="0.25">
      <c r="B68" s="58">
        <f t="shared" si="0"/>
        <v>43190</v>
      </c>
      <c r="C68" s="59">
        <f t="shared" si="7"/>
        <v>43190</v>
      </c>
      <c r="G68" s="60"/>
      <c r="H68" s="60"/>
      <c r="M68" s="60"/>
      <c r="N68" s="60"/>
      <c r="O68" s="60"/>
      <c r="P68" s="60"/>
      <c r="R68" s="85">
        <f t="shared" si="6"/>
        <v>0</v>
      </c>
      <c r="S68" s="85">
        <f t="shared" si="1"/>
        <v>0</v>
      </c>
      <c r="T68" s="85" t="str">
        <f t="shared" si="2"/>
        <v>No conformidad y &lt;=30</v>
      </c>
      <c r="U68" s="85">
        <v>1</v>
      </c>
      <c r="V68" s="85" t="str">
        <f t="shared" si="3"/>
        <v/>
      </c>
      <c r="W68" s="85" t="b">
        <f t="shared" si="4"/>
        <v>0</v>
      </c>
      <c r="X68" s="85" t="str">
        <f t="shared" si="5"/>
        <v>No conformidad</v>
      </c>
      <c r="Y68" s="85"/>
      <c r="Z68" s="85"/>
      <c r="AA68" s="85"/>
      <c r="AB68" s="85"/>
      <c r="AC68" s="85"/>
      <c r="AD68" s="85"/>
      <c r="AE68" s="85"/>
      <c r="AF68" s="85"/>
      <c r="AG68" s="85"/>
    </row>
    <row r="69" spans="2:33" x14ac:dyDescent="0.25">
      <c r="B69" s="58">
        <f t="shared" si="0"/>
        <v>43190</v>
      </c>
      <c r="C69" s="59">
        <f t="shared" si="7"/>
        <v>43190</v>
      </c>
      <c r="G69" s="60"/>
      <c r="H69" s="60"/>
      <c r="M69" s="60"/>
      <c r="N69" s="60"/>
      <c r="O69" s="60"/>
      <c r="P69" s="60"/>
      <c r="R69" s="85">
        <f t="shared" si="6"/>
        <v>0</v>
      </c>
      <c r="S69" s="85">
        <f t="shared" si="1"/>
        <v>0</v>
      </c>
      <c r="T69" s="85" t="str">
        <f t="shared" si="2"/>
        <v>No conformidad y &lt;=30</v>
      </c>
      <c r="U69" s="85">
        <v>1</v>
      </c>
      <c r="V69" s="85" t="str">
        <f t="shared" si="3"/>
        <v/>
      </c>
      <c r="W69" s="85" t="b">
        <f t="shared" si="4"/>
        <v>0</v>
      </c>
      <c r="X69" s="85" t="str">
        <f t="shared" si="5"/>
        <v>No conformidad</v>
      </c>
      <c r="Y69" s="85"/>
      <c r="Z69" s="85"/>
      <c r="AA69" s="85"/>
      <c r="AB69" s="85"/>
      <c r="AC69" s="85"/>
      <c r="AD69" s="85"/>
      <c r="AE69" s="85"/>
      <c r="AF69" s="85"/>
      <c r="AG69" s="85"/>
    </row>
    <row r="70" spans="2:33" x14ac:dyDescent="0.25">
      <c r="B70" s="58">
        <f t="shared" si="0"/>
        <v>43190</v>
      </c>
      <c r="C70" s="59">
        <f t="shared" si="7"/>
        <v>43190</v>
      </c>
      <c r="G70" s="60"/>
      <c r="H70" s="60"/>
      <c r="M70" s="60"/>
      <c r="N70" s="60"/>
      <c r="O70" s="60"/>
      <c r="P70" s="60"/>
      <c r="R70" s="85">
        <f t="shared" si="6"/>
        <v>0</v>
      </c>
      <c r="S70" s="85">
        <f t="shared" si="1"/>
        <v>0</v>
      </c>
      <c r="T70" s="85" t="str">
        <f t="shared" si="2"/>
        <v>No conformidad y &lt;=30</v>
      </c>
      <c r="U70" s="85">
        <v>1</v>
      </c>
      <c r="V70" s="85" t="str">
        <f t="shared" si="3"/>
        <v/>
      </c>
      <c r="W70" s="85" t="b">
        <f t="shared" si="4"/>
        <v>0</v>
      </c>
      <c r="X70" s="85" t="str">
        <f t="shared" si="5"/>
        <v>No conformidad</v>
      </c>
      <c r="Y70" s="85"/>
      <c r="Z70" s="85"/>
      <c r="AA70" s="85"/>
      <c r="AB70" s="85"/>
      <c r="AC70" s="85"/>
      <c r="AD70" s="85"/>
      <c r="AE70" s="85"/>
      <c r="AF70" s="85"/>
      <c r="AG70" s="85"/>
    </row>
    <row r="71" spans="2:33" x14ac:dyDescent="0.25">
      <c r="B71" s="58">
        <f t="shared" si="0"/>
        <v>43190</v>
      </c>
      <c r="C71" s="59">
        <f t="shared" si="7"/>
        <v>43190</v>
      </c>
      <c r="G71" s="60"/>
      <c r="H71" s="60"/>
      <c r="M71" s="60"/>
      <c r="N71" s="60"/>
      <c r="O71" s="60"/>
      <c r="P71" s="60"/>
      <c r="R71" s="85">
        <f t="shared" si="6"/>
        <v>0</v>
      </c>
      <c r="S71" s="85">
        <f t="shared" si="1"/>
        <v>0</v>
      </c>
      <c r="T71" s="85" t="str">
        <f t="shared" si="2"/>
        <v>No conformidad y &lt;=30</v>
      </c>
      <c r="U71" s="85">
        <v>1</v>
      </c>
      <c r="V71" s="85" t="str">
        <f t="shared" si="3"/>
        <v/>
      </c>
      <c r="W71" s="85" t="b">
        <f t="shared" si="4"/>
        <v>0</v>
      </c>
      <c r="X71" s="85" t="str">
        <f t="shared" si="5"/>
        <v>No conformidad</v>
      </c>
      <c r="Y71" s="85"/>
      <c r="Z71" s="85"/>
      <c r="AA71" s="85"/>
      <c r="AB71" s="85"/>
      <c r="AC71" s="85"/>
      <c r="AD71" s="85"/>
      <c r="AE71" s="85"/>
      <c r="AF71" s="85"/>
      <c r="AG71" s="85"/>
    </row>
    <row r="72" spans="2:33" x14ac:dyDescent="0.25">
      <c r="B72" s="58">
        <f t="shared" ref="B72:B135" si="8">IF(ISBLANK(P72),$F$5,P72)</f>
        <v>43190</v>
      </c>
      <c r="C72" s="59">
        <f t="shared" si="7"/>
        <v>43190</v>
      </c>
      <c r="G72" s="60"/>
      <c r="H72" s="60"/>
      <c r="M72" s="60"/>
      <c r="N72" s="60"/>
      <c r="O72" s="60"/>
      <c r="P72" s="60"/>
      <c r="R72" s="85">
        <f t="shared" si="6"/>
        <v>0</v>
      </c>
      <c r="S72" s="85">
        <f t="shared" ref="S72:S135" si="9">O72-M72</f>
        <v>0</v>
      </c>
      <c r="T72" s="85" t="str">
        <f t="shared" ref="T72:T135" si="10">IF(AND(S72&lt;=30,ISBLANK(N72)),"No conformidad y &lt;=30",IF(AND(S72&gt;30,ISBLANK(N72)),"No conformidad y &gt;30",IF(S72&lt;=30,"Conformidad y &lt;=30","Conformidad y &gt;30")))</f>
        <v>No conformidad y &lt;=30</v>
      </c>
      <c r="U72" s="85">
        <v>1</v>
      </c>
      <c r="V72" s="85" t="str">
        <f t="shared" ref="V72:V135" si="11">IF(AND(ISBLANK(N72),ISNUMBER(J72)),"No conformidad",IF(ISNUMBER(J72),P72-N72,""))</f>
        <v/>
      </c>
      <c r="W72" s="85" t="b">
        <f t="shared" ref="W72:W135" si="12">ISNUMBER(P72)</f>
        <v>0</v>
      </c>
      <c r="X72" s="85" t="str">
        <f t="shared" si="5"/>
        <v>No conformidad</v>
      </c>
      <c r="Y72" s="85"/>
      <c r="Z72" s="85"/>
      <c r="AA72" s="85"/>
      <c r="AB72" s="85"/>
      <c r="AC72" s="85"/>
      <c r="AD72" s="85"/>
      <c r="AE72" s="85"/>
      <c r="AF72" s="85"/>
      <c r="AG72" s="85"/>
    </row>
    <row r="73" spans="2:33" x14ac:dyDescent="0.25">
      <c r="B73" s="58">
        <f t="shared" si="8"/>
        <v>43190</v>
      </c>
      <c r="C73" s="59">
        <f t="shared" si="7"/>
        <v>43190</v>
      </c>
      <c r="G73" s="60"/>
      <c r="H73" s="60"/>
      <c r="M73" s="60"/>
      <c r="N73" s="60"/>
      <c r="O73" s="60"/>
      <c r="P73" s="60"/>
      <c r="R73" s="85">
        <f t="shared" si="6"/>
        <v>0</v>
      </c>
      <c r="S73" s="85">
        <f t="shared" si="9"/>
        <v>0</v>
      </c>
      <c r="T73" s="85" t="str">
        <f t="shared" si="10"/>
        <v>No conformidad y &lt;=30</v>
      </c>
      <c r="U73" s="85">
        <v>1</v>
      </c>
      <c r="V73" s="85" t="str">
        <f t="shared" si="11"/>
        <v/>
      </c>
      <c r="W73" s="85" t="b">
        <f t="shared" si="12"/>
        <v>0</v>
      </c>
      <c r="X73" s="85" t="str">
        <f t="shared" ref="X73:X136" si="13">IF(ISBLANK(N73),"No conformidad",$F$5-N73)</f>
        <v>No conformidad</v>
      </c>
      <c r="Y73" s="85"/>
      <c r="Z73" s="85"/>
      <c r="AA73" s="85"/>
      <c r="AB73" s="85"/>
      <c r="AC73" s="85"/>
      <c r="AD73" s="85"/>
      <c r="AE73" s="85"/>
      <c r="AF73" s="85"/>
      <c r="AG73" s="85"/>
    </row>
    <row r="74" spans="2:33" x14ac:dyDescent="0.25">
      <c r="B74" s="58">
        <f t="shared" si="8"/>
        <v>43190</v>
      </c>
      <c r="C74" s="59">
        <f t="shared" si="7"/>
        <v>43190</v>
      </c>
      <c r="G74" s="60"/>
      <c r="H74" s="60"/>
      <c r="M74" s="60"/>
      <c r="N74" s="60"/>
      <c r="O74" s="60"/>
      <c r="P74" s="60"/>
      <c r="R74" s="85">
        <f t="shared" ref="R74:R137" si="14">IF(ISBLANK(P74),C74*J74,-C74*J74)</f>
        <v>0</v>
      </c>
      <c r="S74" s="85">
        <f t="shared" si="9"/>
        <v>0</v>
      </c>
      <c r="T74" s="85" t="str">
        <f t="shared" si="10"/>
        <v>No conformidad y &lt;=30</v>
      </c>
      <c r="U74" s="85">
        <v>1</v>
      </c>
      <c r="V74" s="85" t="str">
        <f t="shared" si="11"/>
        <v/>
      </c>
      <c r="W74" s="85" t="b">
        <f t="shared" si="12"/>
        <v>0</v>
      </c>
      <c r="X74" s="85" t="str">
        <f t="shared" si="13"/>
        <v>No conformidad</v>
      </c>
      <c r="Y74" s="85"/>
      <c r="Z74" s="85"/>
      <c r="AA74" s="85"/>
      <c r="AB74" s="85"/>
      <c r="AC74" s="85"/>
      <c r="AD74" s="85"/>
      <c r="AE74" s="85"/>
      <c r="AF74" s="85"/>
      <c r="AG74" s="85"/>
    </row>
    <row r="75" spans="2:33" x14ac:dyDescent="0.25">
      <c r="B75" s="58">
        <f t="shared" si="8"/>
        <v>43190</v>
      </c>
      <c r="C75" s="59">
        <f t="shared" si="7"/>
        <v>43190</v>
      </c>
      <c r="G75" s="60"/>
      <c r="H75" s="60"/>
      <c r="M75" s="60"/>
      <c r="N75" s="60"/>
      <c r="O75" s="60"/>
      <c r="P75" s="60"/>
      <c r="R75" s="85">
        <f t="shared" si="14"/>
        <v>0</v>
      </c>
      <c r="S75" s="85">
        <f t="shared" si="9"/>
        <v>0</v>
      </c>
      <c r="T75" s="85" t="str">
        <f t="shared" si="10"/>
        <v>No conformidad y &lt;=30</v>
      </c>
      <c r="U75" s="85">
        <v>1</v>
      </c>
      <c r="V75" s="85" t="str">
        <f t="shared" si="11"/>
        <v/>
      </c>
      <c r="W75" s="85" t="b">
        <f t="shared" si="12"/>
        <v>0</v>
      </c>
      <c r="X75" s="85" t="str">
        <f t="shared" si="13"/>
        <v>No conformidad</v>
      </c>
      <c r="Y75" s="85"/>
      <c r="Z75" s="85"/>
      <c r="AA75" s="85"/>
      <c r="AB75" s="85"/>
      <c r="AC75" s="85"/>
      <c r="AD75" s="85"/>
      <c r="AE75" s="85"/>
      <c r="AF75" s="85"/>
      <c r="AG75" s="85"/>
    </row>
    <row r="76" spans="2:33" x14ac:dyDescent="0.25">
      <c r="B76" s="58">
        <f t="shared" si="8"/>
        <v>43190</v>
      </c>
      <c r="C76" s="59">
        <f t="shared" si="7"/>
        <v>43190</v>
      </c>
      <c r="G76" s="60"/>
      <c r="H76" s="60"/>
      <c r="M76" s="60"/>
      <c r="N76" s="60"/>
      <c r="O76" s="60"/>
      <c r="P76" s="60"/>
      <c r="R76" s="85">
        <f t="shared" si="14"/>
        <v>0</v>
      </c>
      <c r="S76" s="85">
        <f t="shared" si="9"/>
        <v>0</v>
      </c>
      <c r="T76" s="85" t="str">
        <f t="shared" si="10"/>
        <v>No conformidad y &lt;=30</v>
      </c>
      <c r="U76" s="85">
        <v>1</v>
      </c>
      <c r="V76" s="85" t="str">
        <f t="shared" si="11"/>
        <v/>
      </c>
      <c r="W76" s="85" t="b">
        <f t="shared" si="12"/>
        <v>0</v>
      </c>
      <c r="X76" s="85" t="str">
        <f t="shared" si="13"/>
        <v>No conformidad</v>
      </c>
      <c r="Y76" s="85"/>
      <c r="Z76" s="85"/>
      <c r="AA76" s="85"/>
      <c r="AB76" s="85"/>
      <c r="AC76" s="85"/>
      <c r="AD76" s="85"/>
      <c r="AE76" s="85"/>
      <c r="AF76" s="85"/>
      <c r="AG76" s="85"/>
    </row>
    <row r="77" spans="2:33" x14ac:dyDescent="0.25">
      <c r="B77" s="58">
        <f t="shared" si="8"/>
        <v>43190</v>
      </c>
      <c r="C77" s="59">
        <f t="shared" ref="C77:C140" si="15">B77-N77</f>
        <v>43190</v>
      </c>
      <c r="G77" s="60"/>
      <c r="H77" s="60"/>
      <c r="M77" s="60"/>
      <c r="N77" s="60"/>
      <c r="O77" s="60"/>
      <c r="P77" s="60"/>
      <c r="R77" s="85">
        <f t="shared" si="14"/>
        <v>0</v>
      </c>
      <c r="S77" s="85">
        <f t="shared" si="9"/>
        <v>0</v>
      </c>
      <c r="T77" s="85" t="str">
        <f t="shared" si="10"/>
        <v>No conformidad y &lt;=30</v>
      </c>
      <c r="U77" s="85">
        <v>1</v>
      </c>
      <c r="V77" s="85" t="str">
        <f t="shared" si="11"/>
        <v/>
      </c>
      <c r="W77" s="85" t="b">
        <f t="shared" si="12"/>
        <v>0</v>
      </c>
      <c r="X77" s="85" t="str">
        <f t="shared" si="13"/>
        <v>No conformidad</v>
      </c>
      <c r="Y77" s="85"/>
      <c r="Z77" s="85"/>
      <c r="AA77" s="85"/>
      <c r="AB77" s="85"/>
      <c r="AC77" s="85"/>
      <c r="AD77" s="85"/>
      <c r="AE77" s="85"/>
      <c r="AF77" s="85"/>
      <c r="AG77" s="85"/>
    </row>
    <row r="78" spans="2:33" x14ac:dyDescent="0.25">
      <c r="B78" s="58">
        <f t="shared" si="8"/>
        <v>43190</v>
      </c>
      <c r="C78" s="59">
        <f t="shared" si="15"/>
        <v>43190</v>
      </c>
      <c r="G78" s="60"/>
      <c r="H78" s="60"/>
      <c r="M78" s="60"/>
      <c r="N78" s="60"/>
      <c r="O78" s="60"/>
      <c r="P78" s="60"/>
      <c r="R78" s="85">
        <f t="shared" si="14"/>
        <v>0</v>
      </c>
      <c r="S78" s="85">
        <f t="shared" si="9"/>
        <v>0</v>
      </c>
      <c r="T78" s="85" t="str">
        <f t="shared" si="10"/>
        <v>No conformidad y &lt;=30</v>
      </c>
      <c r="U78" s="85">
        <v>1</v>
      </c>
      <c r="V78" s="85" t="str">
        <f t="shared" si="11"/>
        <v/>
      </c>
      <c r="W78" s="85" t="b">
        <f t="shared" si="12"/>
        <v>0</v>
      </c>
      <c r="X78" s="85" t="str">
        <f t="shared" si="13"/>
        <v>No conformidad</v>
      </c>
      <c r="Y78" s="85"/>
      <c r="Z78" s="85"/>
      <c r="AA78" s="85"/>
      <c r="AB78" s="85"/>
      <c r="AC78" s="85"/>
      <c r="AD78" s="85"/>
      <c r="AE78" s="85"/>
      <c r="AF78" s="85"/>
      <c r="AG78" s="85"/>
    </row>
    <row r="79" spans="2:33" x14ac:dyDescent="0.25">
      <c r="B79" s="58">
        <f t="shared" si="8"/>
        <v>43190</v>
      </c>
      <c r="C79" s="59">
        <f t="shared" si="15"/>
        <v>43190</v>
      </c>
      <c r="G79" s="60"/>
      <c r="H79" s="60"/>
      <c r="M79" s="60"/>
      <c r="N79" s="60"/>
      <c r="O79" s="60"/>
      <c r="P79" s="60"/>
      <c r="R79" s="85">
        <f t="shared" si="14"/>
        <v>0</v>
      </c>
      <c r="S79" s="85">
        <f t="shared" si="9"/>
        <v>0</v>
      </c>
      <c r="T79" s="85" t="str">
        <f t="shared" si="10"/>
        <v>No conformidad y &lt;=30</v>
      </c>
      <c r="U79" s="85">
        <v>1</v>
      </c>
      <c r="V79" s="85" t="str">
        <f t="shared" si="11"/>
        <v/>
      </c>
      <c r="W79" s="85" t="b">
        <f t="shared" si="12"/>
        <v>0</v>
      </c>
      <c r="X79" s="85" t="str">
        <f t="shared" si="13"/>
        <v>No conformidad</v>
      </c>
      <c r="Y79" s="85"/>
      <c r="Z79" s="85"/>
      <c r="AA79" s="85"/>
      <c r="AB79" s="85"/>
      <c r="AC79" s="85"/>
      <c r="AD79" s="85"/>
      <c r="AE79" s="85"/>
      <c r="AF79" s="85"/>
      <c r="AG79" s="85"/>
    </row>
    <row r="80" spans="2:33" x14ac:dyDescent="0.25">
      <c r="B80" s="58">
        <f t="shared" si="8"/>
        <v>43190</v>
      </c>
      <c r="C80" s="59">
        <f t="shared" si="15"/>
        <v>43190</v>
      </c>
      <c r="G80" s="60"/>
      <c r="H80" s="60"/>
      <c r="M80" s="60"/>
      <c r="N80" s="60"/>
      <c r="O80" s="60"/>
      <c r="P80" s="60"/>
      <c r="R80" s="85">
        <f t="shared" si="14"/>
        <v>0</v>
      </c>
      <c r="S80" s="85">
        <f t="shared" si="9"/>
        <v>0</v>
      </c>
      <c r="T80" s="85" t="str">
        <f t="shared" si="10"/>
        <v>No conformidad y &lt;=30</v>
      </c>
      <c r="U80" s="85">
        <v>1</v>
      </c>
      <c r="V80" s="85" t="str">
        <f t="shared" si="11"/>
        <v/>
      </c>
      <c r="W80" s="85" t="b">
        <f t="shared" si="12"/>
        <v>0</v>
      </c>
      <c r="X80" s="85" t="str">
        <f t="shared" si="13"/>
        <v>No conformidad</v>
      </c>
      <c r="Y80" s="85"/>
      <c r="Z80" s="85"/>
      <c r="AA80" s="85"/>
      <c r="AB80" s="85"/>
      <c r="AC80" s="85"/>
      <c r="AD80" s="85"/>
      <c r="AE80" s="85"/>
      <c r="AF80" s="85"/>
      <c r="AG80" s="85"/>
    </row>
    <row r="81" spans="2:33" x14ac:dyDescent="0.25">
      <c r="B81" s="58">
        <f t="shared" si="8"/>
        <v>43190</v>
      </c>
      <c r="C81" s="59">
        <f t="shared" si="15"/>
        <v>43190</v>
      </c>
      <c r="G81" s="60"/>
      <c r="H81" s="60"/>
      <c r="M81" s="60"/>
      <c r="N81" s="60"/>
      <c r="O81" s="60"/>
      <c r="P81" s="60"/>
      <c r="R81" s="85">
        <f t="shared" si="14"/>
        <v>0</v>
      </c>
      <c r="S81" s="85">
        <f t="shared" si="9"/>
        <v>0</v>
      </c>
      <c r="T81" s="85" t="str">
        <f t="shared" si="10"/>
        <v>No conformidad y &lt;=30</v>
      </c>
      <c r="U81" s="85">
        <v>1</v>
      </c>
      <c r="V81" s="85" t="str">
        <f t="shared" si="11"/>
        <v/>
      </c>
      <c r="W81" s="85" t="b">
        <f t="shared" si="12"/>
        <v>0</v>
      </c>
      <c r="X81" s="85" t="str">
        <f t="shared" si="13"/>
        <v>No conformidad</v>
      </c>
      <c r="Y81" s="85"/>
      <c r="Z81" s="85"/>
      <c r="AA81" s="85"/>
      <c r="AB81" s="85"/>
      <c r="AC81" s="85"/>
      <c r="AD81" s="85"/>
      <c r="AE81" s="85"/>
      <c r="AF81" s="85"/>
      <c r="AG81" s="85"/>
    </row>
    <row r="82" spans="2:33" x14ac:dyDescent="0.25">
      <c r="B82" s="58">
        <f t="shared" si="8"/>
        <v>43190</v>
      </c>
      <c r="C82" s="59">
        <f t="shared" si="15"/>
        <v>43190</v>
      </c>
      <c r="G82" s="60"/>
      <c r="H82" s="60"/>
      <c r="M82" s="60"/>
      <c r="N82" s="60"/>
      <c r="O82" s="60"/>
      <c r="P82" s="60"/>
      <c r="R82" s="85">
        <f t="shared" si="14"/>
        <v>0</v>
      </c>
      <c r="S82" s="85">
        <f t="shared" si="9"/>
        <v>0</v>
      </c>
      <c r="T82" s="85" t="str">
        <f t="shared" si="10"/>
        <v>No conformidad y &lt;=30</v>
      </c>
      <c r="U82" s="85">
        <v>1</v>
      </c>
      <c r="V82" s="85" t="str">
        <f t="shared" si="11"/>
        <v/>
      </c>
      <c r="W82" s="85" t="b">
        <f t="shared" si="12"/>
        <v>0</v>
      </c>
      <c r="X82" s="85" t="str">
        <f t="shared" si="13"/>
        <v>No conformidad</v>
      </c>
      <c r="Y82" s="85"/>
      <c r="Z82" s="85"/>
      <c r="AA82" s="85"/>
      <c r="AB82" s="85"/>
      <c r="AC82" s="85"/>
      <c r="AD82" s="85"/>
      <c r="AE82" s="85"/>
      <c r="AF82" s="85"/>
      <c r="AG82" s="85"/>
    </row>
    <row r="83" spans="2:33" x14ac:dyDescent="0.25">
      <c r="B83" s="58">
        <f t="shared" si="8"/>
        <v>43190</v>
      </c>
      <c r="C83" s="59">
        <f t="shared" si="15"/>
        <v>43190</v>
      </c>
      <c r="G83" s="60"/>
      <c r="H83" s="60"/>
      <c r="M83" s="60"/>
      <c r="N83" s="60"/>
      <c r="O83" s="60"/>
      <c r="P83" s="60"/>
      <c r="R83" s="85">
        <f t="shared" si="14"/>
        <v>0</v>
      </c>
      <c r="S83" s="85">
        <f t="shared" si="9"/>
        <v>0</v>
      </c>
      <c r="T83" s="85" t="str">
        <f t="shared" si="10"/>
        <v>No conformidad y &lt;=30</v>
      </c>
      <c r="U83" s="85">
        <v>1</v>
      </c>
      <c r="V83" s="85" t="str">
        <f t="shared" si="11"/>
        <v/>
      </c>
      <c r="W83" s="85" t="b">
        <f t="shared" si="12"/>
        <v>0</v>
      </c>
      <c r="X83" s="85" t="str">
        <f t="shared" si="13"/>
        <v>No conformidad</v>
      </c>
      <c r="Y83" s="85"/>
      <c r="Z83" s="85"/>
      <c r="AA83" s="85"/>
      <c r="AB83" s="85"/>
      <c r="AC83" s="85"/>
      <c r="AD83" s="85"/>
      <c r="AE83" s="85"/>
      <c r="AF83" s="85"/>
      <c r="AG83" s="85"/>
    </row>
    <row r="84" spans="2:33" x14ac:dyDescent="0.25">
      <c r="B84" s="58">
        <f t="shared" si="8"/>
        <v>43190</v>
      </c>
      <c r="C84" s="59">
        <f t="shared" si="15"/>
        <v>43190</v>
      </c>
      <c r="G84" s="60"/>
      <c r="H84" s="60"/>
      <c r="M84" s="60"/>
      <c r="N84" s="60"/>
      <c r="O84" s="60"/>
      <c r="P84" s="60"/>
      <c r="R84" s="85">
        <f t="shared" si="14"/>
        <v>0</v>
      </c>
      <c r="S84" s="85">
        <f t="shared" si="9"/>
        <v>0</v>
      </c>
      <c r="T84" s="85" t="str">
        <f t="shared" si="10"/>
        <v>No conformidad y &lt;=30</v>
      </c>
      <c r="U84" s="85">
        <v>1</v>
      </c>
      <c r="V84" s="85" t="str">
        <f t="shared" si="11"/>
        <v/>
      </c>
      <c r="W84" s="85" t="b">
        <f t="shared" si="12"/>
        <v>0</v>
      </c>
      <c r="X84" s="85" t="str">
        <f t="shared" si="13"/>
        <v>No conformidad</v>
      </c>
      <c r="Y84" s="85"/>
      <c r="Z84" s="85"/>
      <c r="AA84" s="85"/>
      <c r="AB84" s="85"/>
      <c r="AC84" s="85"/>
      <c r="AD84" s="85"/>
      <c r="AE84" s="85"/>
      <c r="AF84" s="85"/>
      <c r="AG84" s="85"/>
    </row>
    <row r="85" spans="2:33" x14ac:dyDescent="0.25">
      <c r="B85" s="58">
        <f t="shared" si="8"/>
        <v>43190</v>
      </c>
      <c r="C85" s="59">
        <f t="shared" si="15"/>
        <v>43190</v>
      </c>
      <c r="G85" s="60"/>
      <c r="H85" s="60"/>
      <c r="M85" s="60"/>
      <c r="N85" s="60"/>
      <c r="O85" s="60"/>
      <c r="P85" s="60"/>
      <c r="R85" s="85">
        <f t="shared" si="14"/>
        <v>0</v>
      </c>
      <c r="S85" s="85">
        <f t="shared" si="9"/>
        <v>0</v>
      </c>
      <c r="T85" s="85" t="str">
        <f t="shared" si="10"/>
        <v>No conformidad y &lt;=30</v>
      </c>
      <c r="U85" s="85">
        <v>1</v>
      </c>
      <c r="V85" s="85" t="str">
        <f t="shared" si="11"/>
        <v/>
      </c>
      <c r="W85" s="85" t="b">
        <f t="shared" si="12"/>
        <v>0</v>
      </c>
      <c r="X85" s="85" t="str">
        <f t="shared" si="13"/>
        <v>No conformidad</v>
      </c>
      <c r="Y85" s="85"/>
      <c r="Z85" s="85"/>
      <c r="AA85" s="85"/>
      <c r="AB85" s="85"/>
      <c r="AC85" s="85"/>
      <c r="AD85" s="85"/>
      <c r="AE85" s="85"/>
      <c r="AF85" s="85"/>
      <c r="AG85" s="85"/>
    </row>
    <row r="86" spans="2:33" x14ac:dyDescent="0.25">
      <c r="B86" s="58">
        <f t="shared" si="8"/>
        <v>43190</v>
      </c>
      <c r="C86" s="59">
        <f t="shared" si="15"/>
        <v>43190</v>
      </c>
      <c r="G86" s="60"/>
      <c r="H86" s="60"/>
      <c r="M86" s="60"/>
      <c r="N86" s="60"/>
      <c r="O86" s="60"/>
      <c r="P86" s="60"/>
      <c r="R86" s="85">
        <f t="shared" si="14"/>
        <v>0</v>
      </c>
      <c r="S86" s="85">
        <f t="shared" si="9"/>
        <v>0</v>
      </c>
      <c r="T86" s="85" t="str">
        <f t="shared" si="10"/>
        <v>No conformidad y &lt;=30</v>
      </c>
      <c r="U86" s="85">
        <v>1</v>
      </c>
      <c r="V86" s="85" t="str">
        <f t="shared" si="11"/>
        <v/>
      </c>
      <c r="W86" s="85" t="b">
        <f t="shared" si="12"/>
        <v>0</v>
      </c>
      <c r="X86" s="85" t="str">
        <f t="shared" si="13"/>
        <v>No conformidad</v>
      </c>
      <c r="Y86" s="85"/>
      <c r="Z86" s="85"/>
      <c r="AA86" s="85"/>
      <c r="AB86" s="85"/>
      <c r="AC86" s="85"/>
      <c r="AD86" s="85"/>
      <c r="AE86" s="85"/>
      <c r="AF86" s="85"/>
      <c r="AG86" s="85"/>
    </row>
    <row r="87" spans="2:33" x14ac:dyDescent="0.25">
      <c r="B87" s="58">
        <f t="shared" si="8"/>
        <v>43190</v>
      </c>
      <c r="C87" s="59">
        <f t="shared" si="15"/>
        <v>43190</v>
      </c>
      <c r="G87" s="60"/>
      <c r="H87" s="60"/>
      <c r="M87" s="60"/>
      <c r="N87" s="60"/>
      <c r="O87" s="60"/>
      <c r="P87" s="60"/>
      <c r="R87" s="85">
        <f t="shared" si="14"/>
        <v>0</v>
      </c>
      <c r="S87" s="85">
        <f t="shared" si="9"/>
        <v>0</v>
      </c>
      <c r="T87" s="85" t="str">
        <f t="shared" si="10"/>
        <v>No conformidad y &lt;=30</v>
      </c>
      <c r="U87" s="85">
        <v>1</v>
      </c>
      <c r="V87" s="85" t="str">
        <f t="shared" si="11"/>
        <v/>
      </c>
      <c r="W87" s="85" t="b">
        <f t="shared" si="12"/>
        <v>0</v>
      </c>
      <c r="X87" s="85" t="str">
        <f t="shared" si="13"/>
        <v>No conformidad</v>
      </c>
      <c r="Y87" s="85"/>
      <c r="Z87" s="85"/>
      <c r="AA87" s="85"/>
      <c r="AB87" s="85"/>
      <c r="AC87" s="85"/>
      <c r="AD87" s="85"/>
      <c r="AE87" s="85"/>
      <c r="AF87" s="85"/>
      <c r="AG87" s="85"/>
    </row>
    <row r="88" spans="2:33" x14ac:dyDescent="0.25">
      <c r="B88" s="58">
        <f t="shared" si="8"/>
        <v>43190</v>
      </c>
      <c r="C88" s="59">
        <f t="shared" si="15"/>
        <v>43190</v>
      </c>
      <c r="G88" s="60"/>
      <c r="H88" s="60"/>
      <c r="M88" s="60"/>
      <c r="N88" s="60"/>
      <c r="O88" s="60"/>
      <c r="P88" s="60"/>
      <c r="R88" s="85">
        <f t="shared" si="14"/>
        <v>0</v>
      </c>
      <c r="S88" s="85">
        <f t="shared" si="9"/>
        <v>0</v>
      </c>
      <c r="T88" s="85" t="str">
        <f t="shared" si="10"/>
        <v>No conformidad y &lt;=30</v>
      </c>
      <c r="U88" s="85">
        <v>1</v>
      </c>
      <c r="V88" s="85" t="str">
        <f t="shared" si="11"/>
        <v/>
      </c>
      <c r="W88" s="85" t="b">
        <f t="shared" si="12"/>
        <v>0</v>
      </c>
      <c r="X88" s="85" t="str">
        <f t="shared" si="13"/>
        <v>No conformidad</v>
      </c>
      <c r="Y88" s="85"/>
      <c r="Z88" s="85"/>
      <c r="AA88" s="85"/>
      <c r="AB88" s="85"/>
      <c r="AC88" s="85"/>
      <c r="AD88" s="85"/>
      <c r="AE88" s="85"/>
      <c r="AF88" s="85"/>
      <c r="AG88" s="85"/>
    </row>
    <row r="89" spans="2:33" x14ac:dyDescent="0.25">
      <c r="B89" s="58">
        <f t="shared" si="8"/>
        <v>43190</v>
      </c>
      <c r="C89" s="59">
        <f t="shared" si="15"/>
        <v>43190</v>
      </c>
      <c r="G89" s="60"/>
      <c r="H89" s="60"/>
      <c r="M89" s="60"/>
      <c r="N89" s="60"/>
      <c r="O89" s="60"/>
      <c r="P89" s="60"/>
      <c r="R89" s="85">
        <f t="shared" si="14"/>
        <v>0</v>
      </c>
      <c r="S89" s="85">
        <f t="shared" si="9"/>
        <v>0</v>
      </c>
      <c r="T89" s="85" t="str">
        <f t="shared" si="10"/>
        <v>No conformidad y &lt;=30</v>
      </c>
      <c r="U89" s="85">
        <v>1</v>
      </c>
      <c r="V89" s="85" t="str">
        <f t="shared" si="11"/>
        <v/>
      </c>
      <c r="W89" s="85" t="b">
        <f t="shared" si="12"/>
        <v>0</v>
      </c>
      <c r="X89" s="85" t="str">
        <f t="shared" si="13"/>
        <v>No conformidad</v>
      </c>
      <c r="Y89" s="85"/>
      <c r="Z89" s="85"/>
      <c r="AA89" s="85"/>
      <c r="AB89" s="85"/>
      <c r="AC89" s="85"/>
      <c r="AD89" s="85"/>
      <c r="AE89" s="85"/>
      <c r="AF89" s="85"/>
      <c r="AG89" s="85"/>
    </row>
    <row r="90" spans="2:33" x14ac:dyDescent="0.25">
      <c r="B90" s="58">
        <f t="shared" si="8"/>
        <v>43190</v>
      </c>
      <c r="C90" s="59">
        <f t="shared" si="15"/>
        <v>43190</v>
      </c>
      <c r="G90" s="60"/>
      <c r="H90" s="60"/>
      <c r="M90" s="60"/>
      <c r="N90" s="60"/>
      <c r="O90" s="60"/>
      <c r="P90" s="60"/>
      <c r="R90" s="85">
        <f t="shared" si="14"/>
        <v>0</v>
      </c>
      <c r="S90" s="85">
        <f t="shared" si="9"/>
        <v>0</v>
      </c>
      <c r="T90" s="85" t="str">
        <f t="shared" si="10"/>
        <v>No conformidad y &lt;=30</v>
      </c>
      <c r="U90" s="85">
        <v>1</v>
      </c>
      <c r="V90" s="85" t="str">
        <f t="shared" si="11"/>
        <v/>
      </c>
      <c r="W90" s="85" t="b">
        <f t="shared" si="12"/>
        <v>0</v>
      </c>
      <c r="X90" s="85" t="str">
        <f t="shared" si="13"/>
        <v>No conformidad</v>
      </c>
      <c r="Y90" s="85"/>
      <c r="Z90" s="85"/>
      <c r="AA90" s="85"/>
      <c r="AB90" s="85"/>
      <c r="AC90" s="85"/>
      <c r="AD90" s="85"/>
      <c r="AE90" s="85"/>
      <c r="AF90" s="85"/>
      <c r="AG90" s="85"/>
    </row>
    <row r="91" spans="2:33" x14ac:dyDescent="0.25">
      <c r="B91" s="58">
        <f t="shared" si="8"/>
        <v>43190</v>
      </c>
      <c r="C91" s="59">
        <f t="shared" si="15"/>
        <v>43190</v>
      </c>
      <c r="G91" s="60"/>
      <c r="H91" s="60"/>
      <c r="M91" s="60"/>
      <c r="N91" s="60"/>
      <c r="O91" s="60"/>
      <c r="P91" s="60"/>
      <c r="R91" s="85">
        <f t="shared" si="14"/>
        <v>0</v>
      </c>
      <c r="S91" s="85">
        <f t="shared" si="9"/>
        <v>0</v>
      </c>
      <c r="T91" s="85" t="str">
        <f t="shared" si="10"/>
        <v>No conformidad y &lt;=30</v>
      </c>
      <c r="U91" s="85">
        <v>1</v>
      </c>
      <c r="V91" s="85" t="str">
        <f t="shared" si="11"/>
        <v/>
      </c>
      <c r="W91" s="85" t="b">
        <f t="shared" si="12"/>
        <v>0</v>
      </c>
      <c r="X91" s="85" t="str">
        <f t="shared" si="13"/>
        <v>No conformidad</v>
      </c>
      <c r="Y91" s="85"/>
      <c r="Z91" s="85"/>
      <c r="AA91" s="85"/>
      <c r="AB91" s="85"/>
      <c r="AC91" s="85"/>
      <c r="AD91" s="85"/>
      <c r="AE91" s="85"/>
      <c r="AF91" s="85"/>
      <c r="AG91" s="85"/>
    </row>
    <row r="92" spans="2:33" x14ac:dyDescent="0.25">
      <c r="B92" s="58">
        <f t="shared" si="8"/>
        <v>43190</v>
      </c>
      <c r="C92" s="59">
        <f t="shared" si="15"/>
        <v>43190</v>
      </c>
      <c r="G92" s="60"/>
      <c r="H92" s="60"/>
      <c r="M92" s="60"/>
      <c r="N92" s="60"/>
      <c r="O92" s="60"/>
      <c r="P92" s="60"/>
      <c r="R92" s="85">
        <f t="shared" si="14"/>
        <v>0</v>
      </c>
      <c r="S92" s="85">
        <f t="shared" si="9"/>
        <v>0</v>
      </c>
      <c r="T92" s="85" t="str">
        <f t="shared" si="10"/>
        <v>No conformidad y &lt;=30</v>
      </c>
      <c r="U92" s="85">
        <v>1</v>
      </c>
      <c r="V92" s="85" t="str">
        <f t="shared" si="11"/>
        <v/>
      </c>
      <c r="W92" s="85" t="b">
        <f t="shared" si="12"/>
        <v>0</v>
      </c>
      <c r="X92" s="85" t="str">
        <f t="shared" si="13"/>
        <v>No conformidad</v>
      </c>
      <c r="Y92" s="85"/>
      <c r="Z92" s="85"/>
      <c r="AA92" s="85"/>
      <c r="AB92" s="85"/>
      <c r="AC92" s="85"/>
      <c r="AD92" s="85"/>
      <c r="AE92" s="85"/>
      <c r="AF92" s="85"/>
      <c r="AG92" s="85"/>
    </row>
    <row r="93" spans="2:33" x14ac:dyDescent="0.25">
      <c r="B93" s="58">
        <f t="shared" si="8"/>
        <v>43190</v>
      </c>
      <c r="C93" s="59">
        <f t="shared" si="15"/>
        <v>43190</v>
      </c>
      <c r="G93" s="60"/>
      <c r="H93" s="60"/>
      <c r="M93" s="60"/>
      <c r="N93" s="60"/>
      <c r="O93" s="60"/>
      <c r="P93" s="60"/>
      <c r="R93" s="85">
        <f t="shared" si="14"/>
        <v>0</v>
      </c>
      <c r="S93" s="85">
        <f t="shared" si="9"/>
        <v>0</v>
      </c>
      <c r="T93" s="85" t="str">
        <f t="shared" si="10"/>
        <v>No conformidad y &lt;=30</v>
      </c>
      <c r="U93" s="85">
        <v>1</v>
      </c>
      <c r="V93" s="85" t="str">
        <f t="shared" si="11"/>
        <v/>
      </c>
      <c r="W93" s="85" t="b">
        <f t="shared" si="12"/>
        <v>0</v>
      </c>
      <c r="X93" s="85" t="str">
        <f t="shared" si="13"/>
        <v>No conformidad</v>
      </c>
      <c r="Y93" s="85"/>
      <c r="Z93" s="85"/>
      <c r="AA93" s="85"/>
      <c r="AB93" s="85"/>
      <c r="AC93" s="85"/>
      <c r="AD93" s="85"/>
      <c r="AE93" s="85"/>
      <c r="AF93" s="85"/>
      <c r="AG93" s="85"/>
    </row>
    <row r="94" spans="2:33" x14ac:dyDescent="0.25">
      <c r="B94" s="58">
        <f t="shared" si="8"/>
        <v>43190</v>
      </c>
      <c r="C94" s="59">
        <f t="shared" si="15"/>
        <v>43190</v>
      </c>
      <c r="G94" s="60"/>
      <c r="H94" s="60"/>
      <c r="M94" s="60"/>
      <c r="N94" s="60"/>
      <c r="O94" s="60"/>
      <c r="P94" s="60"/>
      <c r="R94" s="85">
        <f t="shared" si="14"/>
        <v>0</v>
      </c>
      <c r="S94" s="85">
        <f t="shared" si="9"/>
        <v>0</v>
      </c>
      <c r="T94" s="85" t="str">
        <f t="shared" si="10"/>
        <v>No conformidad y &lt;=30</v>
      </c>
      <c r="U94" s="85">
        <v>1</v>
      </c>
      <c r="V94" s="85" t="str">
        <f t="shared" si="11"/>
        <v/>
      </c>
      <c r="W94" s="85" t="b">
        <f t="shared" si="12"/>
        <v>0</v>
      </c>
      <c r="X94" s="85" t="str">
        <f t="shared" si="13"/>
        <v>No conformidad</v>
      </c>
      <c r="Y94" s="85"/>
      <c r="Z94" s="85"/>
      <c r="AA94" s="85"/>
      <c r="AB94" s="85"/>
      <c r="AC94" s="85"/>
      <c r="AD94" s="85"/>
      <c r="AE94" s="85"/>
      <c r="AF94" s="85"/>
      <c r="AG94" s="85"/>
    </row>
    <row r="95" spans="2:33" x14ac:dyDescent="0.25">
      <c r="B95" s="58">
        <f t="shared" si="8"/>
        <v>43190</v>
      </c>
      <c r="C95" s="59">
        <f t="shared" si="15"/>
        <v>43190</v>
      </c>
      <c r="G95" s="60"/>
      <c r="H95" s="60"/>
      <c r="M95" s="60"/>
      <c r="N95" s="60"/>
      <c r="O95" s="60"/>
      <c r="P95" s="60"/>
      <c r="R95" s="85">
        <f t="shared" si="14"/>
        <v>0</v>
      </c>
      <c r="S95" s="85">
        <f t="shared" si="9"/>
        <v>0</v>
      </c>
      <c r="T95" s="85" t="str">
        <f t="shared" si="10"/>
        <v>No conformidad y &lt;=30</v>
      </c>
      <c r="U95" s="85">
        <v>1</v>
      </c>
      <c r="V95" s="85" t="str">
        <f t="shared" si="11"/>
        <v/>
      </c>
      <c r="W95" s="85" t="b">
        <f t="shared" si="12"/>
        <v>0</v>
      </c>
      <c r="X95" s="85" t="str">
        <f t="shared" si="13"/>
        <v>No conformidad</v>
      </c>
      <c r="Y95" s="85"/>
      <c r="Z95" s="85"/>
      <c r="AA95" s="85"/>
      <c r="AB95" s="85"/>
      <c r="AC95" s="85"/>
      <c r="AD95" s="85"/>
      <c r="AE95" s="85"/>
      <c r="AF95" s="85"/>
      <c r="AG95" s="85"/>
    </row>
    <row r="96" spans="2:33" x14ac:dyDescent="0.25">
      <c r="B96" s="58">
        <f t="shared" si="8"/>
        <v>43190</v>
      </c>
      <c r="C96" s="59">
        <f t="shared" si="15"/>
        <v>43190</v>
      </c>
      <c r="G96" s="60"/>
      <c r="H96" s="60"/>
      <c r="M96" s="60"/>
      <c r="N96" s="60"/>
      <c r="O96" s="60"/>
      <c r="P96" s="60"/>
      <c r="R96" s="85">
        <f t="shared" si="14"/>
        <v>0</v>
      </c>
      <c r="S96" s="85">
        <f t="shared" si="9"/>
        <v>0</v>
      </c>
      <c r="T96" s="85" t="str">
        <f t="shared" si="10"/>
        <v>No conformidad y &lt;=30</v>
      </c>
      <c r="U96" s="85">
        <v>1</v>
      </c>
      <c r="V96" s="85" t="str">
        <f t="shared" si="11"/>
        <v/>
      </c>
      <c r="W96" s="85" t="b">
        <f t="shared" si="12"/>
        <v>0</v>
      </c>
      <c r="X96" s="85" t="str">
        <f t="shared" si="13"/>
        <v>No conformidad</v>
      </c>
      <c r="Y96" s="85"/>
      <c r="Z96" s="85"/>
      <c r="AA96" s="85"/>
      <c r="AB96" s="85"/>
      <c r="AC96" s="85"/>
      <c r="AD96" s="85"/>
      <c r="AE96" s="85"/>
      <c r="AF96" s="85"/>
      <c r="AG96" s="85"/>
    </row>
    <row r="97" spans="2:33" x14ac:dyDescent="0.25">
      <c r="B97" s="58">
        <f t="shared" si="8"/>
        <v>43190</v>
      </c>
      <c r="C97" s="59">
        <f t="shared" si="15"/>
        <v>43190</v>
      </c>
      <c r="G97" s="60"/>
      <c r="H97" s="60"/>
      <c r="M97" s="60"/>
      <c r="N97" s="60"/>
      <c r="O97" s="60"/>
      <c r="P97" s="60"/>
      <c r="R97" s="85">
        <f t="shared" si="14"/>
        <v>0</v>
      </c>
      <c r="S97" s="85">
        <f t="shared" si="9"/>
        <v>0</v>
      </c>
      <c r="T97" s="85" t="str">
        <f t="shared" si="10"/>
        <v>No conformidad y &lt;=30</v>
      </c>
      <c r="U97" s="85">
        <v>1</v>
      </c>
      <c r="V97" s="85" t="str">
        <f t="shared" si="11"/>
        <v/>
      </c>
      <c r="W97" s="85" t="b">
        <f t="shared" si="12"/>
        <v>0</v>
      </c>
      <c r="X97" s="85" t="str">
        <f t="shared" si="13"/>
        <v>No conformidad</v>
      </c>
      <c r="Y97" s="85"/>
      <c r="Z97" s="85"/>
      <c r="AA97" s="85"/>
      <c r="AB97" s="85"/>
      <c r="AC97" s="85"/>
      <c r="AD97" s="85"/>
      <c r="AE97" s="85"/>
      <c r="AF97" s="85"/>
      <c r="AG97" s="85"/>
    </row>
    <row r="98" spans="2:33" x14ac:dyDescent="0.25">
      <c r="B98" s="58">
        <f t="shared" si="8"/>
        <v>43190</v>
      </c>
      <c r="C98" s="59">
        <f t="shared" si="15"/>
        <v>43190</v>
      </c>
      <c r="G98" s="60"/>
      <c r="H98" s="60"/>
      <c r="M98" s="60"/>
      <c r="N98" s="60"/>
      <c r="O98" s="60"/>
      <c r="P98" s="60"/>
      <c r="R98" s="85">
        <f t="shared" si="14"/>
        <v>0</v>
      </c>
      <c r="S98" s="85">
        <f t="shared" si="9"/>
        <v>0</v>
      </c>
      <c r="T98" s="85" t="str">
        <f t="shared" si="10"/>
        <v>No conformidad y &lt;=30</v>
      </c>
      <c r="U98" s="85">
        <v>1</v>
      </c>
      <c r="V98" s="85" t="str">
        <f t="shared" si="11"/>
        <v/>
      </c>
      <c r="W98" s="85" t="b">
        <f t="shared" si="12"/>
        <v>0</v>
      </c>
      <c r="X98" s="85" t="str">
        <f t="shared" si="13"/>
        <v>No conformidad</v>
      </c>
      <c r="Y98" s="85"/>
      <c r="Z98" s="85"/>
      <c r="AA98" s="85"/>
      <c r="AB98" s="85"/>
      <c r="AC98" s="85"/>
      <c r="AD98" s="85"/>
      <c r="AE98" s="85"/>
      <c r="AF98" s="85"/>
      <c r="AG98" s="85"/>
    </row>
    <row r="99" spans="2:33" x14ac:dyDescent="0.25">
      <c r="B99" s="58">
        <f t="shared" si="8"/>
        <v>43190</v>
      </c>
      <c r="C99" s="59">
        <f t="shared" si="15"/>
        <v>43190</v>
      </c>
      <c r="G99" s="60"/>
      <c r="H99" s="60"/>
      <c r="M99" s="60"/>
      <c r="N99" s="60"/>
      <c r="O99" s="60"/>
      <c r="P99" s="60"/>
      <c r="R99" s="85">
        <f t="shared" si="14"/>
        <v>0</v>
      </c>
      <c r="S99" s="85">
        <f t="shared" si="9"/>
        <v>0</v>
      </c>
      <c r="T99" s="85" t="str">
        <f t="shared" si="10"/>
        <v>No conformidad y &lt;=30</v>
      </c>
      <c r="U99" s="85">
        <v>1</v>
      </c>
      <c r="V99" s="85" t="str">
        <f t="shared" si="11"/>
        <v/>
      </c>
      <c r="W99" s="85" t="b">
        <f t="shared" si="12"/>
        <v>0</v>
      </c>
      <c r="X99" s="85" t="str">
        <f t="shared" si="13"/>
        <v>No conformidad</v>
      </c>
      <c r="Y99" s="85"/>
      <c r="Z99" s="85"/>
      <c r="AA99" s="85"/>
      <c r="AB99" s="85"/>
      <c r="AC99" s="85"/>
      <c r="AD99" s="85"/>
      <c r="AE99" s="85"/>
      <c r="AF99" s="85"/>
      <c r="AG99" s="85"/>
    </row>
    <row r="100" spans="2:33" x14ac:dyDescent="0.25">
      <c r="B100" s="58">
        <f t="shared" si="8"/>
        <v>43190</v>
      </c>
      <c r="C100" s="59">
        <f t="shared" si="15"/>
        <v>43190</v>
      </c>
      <c r="G100" s="60"/>
      <c r="H100" s="60"/>
      <c r="M100" s="60"/>
      <c r="N100" s="60"/>
      <c r="O100" s="60"/>
      <c r="P100" s="60"/>
      <c r="R100" s="85">
        <f t="shared" si="14"/>
        <v>0</v>
      </c>
      <c r="S100" s="85">
        <f t="shared" si="9"/>
        <v>0</v>
      </c>
      <c r="T100" s="85" t="str">
        <f t="shared" si="10"/>
        <v>No conformidad y &lt;=30</v>
      </c>
      <c r="U100" s="85">
        <v>1</v>
      </c>
      <c r="V100" s="85" t="str">
        <f t="shared" si="11"/>
        <v/>
      </c>
      <c r="W100" s="85" t="b">
        <f t="shared" si="12"/>
        <v>0</v>
      </c>
      <c r="X100" s="85" t="str">
        <f t="shared" si="13"/>
        <v>No conformidad</v>
      </c>
      <c r="Y100" s="85"/>
      <c r="Z100" s="85"/>
      <c r="AA100" s="85"/>
      <c r="AB100" s="85"/>
      <c r="AC100" s="85"/>
      <c r="AD100" s="85"/>
      <c r="AE100" s="85"/>
      <c r="AF100" s="85"/>
      <c r="AG100" s="85"/>
    </row>
    <row r="101" spans="2:33" x14ac:dyDescent="0.25">
      <c r="B101" s="58">
        <f t="shared" si="8"/>
        <v>43190</v>
      </c>
      <c r="C101" s="59">
        <f t="shared" si="15"/>
        <v>43190</v>
      </c>
      <c r="G101" s="60"/>
      <c r="H101" s="60"/>
      <c r="M101" s="60"/>
      <c r="N101" s="60"/>
      <c r="O101" s="60"/>
      <c r="P101" s="60"/>
      <c r="R101" s="85">
        <f t="shared" si="14"/>
        <v>0</v>
      </c>
      <c r="S101" s="85">
        <f t="shared" si="9"/>
        <v>0</v>
      </c>
      <c r="T101" s="85" t="str">
        <f t="shared" si="10"/>
        <v>No conformidad y &lt;=30</v>
      </c>
      <c r="U101" s="85">
        <v>1</v>
      </c>
      <c r="V101" s="85" t="str">
        <f t="shared" si="11"/>
        <v/>
      </c>
      <c r="W101" s="85" t="b">
        <f t="shared" si="12"/>
        <v>0</v>
      </c>
      <c r="X101" s="85" t="str">
        <f t="shared" si="13"/>
        <v>No conformidad</v>
      </c>
      <c r="Y101" s="85"/>
      <c r="Z101" s="85"/>
      <c r="AA101" s="85"/>
      <c r="AB101" s="85"/>
      <c r="AC101" s="85"/>
      <c r="AD101" s="85"/>
      <c r="AE101" s="85"/>
      <c r="AF101" s="85"/>
      <c r="AG101" s="85"/>
    </row>
    <row r="102" spans="2:33" x14ac:dyDescent="0.25">
      <c r="B102" s="58">
        <f t="shared" si="8"/>
        <v>43190</v>
      </c>
      <c r="C102" s="59">
        <f t="shared" si="15"/>
        <v>43190</v>
      </c>
      <c r="G102" s="60"/>
      <c r="H102" s="60"/>
      <c r="M102" s="60"/>
      <c r="N102" s="60"/>
      <c r="O102" s="60"/>
      <c r="P102" s="60"/>
      <c r="R102" s="85">
        <f t="shared" si="14"/>
        <v>0</v>
      </c>
      <c r="S102" s="85">
        <f t="shared" si="9"/>
        <v>0</v>
      </c>
      <c r="T102" s="85" t="str">
        <f t="shared" si="10"/>
        <v>No conformidad y &lt;=30</v>
      </c>
      <c r="U102" s="85">
        <v>1</v>
      </c>
      <c r="V102" s="85" t="str">
        <f t="shared" si="11"/>
        <v/>
      </c>
      <c r="W102" s="85" t="b">
        <f t="shared" si="12"/>
        <v>0</v>
      </c>
      <c r="X102" s="85" t="str">
        <f t="shared" si="13"/>
        <v>No conformidad</v>
      </c>
      <c r="Y102" s="85"/>
      <c r="Z102" s="85"/>
      <c r="AA102" s="85"/>
      <c r="AB102" s="85"/>
      <c r="AC102" s="85"/>
      <c r="AD102" s="85"/>
      <c r="AE102" s="85"/>
      <c r="AF102" s="85"/>
      <c r="AG102" s="85"/>
    </row>
    <row r="103" spans="2:33" x14ac:dyDescent="0.25">
      <c r="B103" s="58">
        <f t="shared" si="8"/>
        <v>43190</v>
      </c>
      <c r="C103" s="59">
        <f t="shared" si="15"/>
        <v>43190</v>
      </c>
      <c r="G103" s="60"/>
      <c r="H103" s="60"/>
      <c r="M103" s="60"/>
      <c r="N103" s="60"/>
      <c r="O103" s="60"/>
      <c r="P103" s="60"/>
      <c r="R103" s="85">
        <f t="shared" si="14"/>
        <v>0</v>
      </c>
      <c r="S103" s="85">
        <f t="shared" si="9"/>
        <v>0</v>
      </c>
      <c r="T103" s="85" t="str">
        <f t="shared" si="10"/>
        <v>No conformidad y &lt;=30</v>
      </c>
      <c r="U103" s="85">
        <v>1</v>
      </c>
      <c r="V103" s="85" t="str">
        <f t="shared" si="11"/>
        <v/>
      </c>
      <c r="W103" s="85" t="b">
        <f t="shared" si="12"/>
        <v>0</v>
      </c>
      <c r="X103" s="85" t="str">
        <f t="shared" si="13"/>
        <v>No conformidad</v>
      </c>
      <c r="Y103" s="85"/>
      <c r="Z103" s="85"/>
      <c r="AA103" s="85"/>
      <c r="AB103" s="85"/>
      <c r="AC103" s="85"/>
      <c r="AD103" s="85"/>
      <c r="AE103" s="85"/>
      <c r="AF103" s="85"/>
      <c r="AG103" s="85"/>
    </row>
    <row r="104" spans="2:33" x14ac:dyDescent="0.25">
      <c r="B104" s="58">
        <f t="shared" si="8"/>
        <v>43190</v>
      </c>
      <c r="C104" s="59">
        <f t="shared" si="15"/>
        <v>43190</v>
      </c>
      <c r="G104" s="60"/>
      <c r="H104" s="60"/>
      <c r="M104" s="60"/>
      <c r="N104" s="60"/>
      <c r="O104" s="60"/>
      <c r="P104" s="60"/>
      <c r="R104" s="85">
        <f t="shared" si="14"/>
        <v>0</v>
      </c>
      <c r="S104" s="85">
        <f t="shared" si="9"/>
        <v>0</v>
      </c>
      <c r="T104" s="85" t="str">
        <f t="shared" si="10"/>
        <v>No conformidad y &lt;=30</v>
      </c>
      <c r="U104" s="85">
        <v>1</v>
      </c>
      <c r="V104" s="85" t="str">
        <f t="shared" si="11"/>
        <v/>
      </c>
      <c r="W104" s="85" t="b">
        <f t="shared" si="12"/>
        <v>0</v>
      </c>
      <c r="X104" s="85" t="str">
        <f t="shared" si="13"/>
        <v>No conformidad</v>
      </c>
      <c r="Y104" s="85"/>
      <c r="Z104" s="85"/>
      <c r="AA104" s="85"/>
      <c r="AB104" s="85"/>
      <c r="AC104" s="85"/>
      <c r="AD104" s="85"/>
      <c r="AE104" s="85"/>
      <c r="AF104" s="85"/>
      <c r="AG104" s="85"/>
    </row>
    <row r="105" spans="2:33" x14ac:dyDescent="0.25">
      <c r="B105" s="58">
        <f t="shared" si="8"/>
        <v>43190</v>
      </c>
      <c r="C105" s="59">
        <f t="shared" si="15"/>
        <v>43190</v>
      </c>
      <c r="G105" s="60"/>
      <c r="H105" s="60"/>
      <c r="M105" s="60"/>
      <c r="N105" s="60"/>
      <c r="O105" s="60"/>
      <c r="P105" s="60"/>
      <c r="R105" s="85">
        <f t="shared" si="14"/>
        <v>0</v>
      </c>
      <c r="S105" s="85">
        <f t="shared" si="9"/>
        <v>0</v>
      </c>
      <c r="T105" s="85" t="str">
        <f t="shared" si="10"/>
        <v>No conformidad y &lt;=30</v>
      </c>
      <c r="U105" s="85">
        <v>1</v>
      </c>
      <c r="V105" s="85" t="str">
        <f t="shared" si="11"/>
        <v/>
      </c>
      <c r="W105" s="85" t="b">
        <f t="shared" si="12"/>
        <v>0</v>
      </c>
      <c r="X105" s="85" t="str">
        <f t="shared" si="13"/>
        <v>No conformidad</v>
      </c>
      <c r="Y105" s="85"/>
      <c r="Z105" s="85"/>
      <c r="AA105" s="85"/>
      <c r="AB105" s="85"/>
      <c r="AC105" s="85"/>
      <c r="AD105" s="85"/>
      <c r="AE105" s="85"/>
      <c r="AF105" s="85"/>
      <c r="AG105" s="85"/>
    </row>
    <row r="106" spans="2:33" x14ac:dyDescent="0.25">
      <c r="B106" s="58">
        <f t="shared" si="8"/>
        <v>43190</v>
      </c>
      <c r="C106" s="59">
        <f t="shared" si="15"/>
        <v>43190</v>
      </c>
      <c r="G106" s="60"/>
      <c r="H106" s="60"/>
      <c r="M106" s="60"/>
      <c r="N106" s="60"/>
      <c r="O106" s="60"/>
      <c r="P106" s="60"/>
      <c r="R106" s="85">
        <f t="shared" si="14"/>
        <v>0</v>
      </c>
      <c r="S106" s="85">
        <f t="shared" si="9"/>
        <v>0</v>
      </c>
      <c r="T106" s="85" t="str">
        <f t="shared" si="10"/>
        <v>No conformidad y &lt;=30</v>
      </c>
      <c r="U106" s="85">
        <v>1</v>
      </c>
      <c r="V106" s="85" t="str">
        <f t="shared" si="11"/>
        <v/>
      </c>
      <c r="W106" s="85" t="b">
        <f t="shared" si="12"/>
        <v>0</v>
      </c>
      <c r="X106" s="85" t="str">
        <f t="shared" si="13"/>
        <v>No conformidad</v>
      </c>
      <c r="Y106" s="85"/>
      <c r="Z106" s="85"/>
      <c r="AA106" s="85"/>
      <c r="AB106" s="85"/>
      <c r="AC106" s="85"/>
      <c r="AD106" s="85"/>
      <c r="AE106" s="85"/>
      <c r="AF106" s="85"/>
      <c r="AG106" s="85"/>
    </row>
    <row r="107" spans="2:33" x14ac:dyDescent="0.25">
      <c r="B107" s="58">
        <f t="shared" si="8"/>
        <v>43190</v>
      </c>
      <c r="C107" s="59">
        <f t="shared" si="15"/>
        <v>43190</v>
      </c>
      <c r="G107" s="60"/>
      <c r="H107" s="60"/>
      <c r="M107" s="60"/>
      <c r="N107" s="60"/>
      <c r="O107" s="60"/>
      <c r="P107" s="60"/>
      <c r="R107" s="85">
        <f t="shared" si="14"/>
        <v>0</v>
      </c>
      <c r="S107" s="85">
        <f t="shared" si="9"/>
        <v>0</v>
      </c>
      <c r="T107" s="85" t="str">
        <f t="shared" si="10"/>
        <v>No conformidad y &lt;=30</v>
      </c>
      <c r="U107" s="85">
        <v>1</v>
      </c>
      <c r="V107" s="85" t="str">
        <f t="shared" si="11"/>
        <v/>
      </c>
      <c r="W107" s="85" t="b">
        <f t="shared" si="12"/>
        <v>0</v>
      </c>
      <c r="X107" s="85" t="str">
        <f t="shared" si="13"/>
        <v>No conformidad</v>
      </c>
      <c r="Y107" s="85"/>
      <c r="Z107" s="85"/>
      <c r="AA107" s="85"/>
      <c r="AB107" s="85"/>
      <c r="AC107" s="85"/>
      <c r="AD107" s="85"/>
      <c r="AE107" s="85"/>
      <c r="AF107" s="85"/>
      <c r="AG107" s="85"/>
    </row>
    <row r="108" spans="2:33" x14ac:dyDescent="0.25">
      <c r="B108" s="58">
        <f t="shared" si="8"/>
        <v>43190</v>
      </c>
      <c r="C108" s="59">
        <f t="shared" si="15"/>
        <v>43190</v>
      </c>
      <c r="G108" s="60"/>
      <c r="H108" s="60"/>
      <c r="M108" s="60"/>
      <c r="N108" s="60"/>
      <c r="O108" s="60"/>
      <c r="P108" s="60"/>
      <c r="R108" s="85">
        <f t="shared" si="14"/>
        <v>0</v>
      </c>
      <c r="S108" s="85">
        <f t="shared" si="9"/>
        <v>0</v>
      </c>
      <c r="T108" s="85" t="str">
        <f t="shared" si="10"/>
        <v>No conformidad y &lt;=30</v>
      </c>
      <c r="U108" s="85">
        <v>1</v>
      </c>
      <c r="V108" s="85" t="str">
        <f t="shared" si="11"/>
        <v/>
      </c>
      <c r="W108" s="85" t="b">
        <f t="shared" si="12"/>
        <v>0</v>
      </c>
      <c r="X108" s="85" t="str">
        <f t="shared" si="13"/>
        <v>No conformidad</v>
      </c>
      <c r="Y108" s="85"/>
      <c r="Z108" s="85"/>
      <c r="AA108" s="85"/>
      <c r="AB108" s="85"/>
      <c r="AC108" s="85"/>
      <c r="AD108" s="85"/>
      <c r="AE108" s="85"/>
      <c r="AF108" s="85"/>
      <c r="AG108" s="85"/>
    </row>
    <row r="109" spans="2:33" x14ac:dyDescent="0.25">
      <c r="B109" s="58">
        <f t="shared" si="8"/>
        <v>43190</v>
      </c>
      <c r="C109" s="59">
        <f t="shared" si="15"/>
        <v>43190</v>
      </c>
      <c r="G109" s="60"/>
      <c r="H109" s="60"/>
      <c r="M109" s="60"/>
      <c r="N109" s="60"/>
      <c r="O109" s="60"/>
      <c r="P109" s="60"/>
      <c r="R109" s="85">
        <f t="shared" si="14"/>
        <v>0</v>
      </c>
      <c r="S109" s="85">
        <f t="shared" si="9"/>
        <v>0</v>
      </c>
      <c r="T109" s="85" t="str">
        <f t="shared" si="10"/>
        <v>No conformidad y &lt;=30</v>
      </c>
      <c r="U109" s="85">
        <v>1</v>
      </c>
      <c r="V109" s="85" t="str">
        <f t="shared" si="11"/>
        <v/>
      </c>
      <c r="W109" s="85" t="b">
        <f t="shared" si="12"/>
        <v>0</v>
      </c>
      <c r="X109" s="85" t="str">
        <f t="shared" si="13"/>
        <v>No conformidad</v>
      </c>
      <c r="Y109" s="85"/>
      <c r="Z109" s="85"/>
      <c r="AA109" s="85"/>
      <c r="AB109" s="85"/>
      <c r="AC109" s="85"/>
      <c r="AD109" s="85"/>
      <c r="AE109" s="85"/>
      <c r="AF109" s="85"/>
      <c r="AG109" s="85"/>
    </row>
    <row r="110" spans="2:33" x14ac:dyDescent="0.25">
      <c r="B110" s="58">
        <f t="shared" si="8"/>
        <v>43190</v>
      </c>
      <c r="C110" s="59">
        <f t="shared" si="15"/>
        <v>43190</v>
      </c>
      <c r="G110" s="60"/>
      <c r="H110" s="60"/>
      <c r="M110" s="60"/>
      <c r="N110" s="60"/>
      <c r="O110" s="60"/>
      <c r="P110" s="60"/>
      <c r="R110" s="85">
        <f t="shared" si="14"/>
        <v>0</v>
      </c>
      <c r="S110" s="85">
        <f t="shared" si="9"/>
        <v>0</v>
      </c>
      <c r="T110" s="85" t="str">
        <f t="shared" si="10"/>
        <v>No conformidad y &lt;=30</v>
      </c>
      <c r="U110" s="85">
        <v>1</v>
      </c>
      <c r="V110" s="85" t="str">
        <f t="shared" si="11"/>
        <v/>
      </c>
      <c r="W110" s="85" t="b">
        <f t="shared" si="12"/>
        <v>0</v>
      </c>
      <c r="X110" s="85" t="str">
        <f t="shared" si="13"/>
        <v>No conformidad</v>
      </c>
      <c r="Y110" s="85"/>
      <c r="Z110" s="85"/>
      <c r="AA110" s="85"/>
      <c r="AB110" s="85"/>
      <c r="AC110" s="85"/>
      <c r="AD110" s="85"/>
      <c r="AE110" s="85"/>
      <c r="AF110" s="85"/>
      <c r="AG110" s="85"/>
    </row>
    <row r="111" spans="2:33" x14ac:dyDescent="0.25">
      <c r="B111" s="58">
        <f t="shared" si="8"/>
        <v>43190</v>
      </c>
      <c r="C111" s="59">
        <f t="shared" si="15"/>
        <v>43190</v>
      </c>
      <c r="G111" s="60"/>
      <c r="H111" s="60"/>
      <c r="M111" s="60"/>
      <c r="N111" s="60"/>
      <c r="O111" s="60"/>
      <c r="P111" s="60"/>
      <c r="R111" s="85">
        <f t="shared" si="14"/>
        <v>0</v>
      </c>
      <c r="S111" s="85">
        <f t="shared" si="9"/>
        <v>0</v>
      </c>
      <c r="T111" s="85" t="str">
        <f t="shared" si="10"/>
        <v>No conformidad y &lt;=30</v>
      </c>
      <c r="U111" s="85">
        <v>1</v>
      </c>
      <c r="V111" s="85" t="str">
        <f t="shared" si="11"/>
        <v/>
      </c>
      <c r="W111" s="85" t="b">
        <f t="shared" si="12"/>
        <v>0</v>
      </c>
      <c r="X111" s="85" t="str">
        <f t="shared" si="13"/>
        <v>No conformidad</v>
      </c>
      <c r="Y111" s="85"/>
      <c r="Z111" s="85"/>
      <c r="AA111" s="85"/>
      <c r="AB111" s="85"/>
      <c r="AC111" s="85"/>
      <c r="AD111" s="85"/>
      <c r="AE111" s="85"/>
      <c r="AF111" s="85"/>
      <c r="AG111" s="85"/>
    </row>
    <row r="112" spans="2:33" x14ac:dyDescent="0.25">
      <c r="B112" s="58">
        <f t="shared" si="8"/>
        <v>43190</v>
      </c>
      <c r="C112" s="59">
        <f t="shared" si="15"/>
        <v>43190</v>
      </c>
      <c r="G112" s="60"/>
      <c r="H112" s="60"/>
      <c r="M112" s="60"/>
      <c r="N112" s="60"/>
      <c r="O112" s="60"/>
      <c r="P112" s="60"/>
      <c r="R112" s="85">
        <f t="shared" si="14"/>
        <v>0</v>
      </c>
      <c r="S112" s="85">
        <f t="shared" si="9"/>
        <v>0</v>
      </c>
      <c r="T112" s="85" t="str">
        <f t="shared" si="10"/>
        <v>No conformidad y &lt;=30</v>
      </c>
      <c r="U112" s="85">
        <v>1</v>
      </c>
      <c r="V112" s="85" t="str">
        <f t="shared" si="11"/>
        <v/>
      </c>
      <c r="W112" s="85" t="b">
        <f t="shared" si="12"/>
        <v>0</v>
      </c>
      <c r="X112" s="85" t="str">
        <f t="shared" si="13"/>
        <v>No conformidad</v>
      </c>
      <c r="Y112" s="85"/>
      <c r="Z112" s="85"/>
      <c r="AA112" s="85"/>
      <c r="AB112" s="85"/>
      <c r="AC112" s="85"/>
      <c r="AD112" s="85"/>
      <c r="AE112" s="85"/>
      <c r="AF112" s="85"/>
      <c r="AG112" s="85"/>
    </row>
    <row r="113" spans="2:33" x14ac:dyDescent="0.25">
      <c r="B113" s="58">
        <f t="shared" si="8"/>
        <v>43190</v>
      </c>
      <c r="C113" s="59">
        <f t="shared" si="15"/>
        <v>43190</v>
      </c>
      <c r="G113" s="60"/>
      <c r="H113" s="60"/>
      <c r="M113" s="60"/>
      <c r="N113" s="60"/>
      <c r="O113" s="60"/>
      <c r="P113" s="60"/>
      <c r="R113" s="85">
        <f t="shared" si="14"/>
        <v>0</v>
      </c>
      <c r="S113" s="85">
        <f t="shared" si="9"/>
        <v>0</v>
      </c>
      <c r="T113" s="85" t="str">
        <f t="shared" si="10"/>
        <v>No conformidad y &lt;=30</v>
      </c>
      <c r="U113" s="85">
        <v>1</v>
      </c>
      <c r="V113" s="85" t="str">
        <f t="shared" si="11"/>
        <v/>
      </c>
      <c r="W113" s="85" t="b">
        <f t="shared" si="12"/>
        <v>0</v>
      </c>
      <c r="X113" s="85" t="str">
        <f t="shared" si="13"/>
        <v>No conformidad</v>
      </c>
      <c r="Y113" s="85"/>
      <c r="Z113" s="85"/>
      <c r="AA113" s="85"/>
      <c r="AB113" s="85"/>
      <c r="AC113" s="85"/>
      <c r="AD113" s="85"/>
      <c r="AE113" s="85"/>
      <c r="AF113" s="85"/>
      <c r="AG113" s="85"/>
    </row>
    <row r="114" spans="2:33" x14ac:dyDescent="0.25">
      <c r="B114" s="58">
        <f t="shared" si="8"/>
        <v>43190</v>
      </c>
      <c r="C114" s="59">
        <f t="shared" si="15"/>
        <v>43190</v>
      </c>
      <c r="G114" s="60"/>
      <c r="H114" s="60"/>
      <c r="M114" s="60"/>
      <c r="N114" s="60"/>
      <c r="O114" s="60"/>
      <c r="P114" s="60"/>
      <c r="R114" s="85">
        <f t="shared" si="14"/>
        <v>0</v>
      </c>
      <c r="S114" s="85">
        <f t="shared" si="9"/>
        <v>0</v>
      </c>
      <c r="T114" s="85" t="str">
        <f t="shared" si="10"/>
        <v>No conformidad y &lt;=30</v>
      </c>
      <c r="U114" s="85">
        <v>1</v>
      </c>
      <c r="V114" s="85" t="str">
        <f t="shared" si="11"/>
        <v/>
      </c>
      <c r="W114" s="85" t="b">
        <f t="shared" si="12"/>
        <v>0</v>
      </c>
      <c r="X114" s="85" t="str">
        <f t="shared" si="13"/>
        <v>No conformidad</v>
      </c>
      <c r="Y114" s="85"/>
      <c r="Z114" s="85"/>
      <c r="AA114" s="85"/>
      <c r="AB114" s="85"/>
      <c r="AC114" s="85"/>
      <c r="AD114" s="85"/>
      <c r="AE114" s="85"/>
      <c r="AF114" s="85"/>
      <c r="AG114" s="85"/>
    </row>
    <row r="115" spans="2:33" x14ac:dyDescent="0.25">
      <c r="B115" s="58">
        <f t="shared" si="8"/>
        <v>43190</v>
      </c>
      <c r="C115" s="59">
        <f t="shared" si="15"/>
        <v>43190</v>
      </c>
      <c r="G115" s="60"/>
      <c r="H115" s="60"/>
      <c r="M115" s="60"/>
      <c r="N115" s="60"/>
      <c r="O115" s="60"/>
      <c r="P115" s="60"/>
      <c r="R115" s="85">
        <f t="shared" si="14"/>
        <v>0</v>
      </c>
      <c r="S115" s="85">
        <f t="shared" si="9"/>
        <v>0</v>
      </c>
      <c r="T115" s="85" t="str">
        <f t="shared" si="10"/>
        <v>No conformidad y &lt;=30</v>
      </c>
      <c r="U115" s="85">
        <v>1</v>
      </c>
      <c r="V115" s="85" t="str">
        <f t="shared" si="11"/>
        <v/>
      </c>
      <c r="W115" s="85" t="b">
        <f t="shared" si="12"/>
        <v>0</v>
      </c>
      <c r="X115" s="85" t="str">
        <f t="shared" si="13"/>
        <v>No conformidad</v>
      </c>
      <c r="Y115" s="85"/>
      <c r="Z115" s="85"/>
      <c r="AA115" s="85"/>
      <c r="AB115" s="85"/>
      <c r="AC115" s="85"/>
      <c r="AD115" s="85"/>
      <c r="AE115" s="85"/>
      <c r="AF115" s="85"/>
      <c r="AG115" s="85"/>
    </row>
    <row r="116" spans="2:33" x14ac:dyDescent="0.25">
      <c r="B116" s="58">
        <f t="shared" si="8"/>
        <v>43190</v>
      </c>
      <c r="C116" s="59">
        <f t="shared" si="15"/>
        <v>43190</v>
      </c>
      <c r="G116" s="60"/>
      <c r="H116" s="60"/>
      <c r="M116" s="60"/>
      <c r="N116" s="60"/>
      <c r="O116" s="60"/>
      <c r="P116" s="60"/>
      <c r="R116" s="85">
        <f t="shared" si="14"/>
        <v>0</v>
      </c>
      <c r="S116" s="85">
        <f t="shared" si="9"/>
        <v>0</v>
      </c>
      <c r="T116" s="85" t="str">
        <f t="shared" si="10"/>
        <v>No conformidad y &lt;=30</v>
      </c>
      <c r="U116" s="85">
        <v>1</v>
      </c>
      <c r="V116" s="85" t="str">
        <f t="shared" si="11"/>
        <v/>
      </c>
      <c r="W116" s="85" t="b">
        <f t="shared" si="12"/>
        <v>0</v>
      </c>
      <c r="X116" s="85" t="str">
        <f t="shared" si="13"/>
        <v>No conformidad</v>
      </c>
      <c r="Y116" s="85"/>
      <c r="Z116" s="85"/>
      <c r="AA116" s="85"/>
      <c r="AB116" s="85"/>
      <c r="AC116" s="85"/>
      <c r="AD116" s="85"/>
      <c r="AE116" s="85"/>
      <c r="AF116" s="85"/>
      <c r="AG116" s="85"/>
    </row>
    <row r="117" spans="2:33" x14ac:dyDescent="0.25">
      <c r="B117" s="58">
        <f t="shared" si="8"/>
        <v>43190</v>
      </c>
      <c r="C117" s="59">
        <f t="shared" si="15"/>
        <v>43190</v>
      </c>
      <c r="G117" s="60"/>
      <c r="H117" s="60"/>
      <c r="M117" s="60"/>
      <c r="N117" s="60"/>
      <c r="O117" s="60"/>
      <c r="P117" s="60"/>
      <c r="R117" s="85">
        <f t="shared" si="14"/>
        <v>0</v>
      </c>
      <c r="S117" s="85">
        <f t="shared" si="9"/>
        <v>0</v>
      </c>
      <c r="T117" s="85" t="str">
        <f t="shared" si="10"/>
        <v>No conformidad y &lt;=30</v>
      </c>
      <c r="U117" s="85">
        <v>1</v>
      </c>
      <c r="V117" s="85" t="str">
        <f t="shared" si="11"/>
        <v/>
      </c>
      <c r="W117" s="85" t="b">
        <f t="shared" si="12"/>
        <v>0</v>
      </c>
      <c r="X117" s="85" t="str">
        <f t="shared" si="13"/>
        <v>No conformidad</v>
      </c>
      <c r="Y117" s="85"/>
      <c r="Z117" s="85"/>
      <c r="AA117" s="85"/>
      <c r="AB117" s="85"/>
      <c r="AC117" s="85"/>
      <c r="AD117" s="85"/>
      <c r="AE117" s="85"/>
      <c r="AF117" s="85"/>
      <c r="AG117" s="85"/>
    </row>
    <row r="118" spans="2:33" x14ac:dyDescent="0.25">
      <c r="B118" s="58">
        <f t="shared" si="8"/>
        <v>43190</v>
      </c>
      <c r="C118" s="59">
        <f t="shared" si="15"/>
        <v>43190</v>
      </c>
      <c r="G118" s="60"/>
      <c r="H118" s="60"/>
      <c r="M118" s="60"/>
      <c r="N118" s="60"/>
      <c r="O118" s="60"/>
      <c r="P118" s="60"/>
      <c r="R118" s="85">
        <f t="shared" si="14"/>
        <v>0</v>
      </c>
      <c r="S118" s="85">
        <f t="shared" si="9"/>
        <v>0</v>
      </c>
      <c r="T118" s="85" t="str">
        <f t="shared" si="10"/>
        <v>No conformidad y &lt;=30</v>
      </c>
      <c r="U118" s="85">
        <v>1</v>
      </c>
      <c r="V118" s="85" t="str">
        <f t="shared" si="11"/>
        <v/>
      </c>
      <c r="W118" s="85" t="b">
        <f t="shared" si="12"/>
        <v>0</v>
      </c>
      <c r="X118" s="85" t="str">
        <f t="shared" si="13"/>
        <v>No conformidad</v>
      </c>
      <c r="Y118" s="85"/>
      <c r="Z118" s="85"/>
      <c r="AA118" s="85"/>
      <c r="AB118" s="85"/>
      <c r="AC118" s="85"/>
      <c r="AD118" s="85"/>
      <c r="AE118" s="85"/>
      <c r="AF118" s="85"/>
      <c r="AG118" s="85"/>
    </row>
    <row r="119" spans="2:33" x14ac:dyDescent="0.25">
      <c r="B119" s="58">
        <f t="shared" si="8"/>
        <v>43190</v>
      </c>
      <c r="C119" s="59">
        <f t="shared" si="15"/>
        <v>43190</v>
      </c>
      <c r="G119" s="60"/>
      <c r="H119" s="60"/>
      <c r="M119" s="60"/>
      <c r="N119" s="60"/>
      <c r="O119" s="60"/>
      <c r="P119" s="60"/>
      <c r="R119" s="85">
        <f t="shared" si="14"/>
        <v>0</v>
      </c>
      <c r="S119" s="85">
        <f t="shared" si="9"/>
        <v>0</v>
      </c>
      <c r="T119" s="85" t="str">
        <f t="shared" si="10"/>
        <v>No conformidad y &lt;=30</v>
      </c>
      <c r="U119" s="85">
        <v>1</v>
      </c>
      <c r="V119" s="85" t="str">
        <f t="shared" si="11"/>
        <v/>
      </c>
      <c r="W119" s="85" t="b">
        <f t="shared" si="12"/>
        <v>0</v>
      </c>
      <c r="X119" s="85" t="str">
        <f t="shared" si="13"/>
        <v>No conformidad</v>
      </c>
      <c r="Y119" s="85"/>
      <c r="Z119" s="85"/>
      <c r="AA119" s="85"/>
      <c r="AB119" s="85"/>
      <c r="AC119" s="85"/>
      <c r="AD119" s="85"/>
      <c r="AE119" s="85"/>
      <c r="AF119" s="85"/>
      <c r="AG119" s="85"/>
    </row>
    <row r="120" spans="2:33" x14ac:dyDescent="0.25">
      <c r="B120" s="58">
        <f t="shared" si="8"/>
        <v>43190</v>
      </c>
      <c r="C120" s="59">
        <f t="shared" si="15"/>
        <v>43190</v>
      </c>
      <c r="G120" s="60"/>
      <c r="H120" s="60"/>
      <c r="M120" s="60"/>
      <c r="N120" s="60"/>
      <c r="O120" s="60"/>
      <c r="P120" s="60"/>
      <c r="R120" s="85">
        <f t="shared" si="14"/>
        <v>0</v>
      </c>
      <c r="S120" s="85">
        <f t="shared" si="9"/>
        <v>0</v>
      </c>
      <c r="T120" s="85" t="str">
        <f t="shared" si="10"/>
        <v>No conformidad y &lt;=30</v>
      </c>
      <c r="U120" s="85">
        <v>1</v>
      </c>
      <c r="V120" s="85" t="str">
        <f t="shared" si="11"/>
        <v/>
      </c>
      <c r="W120" s="85" t="b">
        <f t="shared" si="12"/>
        <v>0</v>
      </c>
      <c r="X120" s="85" t="str">
        <f t="shared" si="13"/>
        <v>No conformidad</v>
      </c>
      <c r="Y120" s="85"/>
      <c r="Z120" s="85"/>
      <c r="AA120" s="85"/>
      <c r="AB120" s="85"/>
      <c r="AC120" s="85"/>
      <c r="AD120" s="85"/>
      <c r="AE120" s="85"/>
      <c r="AF120" s="85"/>
      <c r="AG120" s="85"/>
    </row>
    <row r="121" spans="2:33" x14ac:dyDescent="0.25">
      <c r="B121" s="58">
        <f t="shared" si="8"/>
        <v>43190</v>
      </c>
      <c r="C121" s="59">
        <f t="shared" si="15"/>
        <v>43190</v>
      </c>
      <c r="G121" s="60"/>
      <c r="H121" s="60"/>
      <c r="M121" s="60"/>
      <c r="N121" s="60"/>
      <c r="O121" s="60"/>
      <c r="P121" s="60"/>
      <c r="R121" s="85">
        <f t="shared" si="14"/>
        <v>0</v>
      </c>
      <c r="S121" s="85">
        <f t="shared" si="9"/>
        <v>0</v>
      </c>
      <c r="T121" s="85" t="str">
        <f t="shared" si="10"/>
        <v>No conformidad y &lt;=30</v>
      </c>
      <c r="U121" s="85">
        <v>1</v>
      </c>
      <c r="V121" s="85" t="str">
        <f t="shared" si="11"/>
        <v/>
      </c>
      <c r="W121" s="85" t="b">
        <f t="shared" si="12"/>
        <v>0</v>
      </c>
      <c r="X121" s="85" t="str">
        <f t="shared" si="13"/>
        <v>No conformidad</v>
      </c>
      <c r="Y121" s="85"/>
      <c r="Z121" s="85"/>
      <c r="AA121" s="85"/>
      <c r="AB121" s="85"/>
      <c r="AC121" s="85"/>
      <c r="AD121" s="85"/>
      <c r="AE121" s="85"/>
      <c r="AF121" s="85"/>
      <c r="AG121" s="85"/>
    </row>
    <row r="122" spans="2:33" x14ac:dyDescent="0.25">
      <c r="B122" s="58">
        <f t="shared" si="8"/>
        <v>43190</v>
      </c>
      <c r="C122" s="59">
        <f t="shared" si="15"/>
        <v>43190</v>
      </c>
      <c r="G122" s="60"/>
      <c r="H122" s="60"/>
      <c r="M122" s="60"/>
      <c r="N122" s="60"/>
      <c r="O122" s="60"/>
      <c r="P122" s="60"/>
      <c r="R122" s="85">
        <f t="shared" si="14"/>
        <v>0</v>
      </c>
      <c r="S122" s="85">
        <f t="shared" si="9"/>
        <v>0</v>
      </c>
      <c r="T122" s="85" t="str">
        <f t="shared" si="10"/>
        <v>No conformidad y &lt;=30</v>
      </c>
      <c r="U122" s="85">
        <v>1</v>
      </c>
      <c r="V122" s="85" t="str">
        <f t="shared" si="11"/>
        <v/>
      </c>
      <c r="W122" s="85" t="b">
        <f t="shared" si="12"/>
        <v>0</v>
      </c>
      <c r="X122" s="85" t="str">
        <f t="shared" si="13"/>
        <v>No conformidad</v>
      </c>
      <c r="Y122" s="85"/>
      <c r="Z122" s="85"/>
      <c r="AA122" s="85"/>
      <c r="AB122" s="85"/>
      <c r="AC122" s="85"/>
      <c r="AD122" s="85"/>
      <c r="AE122" s="85"/>
      <c r="AF122" s="85"/>
      <c r="AG122" s="85"/>
    </row>
    <row r="123" spans="2:33" x14ac:dyDescent="0.25">
      <c r="B123" s="58">
        <f t="shared" si="8"/>
        <v>43190</v>
      </c>
      <c r="C123" s="59">
        <f t="shared" si="15"/>
        <v>43190</v>
      </c>
      <c r="G123" s="60"/>
      <c r="H123" s="60"/>
      <c r="M123" s="60"/>
      <c r="N123" s="60"/>
      <c r="O123" s="60"/>
      <c r="P123" s="60"/>
      <c r="R123" s="85">
        <f t="shared" si="14"/>
        <v>0</v>
      </c>
      <c r="S123" s="85">
        <f t="shared" si="9"/>
        <v>0</v>
      </c>
      <c r="T123" s="85" t="str">
        <f t="shared" si="10"/>
        <v>No conformidad y &lt;=30</v>
      </c>
      <c r="U123" s="85">
        <v>1</v>
      </c>
      <c r="V123" s="85" t="str">
        <f t="shared" si="11"/>
        <v/>
      </c>
      <c r="W123" s="85" t="b">
        <f t="shared" si="12"/>
        <v>0</v>
      </c>
      <c r="X123" s="85" t="str">
        <f t="shared" si="13"/>
        <v>No conformidad</v>
      </c>
      <c r="Y123" s="85"/>
      <c r="Z123" s="85"/>
      <c r="AA123" s="85"/>
      <c r="AB123" s="85"/>
      <c r="AC123" s="85"/>
      <c r="AD123" s="85"/>
      <c r="AE123" s="85"/>
      <c r="AF123" s="85"/>
      <c r="AG123" s="85"/>
    </row>
    <row r="124" spans="2:33" x14ac:dyDescent="0.25">
      <c r="B124" s="58">
        <f t="shared" si="8"/>
        <v>43190</v>
      </c>
      <c r="C124" s="59">
        <f t="shared" si="15"/>
        <v>43190</v>
      </c>
      <c r="G124" s="60"/>
      <c r="H124" s="60"/>
      <c r="M124" s="60"/>
      <c r="N124" s="60"/>
      <c r="O124" s="60"/>
      <c r="P124" s="60"/>
      <c r="R124" s="85">
        <f t="shared" si="14"/>
        <v>0</v>
      </c>
      <c r="S124" s="85">
        <f t="shared" si="9"/>
        <v>0</v>
      </c>
      <c r="T124" s="85" t="str">
        <f t="shared" si="10"/>
        <v>No conformidad y &lt;=30</v>
      </c>
      <c r="U124" s="85">
        <v>1</v>
      </c>
      <c r="V124" s="85" t="str">
        <f t="shared" si="11"/>
        <v/>
      </c>
      <c r="W124" s="85" t="b">
        <f t="shared" si="12"/>
        <v>0</v>
      </c>
      <c r="X124" s="85" t="str">
        <f t="shared" si="13"/>
        <v>No conformidad</v>
      </c>
      <c r="Y124" s="85"/>
      <c r="Z124" s="85"/>
      <c r="AA124" s="85"/>
      <c r="AB124" s="85"/>
      <c r="AC124" s="85"/>
      <c r="AD124" s="85"/>
      <c r="AE124" s="85"/>
      <c r="AF124" s="85"/>
      <c r="AG124" s="85"/>
    </row>
    <row r="125" spans="2:33" x14ac:dyDescent="0.25">
      <c r="B125" s="58">
        <f t="shared" si="8"/>
        <v>43190</v>
      </c>
      <c r="C125" s="59">
        <f t="shared" si="15"/>
        <v>43190</v>
      </c>
      <c r="G125" s="60"/>
      <c r="H125" s="60"/>
      <c r="M125" s="60"/>
      <c r="N125" s="60"/>
      <c r="O125" s="60"/>
      <c r="P125" s="60"/>
      <c r="R125" s="85">
        <f t="shared" si="14"/>
        <v>0</v>
      </c>
      <c r="S125" s="85">
        <f t="shared" si="9"/>
        <v>0</v>
      </c>
      <c r="T125" s="85" t="str">
        <f t="shared" si="10"/>
        <v>No conformidad y &lt;=30</v>
      </c>
      <c r="U125" s="85">
        <v>1</v>
      </c>
      <c r="V125" s="85" t="str">
        <f t="shared" si="11"/>
        <v/>
      </c>
      <c r="W125" s="85" t="b">
        <f t="shared" si="12"/>
        <v>0</v>
      </c>
      <c r="X125" s="85" t="str">
        <f t="shared" si="13"/>
        <v>No conformidad</v>
      </c>
      <c r="Y125" s="85"/>
      <c r="Z125" s="85"/>
      <c r="AA125" s="85"/>
      <c r="AB125" s="85"/>
      <c r="AC125" s="85"/>
      <c r="AD125" s="85"/>
      <c r="AE125" s="85"/>
      <c r="AF125" s="85"/>
      <c r="AG125" s="85"/>
    </row>
    <row r="126" spans="2:33" x14ac:dyDescent="0.25">
      <c r="B126" s="58">
        <f t="shared" si="8"/>
        <v>43190</v>
      </c>
      <c r="C126" s="59">
        <f t="shared" si="15"/>
        <v>43190</v>
      </c>
      <c r="G126" s="60"/>
      <c r="H126" s="60"/>
      <c r="M126" s="60"/>
      <c r="N126" s="60"/>
      <c r="O126" s="60"/>
      <c r="P126" s="60"/>
      <c r="R126" s="85">
        <f t="shared" si="14"/>
        <v>0</v>
      </c>
      <c r="S126" s="85">
        <f t="shared" si="9"/>
        <v>0</v>
      </c>
      <c r="T126" s="85" t="str">
        <f t="shared" si="10"/>
        <v>No conformidad y &lt;=30</v>
      </c>
      <c r="U126" s="85">
        <v>1</v>
      </c>
      <c r="V126" s="85" t="str">
        <f t="shared" si="11"/>
        <v/>
      </c>
      <c r="W126" s="85" t="b">
        <f t="shared" si="12"/>
        <v>0</v>
      </c>
      <c r="X126" s="85" t="str">
        <f t="shared" si="13"/>
        <v>No conformidad</v>
      </c>
      <c r="Y126" s="85"/>
      <c r="Z126" s="85"/>
      <c r="AA126" s="85"/>
      <c r="AB126" s="85"/>
      <c r="AC126" s="85"/>
      <c r="AD126" s="85"/>
      <c r="AE126" s="85"/>
      <c r="AF126" s="85"/>
      <c r="AG126" s="85"/>
    </row>
    <row r="127" spans="2:33" x14ac:dyDescent="0.25">
      <c r="B127" s="58">
        <f t="shared" si="8"/>
        <v>43190</v>
      </c>
      <c r="C127" s="59">
        <f t="shared" si="15"/>
        <v>43190</v>
      </c>
      <c r="G127" s="60"/>
      <c r="H127" s="60"/>
      <c r="M127" s="60"/>
      <c r="N127" s="60"/>
      <c r="O127" s="60"/>
      <c r="P127" s="60"/>
      <c r="R127" s="85">
        <f t="shared" si="14"/>
        <v>0</v>
      </c>
      <c r="S127" s="85">
        <f t="shared" si="9"/>
        <v>0</v>
      </c>
      <c r="T127" s="85" t="str">
        <f t="shared" si="10"/>
        <v>No conformidad y &lt;=30</v>
      </c>
      <c r="U127" s="85">
        <v>1</v>
      </c>
      <c r="V127" s="85" t="str">
        <f t="shared" si="11"/>
        <v/>
      </c>
      <c r="W127" s="85" t="b">
        <f t="shared" si="12"/>
        <v>0</v>
      </c>
      <c r="X127" s="85" t="str">
        <f t="shared" si="13"/>
        <v>No conformidad</v>
      </c>
      <c r="Y127" s="85"/>
      <c r="Z127" s="85"/>
      <c r="AA127" s="85"/>
      <c r="AB127" s="85"/>
      <c r="AC127" s="85"/>
      <c r="AD127" s="85"/>
      <c r="AE127" s="85"/>
      <c r="AF127" s="85"/>
      <c r="AG127" s="85"/>
    </row>
    <row r="128" spans="2:33" x14ac:dyDescent="0.25">
      <c r="B128" s="58">
        <f t="shared" si="8"/>
        <v>43190</v>
      </c>
      <c r="C128" s="59">
        <f t="shared" si="15"/>
        <v>43190</v>
      </c>
      <c r="G128" s="60"/>
      <c r="H128" s="60"/>
      <c r="M128" s="60"/>
      <c r="N128" s="60"/>
      <c r="O128" s="60"/>
      <c r="P128" s="60"/>
      <c r="R128" s="85">
        <f t="shared" si="14"/>
        <v>0</v>
      </c>
      <c r="S128" s="85">
        <f t="shared" si="9"/>
        <v>0</v>
      </c>
      <c r="T128" s="85" t="str">
        <f t="shared" si="10"/>
        <v>No conformidad y &lt;=30</v>
      </c>
      <c r="U128" s="85">
        <v>1</v>
      </c>
      <c r="V128" s="85" t="str">
        <f t="shared" si="11"/>
        <v/>
      </c>
      <c r="W128" s="85" t="b">
        <f t="shared" si="12"/>
        <v>0</v>
      </c>
      <c r="X128" s="85" t="str">
        <f t="shared" si="13"/>
        <v>No conformidad</v>
      </c>
      <c r="Y128" s="85"/>
      <c r="Z128" s="85"/>
      <c r="AA128" s="85"/>
      <c r="AB128" s="85"/>
      <c r="AC128" s="85"/>
      <c r="AD128" s="85"/>
      <c r="AE128" s="85"/>
      <c r="AF128" s="85"/>
      <c r="AG128" s="85"/>
    </row>
    <row r="129" spans="2:33" x14ac:dyDescent="0.25">
      <c r="B129" s="58">
        <f t="shared" si="8"/>
        <v>43190</v>
      </c>
      <c r="C129" s="59">
        <f t="shared" si="15"/>
        <v>43190</v>
      </c>
      <c r="G129" s="60"/>
      <c r="H129" s="60"/>
      <c r="M129" s="60"/>
      <c r="N129" s="60"/>
      <c r="O129" s="60"/>
      <c r="P129" s="60"/>
      <c r="R129" s="85">
        <f t="shared" si="14"/>
        <v>0</v>
      </c>
      <c r="S129" s="85">
        <f t="shared" si="9"/>
        <v>0</v>
      </c>
      <c r="T129" s="85" t="str">
        <f t="shared" si="10"/>
        <v>No conformidad y &lt;=30</v>
      </c>
      <c r="U129" s="85">
        <v>1</v>
      </c>
      <c r="V129" s="85" t="str">
        <f t="shared" si="11"/>
        <v/>
      </c>
      <c r="W129" s="85" t="b">
        <f t="shared" si="12"/>
        <v>0</v>
      </c>
      <c r="X129" s="85" t="str">
        <f t="shared" si="13"/>
        <v>No conformidad</v>
      </c>
      <c r="Y129" s="85"/>
      <c r="Z129" s="85"/>
      <c r="AA129" s="85"/>
      <c r="AB129" s="85"/>
      <c r="AC129" s="85"/>
      <c r="AD129" s="85"/>
      <c r="AE129" s="85"/>
      <c r="AF129" s="85"/>
      <c r="AG129" s="85"/>
    </row>
    <row r="130" spans="2:33" x14ac:dyDescent="0.25">
      <c r="B130" s="58">
        <f t="shared" si="8"/>
        <v>43190</v>
      </c>
      <c r="C130" s="59">
        <f t="shared" si="15"/>
        <v>43190</v>
      </c>
      <c r="G130" s="60"/>
      <c r="H130" s="60"/>
      <c r="M130" s="60"/>
      <c r="N130" s="60"/>
      <c r="O130" s="60"/>
      <c r="P130" s="60"/>
      <c r="R130" s="85">
        <f t="shared" si="14"/>
        <v>0</v>
      </c>
      <c r="S130" s="85">
        <f t="shared" si="9"/>
        <v>0</v>
      </c>
      <c r="T130" s="85" t="str">
        <f t="shared" si="10"/>
        <v>No conformidad y &lt;=30</v>
      </c>
      <c r="U130" s="85">
        <v>1</v>
      </c>
      <c r="V130" s="85" t="str">
        <f t="shared" si="11"/>
        <v/>
      </c>
      <c r="W130" s="85" t="b">
        <f t="shared" si="12"/>
        <v>0</v>
      </c>
      <c r="X130" s="85" t="str">
        <f t="shared" si="13"/>
        <v>No conformidad</v>
      </c>
      <c r="Y130" s="85"/>
      <c r="Z130" s="85"/>
      <c r="AA130" s="85"/>
      <c r="AB130" s="85"/>
      <c r="AC130" s="85"/>
      <c r="AD130" s="85"/>
      <c r="AE130" s="85"/>
      <c r="AF130" s="85"/>
      <c r="AG130" s="85"/>
    </row>
    <row r="131" spans="2:33" x14ac:dyDescent="0.25">
      <c r="B131" s="58">
        <f t="shared" si="8"/>
        <v>43190</v>
      </c>
      <c r="C131" s="59">
        <f t="shared" si="15"/>
        <v>43190</v>
      </c>
      <c r="G131" s="60"/>
      <c r="H131" s="60"/>
      <c r="M131" s="60"/>
      <c r="N131" s="60"/>
      <c r="O131" s="60"/>
      <c r="P131" s="60"/>
      <c r="R131" s="85">
        <f t="shared" si="14"/>
        <v>0</v>
      </c>
      <c r="S131" s="85">
        <f t="shared" si="9"/>
        <v>0</v>
      </c>
      <c r="T131" s="85" t="str">
        <f t="shared" si="10"/>
        <v>No conformidad y &lt;=30</v>
      </c>
      <c r="U131" s="85">
        <v>1</v>
      </c>
      <c r="V131" s="85" t="str">
        <f t="shared" si="11"/>
        <v/>
      </c>
      <c r="W131" s="85" t="b">
        <f t="shared" si="12"/>
        <v>0</v>
      </c>
      <c r="X131" s="85" t="str">
        <f t="shared" si="13"/>
        <v>No conformidad</v>
      </c>
      <c r="Y131" s="85"/>
      <c r="Z131" s="85"/>
      <c r="AA131" s="85"/>
      <c r="AB131" s="85"/>
      <c r="AC131" s="85"/>
      <c r="AD131" s="85"/>
      <c r="AE131" s="85"/>
      <c r="AF131" s="85"/>
      <c r="AG131" s="85"/>
    </row>
    <row r="132" spans="2:33" x14ac:dyDescent="0.25">
      <c r="B132" s="58">
        <f t="shared" si="8"/>
        <v>43190</v>
      </c>
      <c r="C132" s="59">
        <f t="shared" si="15"/>
        <v>43190</v>
      </c>
      <c r="G132" s="60"/>
      <c r="H132" s="60"/>
      <c r="M132" s="60"/>
      <c r="N132" s="60"/>
      <c r="O132" s="60"/>
      <c r="P132" s="60"/>
      <c r="R132" s="85">
        <f t="shared" si="14"/>
        <v>0</v>
      </c>
      <c r="S132" s="85">
        <f t="shared" si="9"/>
        <v>0</v>
      </c>
      <c r="T132" s="85" t="str">
        <f t="shared" si="10"/>
        <v>No conformidad y &lt;=30</v>
      </c>
      <c r="U132" s="85">
        <v>1</v>
      </c>
      <c r="V132" s="85" t="str">
        <f t="shared" si="11"/>
        <v/>
      </c>
      <c r="W132" s="85" t="b">
        <f t="shared" si="12"/>
        <v>0</v>
      </c>
      <c r="X132" s="85" t="str">
        <f t="shared" si="13"/>
        <v>No conformidad</v>
      </c>
      <c r="Y132" s="85"/>
      <c r="Z132" s="85"/>
      <c r="AA132" s="85"/>
      <c r="AB132" s="85"/>
      <c r="AC132" s="85"/>
      <c r="AD132" s="85"/>
      <c r="AE132" s="85"/>
      <c r="AF132" s="85"/>
      <c r="AG132" s="85"/>
    </row>
    <row r="133" spans="2:33" x14ac:dyDescent="0.25">
      <c r="B133" s="58">
        <f t="shared" si="8"/>
        <v>43190</v>
      </c>
      <c r="C133" s="59">
        <f t="shared" si="15"/>
        <v>43190</v>
      </c>
      <c r="G133" s="60"/>
      <c r="H133" s="60"/>
      <c r="M133" s="60"/>
      <c r="N133" s="60"/>
      <c r="O133" s="60"/>
      <c r="P133" s="60"/>
      <c r="R133" s="85">
        <f t="shared" si="14"/>
        <v>0</v>
      </c>
      <c r="S133" s="85">
        <f t="shared" si="9"/>
        <v>0</v>
      </c>
      <c r="T133" s="85" t="str">
        <f t="shared" si="10"/>
        <v>No conformidad y &lt;=30</v>
      </c>
      <c r="U133" s="85">
        <v>1</v>
      </c>
      <c r="V133" s="85" t="str">
        <f t="shared" si="11"/>
        <v/>
      </c>
      <c r="W133" s="85" t="b">
        <f t="shared" si="12"/>
        <v>0</v>
      </c>
      <c r="X133" s="85" t="str">
        <f t="shared" si="13"/>
        <v>No conformidad</v>
      </c>
      <c r="Y133" s="85"/>
      <c r="Z133" s="85"/>
      <c r="AA133" s="85"/>
      <c r="AB133" s="85"/>
      <c r="AC133" s="85"/>
      <c r="AD133" s="85"/>
      <c r="AE133" s="85"/>
      <c r="AF133" s="85"/>
      <c r="AG133" s="85"/>
    </row>
    <row r="134" spans="2:33" x14ac:dyDescent="0.25">
      <c r="B134" s="58">
        <f t="shared" si="8"/>
        <v>43190</v>
      </c>
      <c r="C134" s="59">
        <f t="shared" si="15"/>
        <v>43190</v>
      </c>
      <c r="G134" s="60"/>
      <c r="H134" s="60"/>
      <c r="M134" s="60"/>
      <c r="N134" s="60"/>
      <c r="O134" s="60"/>
      <c r="P134" s="60"/>
      <c r="R134" s="85">
        <f t="shared" si="14"/>
        <v>0</v>
      </c>
      <c r="S134" s="85">
        <f t="shared" si="9"/>
        <v>0</v>
      </c>
      <c r="T134" s="85" t="str">
        <f t="shared" si="10"/>
        <v>No conformidad y &lt;=30</v>
      </c>
      <c r="U134" s="85">
        <v>1</v>
      </c>
      <c r="V134" s="85" t="str">
        <f t="shared" si="11"/>
        <v/>
      </c>
      <c r="W134" s="85" t="b">
        <f t="shared" si="12"/>
        <v>0</v>
      </c>
      <c r="X134" s="85" t="str">
        <f t="shared" si="13"/>
        <v>No conformidad</v>
      </c>
      <c r="Y134" s="85"/>
      <c r="Z134" s="85"/>
      <c r="AA134" s="85"/>
      <c r="AB134" s="85"/>
      <c r="AC134" s="85"/>
      <c r="AD134" s="85"/>
      <c r="AE134" s="85"/>
      <c r="AF134" s="85"/>
      <c r="AG134" s="85"/>
    </row>
    <row r="135" spans="2:33" x14ac:dyDescent="0.25">
      <c r="B135" s="58">
        <f t="shared" si="8"/>
        <v>43190</v>
      </c>
      <c r="C135" s="59">
        <f t="shared" si="15"/>
        <v>43190</v>
      </c>
      <c r="G135" s="60"/>
      <c r="H135" s="60"/>
      <c r="M135" s="60"/>
      <c r="N135" s="60"/>
      <c r="O135" s="60"/>
      <c r="P135" s="60"/>
      <c r="R135" s="85">
        <f t="shared" si="14"/>
        <v>0</v>
      </c>
      <c r="S135" s="85">
        <f t="shared" si="9"/>
        <v>0</v>
      </c>
      <c r="T135" s="85" t="str">
        <f t="shared" si="10"/>
        <v>No conformidad y &lt;=30</v>
      </c>
      <c r="U135" s="85">
        <v>1</v>
      </c>
      <c r="V135" s="85" t="str">
        <f t="shared" si="11"/>
        <v/>
      </c>
      <c r="W135" s="85" t="b">
        <f t="shared" si="12"/>
        <v>0</v>
      </c>
      <c r="X135" s="85" t="str">
        <f t="shared" si="13"/>
        <v>No conformidad</v>
      </c>
      <c r="Y135" s="85"/>
      <c r="Z135" s="85"/>
      <c r="AA135" s="85"/>
      <c r="AB135" s="85"/>
      <c r="AC135" s="85"/>
      <c r="AD135" s="85"/>
      <c r="AE135" s="85"/>
      <c r="AF135" s="85"/>
      <c r="AG135" s="85"/>
    </row>
    <row r="136" spans="2:33" x14ac:dyDescent="0.25">
      <c r="B136" s="58">
        <f t="shared" ref="B136:B199" si="16">IF(ISBLANK(P136),$F$5,P136)</f>
        <v>43190</v>
      </c>
      <c r="C136" s="59">
        <f t="shared" si="15"/>
        <v>43190</v>
      </c>
      <c r="G136" s="60"/>
      <c r="H136" s="60"/>
      <c r="M136" s="60"/>
      <c r="N136" s="60"/>
      <c r="O136" s="60"/>
      <c r="P136" s="60"/>
      <c r="R136" s="85">
        <f t="shared" si="14"/>
        <v>0</v>
      </c>
      <c r="S136" s="85">
        <f t="shared" ref="S136:S199" si="17">O136-M136</f>
        <v>0</v>
      </c>
      <c r="T136" s="85" t="str">
        <f t="shared" ref="T136:T199" si="18">IF(AND(S136&lt;=30,ISBLANK(N136)),"No conformidad y &lt;=30",IF(AND(S136&gt;30,ISBLANK(N136)),"No conformidad y &gt;30",IF(S136&lt;=30,"Conformidad y &lt;=30","Conformidad y &gt;30")))</f>
        <v>No conformidad y &lt;=30</v>
      </c>
      <c r="U136" s="85">
        <v>1</v>
      </c>
      <c r="V136" s="85" t="str">
        <f t="shared" ref="V136:V199" si="19">IF(AND(ISBLANK(N136),ISNUMBER(J136)),"No conformidad",IF(ISNUMBER(J136),P136-N136,""))</f>
        <v/>
      </c>
      <c r="W136" s="85" t="b">
        <f t="shared" ref="W136:W199" si="20">ISNUMBER(P136)</f>
        <v>0</v>
      </c>
      <c r="X136" s="85" t="str">
        <f t="shared" si="13"/>
        <v>No conformidad</v>
      </c>
      <c r="Y136" s="85"/>
      <c r="Z136" s="85"/>
      <c r="AA136" s="85"/>
      <c r="AB136" s="85"/>
      <c r="AC136" s="85"/>
      <c r="AD136" s="85"/>
      <c r="AE136" s="85"/>
      <c r="AF136" s="85"/>
      <c r="AG136" s="85"/>
    </row>
    <row r="137" spans="2:33" x14ac:dyDescent="0.25">
      <c r="B137" s="58">
        <f t="shared" si="16"/>
        <v>43190</v>
      </c>
      <c r="C137" s="59">
        <f t="shared" si="15"/>
        <v>43190</v>
      </c>
      <c r="G137" s="60"/>
      <c r="H137" s="60"/>
      <c r="M137" s="60"/>
      <c r="N137" s="60"/>
      <c r="O137" s="60"/>
      <c r="P137" s="60"/>
      <c r="R137" s="85">
        <f t="shared" si="14"/>
        <v>0</v>
      </c>
      <c r="S137" s="85">
        <f t="shared" si="17"/>
        <v>0</v>
      </c>
      <c r="T137" s="85" t="str">
        <f t="shared" si="18"/>
        <v>No conformidad y &lt;=30</v>
      </c>
      <c r="U137" s="85">
        <v>1</v>
      </c>
      <c r="V137" s="85" t="str">
        <f t="shared" si="19"/>
        <v/>
      </c>
      <c r="W137" s="85" t="b">
        <f t="shared" si="20"/>
        <v>0</v>
      </c>
      <c r="X137" s="85" t="str">
        <f t="shared" ref="X137:X200" si="21">IF(ISBLANK(N137),"No conformidad",$F$5-N137)</f>
        <v>No conformidad</v>
      </c>
      <c r="Y137" s="85"/>
      <c r="Z137" s="85"/>
      <c r="AA137" s="85"/>
      <c r="AB137" s="85"/>
      <c r="AC137" s="85"/>
      <c r="AD137" s="85"/>
      <c r="AE137" s="85"/>
      <c r="AF137" s="85"/>
      <c r="AG137" s="85"/>
    </row>
    <row r="138" spans="2:33" x14ac:dyDescent="0.25">
      <c r="B138" s="58">
        <f t="shared" si="16"/>
        <v>43190</v>
      </c>
      <c r="C138" s="59">
        <f t="shared" si="15"/>
        <v>43190</v>
      </c>
      <c r="G138" s="60"/>
      <c r="H138" s="60"/>
      <c r="M138" s="60"/>
      <c r="N138" s="60"/>
      <c r="O138" s="60"/>
      <c r="P138" s="60"/>
      <c r="R138" s="85">
        <f t="shared" ref="R138:R201" si="22">IF(ISBLANK(P138),C138*J138,-C138*J138)</f>
        <v>0</v>
      </c>
      <c r="S138" s="85">
        <f t="shared" si="17"/>
        <v>0</v>
      </c>
      <c r="T138" s="85" t="str">
        <f t="shared" si="18"/>
        <v>No conformidad y &lt;=30</v>
      </c>
      <c r="U138" s="85">
        <v>1</v>
      </c>
      <c r="V138" s="85" t="str">
        <f t="shared" si="19"/>
        <v/>
      </c>
      <c r="W138" s="85" t="b">
        <f t="shared" si="20"/>
        <v>0</v>
      </c>
      <c r="X138" s="85" t="str">
        <f t="shared" si="21"/>
        <v>No conformidad</v>
      </c>
      <c r="Y138" s="85"/>
      <c r="Z138" s="85"/>
      <c r="AA138" s="85"/>
      <c r="AB138" s="85"/>
      <c r="AC138" s="85"/>
      <c r="AD138" s="85"/>
      <c r="AE138" s="85"/>
      <c r="AF138" s="85"/>
      <c r="AG138" s="85"/>
    </row>
    <row r="139" spans="2:33" x14ac:dyDescent="0.25">
      <c r="B139" s="58">
        <f t="shared" si="16"/>
        <v>43190</v>
      </c>
      <c r="C139" s="59">
        <f t="shared" si="15"/>
        <v>43190</v>
      </c>
      <c r="G139" s="60"/>
      <c r="H139" s="60"/>
      <c r="M139" s="60"/>
      <c r="N139" s="60"/>
      <c r="O139" s="60"/>
      <c r="P139" s="60"/>
      <c r="R139" s="85">
        <f t="shared" si="22"/>
        <v>0</v>
      </c>
      <c r="S139" s="85">
        <f t="shared" si="17"/>
        <v>0</v>
      </c>
      <c r="T139" s="85" t="str">
        <f t="shared" si="18"/>
        <v>No conformidad y &lt;=30</v>
      </c>
      <c r="U139" s="85">
        <v>1</v>
      </c>
      <c r="V139" s="85" t="str">
        <f t="shared" si="19"/>
        <v/>
      </c>
      <c r="W139" s="85" t="b">
        <f t="shared" si="20"/>
        <v>0</v>
      </c>
      <c r="X139" s="85" t="str">
        <f t="shared" si="21"/>
        <v>No conformidad</v>
      </c>
      <c r="Y139" s="85"/>
      <c r="Z139" s="85"/>
      <c r="AA139" s="85"/>
      <c r="AB139" s="85"/>
      <c r="AC139" s="85"/>
      <c r="AD139" s="85"/>
      <c r="AE139" s="85"/>
      <c r="AF139" s="85"/>
      <c r="AG139" s="85"/>
    </row>
    <row r="140" spans="2:33" x14ac:dyDescent="0.25">
      <c r="B140" s="58">
        <f t="shared" si="16"/>
        <v>43190</v>
      </c>
      <c r="C140" s="59">
        <f t="shared" si="15"/>
        <v>43190</v>
      </c>
      <c r="G140" s="60"/>
      <c r="H140" s="60"/>
      <c r="M140" s="60"/>
      <c r="N140" s="60"/>
      <c r="O140" s="60"/>
      <c r="P140" s="60"/>
      <c r="R140" s="85">
        <f t="shared" si="22"/>
        <v>0</v>
      </c>
      <c r="S140" s="85">
        <f t="shared" si="17"/>
        <v>0</v>
      </c>
      <c r="T140" s="85" t="str">
        <f t="shared" si="18"/>
        <v>No conformidad y &lt;=30</v>
      </c>
      <c r="U140" s="85">
        <v>1</v>
      </c>
      <c r="V140" s="85" t="str">
        <f t="shared" si="19"/>
        <v/>
      </c>
      <c r="W140" s="85" t="b">
        <f t="shared" si="20"/>
        <v>0</v>
      </c>
      <c r="X140" s="85" t="str">
        <f t="shared" si="21"/>
        <v>No conformidad</v>
      </c>
      <c r="Y140" s="85"/>
      <c r="Z140" s="85"/>
      <c r="AA140" s="85"/>
      <c r="AB140" s="85"/>
      <c r="AC140" s="85"/>
      <c r="AD140" s="85"/>
      <c r="AE140" s="85"/>
      <c r="AF140" s="85"/>
      <c r="AG140" s="85"/>
    </row>
    <row r="141" spans="2:33" x14ac:dyDescent="0.25">
      <c r="B141" s="58">
        <f t="shared" si="16"/>
        <v>43190</v>
      </c>
      <c r="C141" s="59">
        <f t="shared" ref="C141:C204" si="23">B141-N141</f>
        <v>43190</v>
      </c>
      <c r="G141" s="60"/>
      <c r="H141" s="60"/>
      <c r="M141" s="60"/>
      <c r="N141" s="60"/>
      <c r="O141" s="60"/>
      <c r="P141" s="60"/>
      <c r="R141" s="85">
        <f t="shared" si="22"/>
        <v>0</v>
      </c>
      <c r="S141" s="85">
        <f t="shared" si="17"/>
        <v>0</v>
      </c>
      <c r="T141" s="85" t="str">
        <f t="shared" si="18"/>
        <v>No conformidad y &lt;=30</v>
      </c>
      <c r="U141" s="85">
        <v>1</v>
      </c>
      <c r="V141" s="85" t="str">
        <f t="shared" si="19"/>
        <v/>
      </c>
      <c r="W141" s="85" t="b">
        <f t="shared" si="20"/>
        <v>0</v>
      </c>
      <c r="X141" s="85" t="str">
        <f t="shared" si="21"/>
        <v>No conformidad</v>
      </c>
      <c r="Y141" s="85"/>
      <c r="Z141" s="85"/>
      <c r="AA141" s="85"/>
      <c r="AB141" s="85"/>
      <c r="AC141" s="85"/>
      <c r="AD141" s="85"/>
      <c r="AE141" s="85"/>
      <c r="AF141" s="85"/>
      <c r="AG141" s="85"/>
    </row>
    <row r="142" spans="2:33" x14ac:dyDescent="0.25">
      <c r="B142" s="58">
        <f t="shared" si="16"/>
        <v>43190</v>
      </c>
      <c r="C142" s="59">
        <f t="shared" si="23"/>
        <v>43190</v>
      </c>
      <c r="G142" s="60"/>
      <c r="H142" s="60"/>
      <c r="M142" s="60"/>
      <c r="N142" s="60"/>
      <c r="O142" s="60"/>
      <c r="P142" s="60"/>
      <c r="R142" s="85">
        <f t="shared" si="22"/>
        <v>0</v>
      </c>
      <c r="S142" s="85">
        <f t="shared" si="17"/>
        <v>0</v>
      </c>
      <c r="T142" s="85" t="str">
        <f t="shared" si="18"/>
        <v>No conformidad y &lt;=30</v>
      </c>
      <c r="U142" s="85">
        <v>1</v>
      </c>
      <c r="V142" s="85" t="str">
        <f t="shared" si="19"/>
        <v/>
      </c>
      <c r="W142" s="85" t="b">
        <f t="shared" si="20"/>
        <v>0</v>
      </c>
      <c r="X142" s="85" t="str">
        <f t="shared" si="21"/>
        <v>No conformidad</v>
      </c>
      <c r="Y142" s="85"/>
      <c r="Z142" s="85"/>
      <c r="AA142" s="85"/>
      <c r="AB142" s="85"/>
      <c r="AC142" s="85"/>
      <c r="AD142" s="85"/>
      <c r="AE142" s="85"/>
      <c r="AF142" s="85"/>
      <c r="AG142" s="85"/>
    </row>
    <row r="143" spans="2:33" x14ac:dyDescent="0.25">
      <c r="B143" s="58">
        <f t="shared" si="16"/>
        <v>43190</v>
      </c>
      <c r="C143" s="59">
        <f t="shared" si="23"/>
        <v>43190</v>
      </c>
      <c r="G143" s="60"/>
      <c r="H143" s="60"/>
      <c r="M143" s="60"/>
      <c r="N143" s="60"/>
      <c r="O143" s="60"/>
      <c r="P143" s="60"/>
      <c r="R143" s="85">
        <f t="shared" si="22"/>
        <v>0</v>
      </c>
      <c r="S143" s="85">
        <f t="shared" si="17"/>
        <v>0</v>
      </c>
      <c r="T143" s="85" t="str">
        <f t="shared" si="18"/>
        <v>No conformidad y &lt;=30</v>
      </c>
      <c r="U143" s="85">
        <v>1</v>
      </c>
      <c r="V143" s="85" t="str">
        <f t="shared" si="19"/>
        <v/>
      </c>
      <c r="W143" s="85" t="b">
        <f t="shared" si="20"/>
        <v>0</v>
      </c>
      <c r="X143" s="85" t="str">
        <f t="shared" si="21"/>
        <v>No conformidad</v>
      </c>
      <c r="Y143" s="85"/>
      <c r="Z143" s="85"/>
      <c r="AA143" s="85"/>
      <c r="AB143" s="85"/>
      <c r="AC143" s="85"/>
      <c r="AD143" s="85"/>
      <c r="AE143" s="85"/>
      <c r="AF143" s="85"/>
      <c r="AG143" s="85"/>
    </row>
    <row r="144" spans="2:33" x14ac:dyDescent="0.25">
      <c r="B144" s="58">
        <f t="shared" si="16"/>
        <v>43190</v>
      </c>
      <c r="C144" s="59">
        <f t="shared" si="23"/>
        <v>43190</v>
      </c>
      <c r="G144" s="60"/>
      <c r="H144" s="60"/>
      <c r="M144" s="60"/>
      <c r="N144" s="60"/>
      <c r="O144" s="60"/>
      <c r="P144" s="60"/>
      <c r="R144" s="85">
        <f t="shared" si="22"/>
        <v>0</v>
      </c>
      <c r="S144" s="85">
        <f t="shared" si="17"/>
        <v>0</v>
      </c>
      <c r="T144" s="85" t="str">
        <f t="shared" si="18"/>
        <v>No conformidad y &lt;=30</v>
      </c>
      <c r="U144" s="85">
        <v>1</v>
      </c>
      <c r="V144" s="85" t="str">
        <f t="shared" si="19"/>
        <v/>
      </c>
      <c r="W144" s="85" t="b">
        <f t="shared" si="20"/>
        <v>0</v>
      </c>
      <c r="X144" s="85" t="str">
        <f t="shared" si="21"/>
        <v>No conformidad</v>
      </c>
      <c r="Y144" s="85"/>
      <c r="Z144" s="85"/>
      <c r="AA144" s="85"/>
      <c r="AB144" s="85"/>
      <c r="AC144" s="85"/>
      <c r="AD144" s="85"/>
      <c r="AE144" s="85"/>
      <c r="AF144" s="85"/>
      <c r="AG144" s="85"/>
    </row>
    <row r="145" spans="2:33" x14ac:dyDescent="0.25">
      <c r="B145" s="58">
        <f t="shared" si="16"/>
        <v>43190</v>
      </c>
      <c r="C145" s="59">
        <f t="shared" si="23"/>
        <v>43190</v>
      </c>
      <c r="G145" s="60"/>
      <c r="H145" s="60"/>
      <c r="M145" s="60"/>
      <c r="N145" s="60"/>
      <c r="O145" s="60"/>
      <c r="P145" s="60"/>
      <c r="R145" s="85">
        <f t="shared" si="22"/>
        <v>0</v>
      </c>
      <c r="S145" s="85">
        <f t="shared" si="17"/>
        <v>0</v>
      </c>
      <c r="T145" s="85" t="str">
        <f t="shared" si="18"/>
        <v>No conformidad y &lt;=30</v>
      </c>
      <c r="U145" s="85">
        <v>1</v>
      </c>
      <c r="V145" s="85" t="str">
        <f t="shared" si="19"/>
        <v/>
      </c>
      <c r="W145" s="85" t="b">
        <f t="shared" si="20"/>
        <v>0</v>
      </c>
      <c r="X145" s="85" t="str">
        <f t="shared" si="21"/>
        <v>No conformidad</v>
      </c>
      <c r="Y145" s="85"/>
      <c r="Z145" s="85"/>
      <c r="AA145" s="85"/>
      <c r="AB145" s="85"/>
      <c r="AC145" s="85"/>
      <c r="AD145" s="85"/>
      <c r="AE145" s="85"/>
      <c r="AF145" s="85"/>
      <c r="AG145" s="85"/>
    </row>
    <row r="146" spans="2:33" x14ac:dyDescent="0.25">
      <c r="B146" s="58">
        <f t="shared" si="16"/>
        <v>43190</v>
      </c>
      <c r="C146" s="59">
        <f t="shared" si="23"/>
        <v>43190</v>
      </c>
      <c r="G146" s="60"/>
      <c r="H146" s="60"/>
      <c r="M146" s="60"/>
      <c r="N146" s="60"/>
      <c r="O146" s="60"/>
      <c r="P146" s="60"/>
      <c r="R146" s="85">
        <f t="shared" si="22"/>
        <v>0</v>
      </c>
      <c r="S146" s="85">
        <f t="shared" si="17"/>
        <v>0</v>
      </c>
      <c r="T146" s="85" t="str">
        <f t="shared" si="18"/>
        <v>No conformidad y &lt;=30</v>
      </c>
      <c r="U146" s="85">
        <v>1</v>
      </c>
      <c r="V146" s="85" t="str">
        <f t="shared" si="19"/>
        <v/>
      </c>
      <c r="W146" s="85" t="b">
        <f t="shared" si="20"/>
        <v>0</v>
      </c>
      <c r="X146" s="85" t="str">
        <f t="shared" si="21"/>
        <v>No conformidad</v>
      </c>
      <c r="Y146" s="85"/>
      <c r="Z146" s="85"/>
      <c r="AA146" s="85"/>
      <c r="AB146" s="85"/>
      <c r="AC146" s="85"/>
      <c r="AD146" s="85"/>
      <c r="AE146" s="85"/>
      <c r="AF146" s="85"/>
      <c r="AG146" s="85"/>
    </row>
    <row r="147" spans="2:33" x14ac:dyDescent="0.25">
      <c r="B147" s="58">
        <f t="shared" si="16"/>
        <v>43190</v>
      </c>
      <c r="C147" s="59">
        <f t="shared" si="23"/>
        <v>43190</v>
      </c>
      <c r="G147" s="60"/>
      <c r="H147" s="60"/>
      <c r="M147" s="60"/>
      <c r="N147" s="60"/>
      <c r="O147" s="60"/>
      <c r="P147" s="60"/>
      <c r="R147" s="85">
        <f t="shared" si="22"/>
        <v>0</v>
      </c>
      <c r="S147" s="85">
        <f t="shared" si="17"/>
        <v>0</v>
      </c>
      <c r="T147" s="85" t="str">
        <f t="shared" si="18"/>
        <v>No conformidad y &lt;=30</v>
      </c>
      <c r="U147" s="85">
        <v>1</v>
      </c>
      <c r="V147" s="85" t="str">
        <f t="shared" si="19"/>
        <v/>
      </c>
      <c r="W147" s="85" t="b">
        <f t="shared" si="20"/>
        <v>0</v>
      </c>
      <c r="X147" s="85" t="str">
        <f t="shared" si="21"/>
        <v>No conformidad</v>
      </c>
      <c r="Y147" s="85"/>
      <c r="Z147" s="85"/>
      <c r="AA147" s="85"/>
      <c r="AB147" s="85"/>
      <c r="AC147" s="85"/>
      <c r="AD147" s="85"/>
      <c r="AE147" s="85"/>
      <c r="AF147" s="85"/>
      <c r="AG147" s="85"/>
    </row>
    <row r="148" spans="2:33" x14ac:dyDescent="0.25">
      <c r="B148" s="58">
        <f t="shared" si="16"/>
        <v>43190</v>
      </c>
      <c r="C148" s="59">
        <f t="shared" si="23"/>
        <v>43190</v>
      </c>
      <c r="G148" s="60"/>
      <c r="H148" s="60"/>
      <c r="M148" s="60"/>
      <c r="N148" s="60"/>
      <c r="O148" s="60"/>
      <c r="P148" s="60"/>
      <c r="R148" s="85">
        <f t="shared" si="22"/>
        <v>0</v>
      </c>
      <c r="S148" s="85">
        <f t="shared" si="17"/>
        <v>0</v>
      </c>
      <c r="T148" s="85" t="str">
        <f t="shared" si="18"/>
        <v>No conformidad y &lt;=30</v>
      </c>
      <c r="U148" s="85">
        <v>1</v>
      </c>
      <c r="V148" s="85" t="str">
        <f t="shared" si="19"/>
        <v/>
      </c>
      <c r="W148" s="85" t="b">
        <f t="shared" si="20"/>
        <v>0</v>
      </c>
      <c r="X148" s="85" t="str">
        <f t="shared" si="21"/>
        <v>No conformidad</v>
      </c>
      <c r="Y148" s="85"/>
      <c r="Z148" s="85"/>
      <c r="AA148" s="85"/>
      <c r="AB148" s="85"/>
      <c r="AC148" s="85"/>
      <c r="AD148" s="85"/>
      <c r="AE148" s="85"/>
      <c r="AF148" s="85"/>
      <c r="AG148" s="85"/>
    </row>
    <row r="149" spans="2:33" x14ac:dyDescent="0.25">
      <c r="B149" s="58">
        <f t="shared" si="16"/>
        <v>43190</v>
      </c>
      <c r="C149" s="59">
        <f t="shared" si="23"/>
        <v>43190</v>
      </c>
      <c r="G149" s="60"/>
      <c r="H149" s="60"/>
      <c r="M149" s="60"/>
      <c r="N149" s="60"/>
      <c r="O149" s="60"/>
      <c r="P149" s="60"/>
      <c r="R149" s="85">
        <f t="shared" si="22"/>
        <v>0</v>
      </c>
      <c r="S149" s="85">
        <f t="shared" si="17"/>
        <v>0</v>
      </c>
      <c r="T149" s="85" t="str">
        <f t="shared" si="18"/>
        <v>No conformidad y &lt;=30</v>
      </c>
      <c r="U149" s="85">
        <v>1</v>
      </c>
      <c r="V149" s="85" t="str">
        <f t="shared" si="19"/>
        <v/>
      </c>
      <c r="W149" s="85" t="b">
        <f t="shared" si="20"/>
        <v>0</v>
      </c>
      <c r="X149" s="85" t="str">
        <f t="shared" si="21"/>
        <v>No conformidad</v>
      </c>
      <c r="Y149" s="85"/>
      <c r="Z149" s="85"/>
      <c r="AA149" s="85"/>
      <c r="AB149" s="85"/>
      <c r="AC149" s="85"/>
      <c r="AD149" s="85"/>
      <c r="AE149" s="85"/>
      <c r="AF149" s="85"/>
      <c r="AG149" s="85"/>
    </row>
    <row r="150" spans="2:33" x14ac:dyDescent="0.25">
      <c r="B150" s="58">
        <f t="shared" si="16"/>
        <v>43190</v>
      </c>
      <c r="C150" s="59">
        <f t="shared" si="23"/>
        <v>43190</v>
      </c>
      <c r="G150" s="60"/>
      <c r="H150" s="60"/>
      <c r="M150" s="60"/>
      <c r="N150" s="60"/>
      <c r="O150" s="60"/>
      <c r="P150" s="60"/>
      <c r="R150" s="85">
        <f t="shared" si="22"/>
        <v>0</v>
      </c>
      <c r="S150" s="85">
        <f t="shared" si="17"/>
        <v>0</v>
      </c>
      <c r="T150" s="85" t="str">
        <f t="shared" si="18"/>
        <v>No conformidad y &lt;=30</v>
      </c>
      <c r="U150" s="85">
        <v>1</v>
      </c>
      <c r="V150" s="85" t="str">
        <f t="shared" si="19"/>
        <v/>
      </c>
      <c r="W150" s="85" t="b">
        <f t="shared" si="20"/>
        <v>0</v>
      </c>
      <c r="X150" s="85" t="str">
        <f t="shared" si="21"/>
        <v>No conformidad</v>
      </c>
      <c r="Y150" s="85"/>
      <c r="Z150" s="85"/>
      <c r="AA150" s="85"/>
      <c r="AB150" s="85"/>
      <c r="AC150" s="85"/>
      <c r="AD150" s="85"/>
      <c r="AE150" s="85"/>
      <c r="AF150" s="85"/>
      <c r="AG150" s="85"/>
    </row>
    <row r="151" spans="2:33" x14ac:dyDescent="0.25">
      <c r="B151" s="58">
        <f t="shared" si="16"/>
        <v>43190</v>
      </c>
      <c r="C151" s="59">
        <f t="shared" si="23"/>
        <v>43190</v>
      </c>
      <c r="G151" s="60"/>
      <c r="H151" s="60"/>
      <c r="M151" s="60"/>
      <c r="N151" s="60"/>
      <c r="O151" s="60"/>
      <c r="P151" s="60"/>
      <c r="R151" s="85">
        <f t="shared" si="22"/>
        <v>0</v>
      </c>
      <c r="S151" s="85">
        <f t="shared" si="17"/>
        <v>0</v>
      </c>
      <c r="T151" s="85" t="str">
        <f t="shared" si="18"/>
        <v>No conformidad y &lt;=30</v>
      </c>
      <c r="U151" s="85">
        <v>1</v>
      </c>
      <c r="V151" s="85" t="str">
        <f t="shared" si="19"/>
        <v/>
      </c>
      <c r="W151" s="85" t="b">
        <f t="shared" si="20"/>
        <v>0</v>
      </c>
      <c r="X151" s="85" t="str">
        <f t="shared" si="21"/>
        <v>No conformidad</v>
      </c>
      <c r="Y151" s="85"/>
      <c r="Z151" s="85"/>
      <c r="AA151" s="85"/>
      <c r="AB151" s="85"/>
      <c r="AC151" s="85"/>
      <c r="AD151" s="85"/>
      <c r="AE151" s="85"/>
      <c r="AF151" s="85"/>
      <c r="AG151" s="85"/>
    </row>
    <row r="152" spans="2:33" x14ac:dyDescent="0.25">
      <c r="B152" s="58">
        <f t="shared" si="16"/>
        <v>43190</v>
      </c>
      <c r="C152" s="59">
        <f t="shared" si="23"/>
        <v>43190</v>
      </c>
      <c r="G152" s="60"/>
      <c r="H152" s="60"/>
      <c r="M152" s="60"/>
      <c r="N152" s="60"/>
      <c r="O152" s="60"/>
      <c r="P152" s="60"/>
      <c r="R152" s="85">
        <f t="shared" si="22"/>
        <v>0</v>
      </c>
      <c r="S152" s="85">
        <f t="shared" si="17"/>
        <v>0</v>
      </c>
      <c r="T152" s="85" t="str">
        <f t="shared" si="18"/>
        <v>No conformidad y &lt;=30</v>
      </c>
      <c r="U152" s="85">
        <v>1</v>
      </c>
      <c r="V152" s="85" t="str">
        <f t="shared" si="19"/>
        <v/>
      </c>
      <c r="W152" s="85" t="b">
        <f t="shared" si="20"/>
        <v>0</v>
      </c>
      <c r="X152" s="85" t="str">
        <f t="shared" si="21"/>
        <v>No conformidad</v>
      </c>
      <c r="Y152" s="85"/>
      <c r="Z152" s="85"/>
      <c r="AA152" s="85"/>
      <c r="AB152" s="85"/>
      <c r="AC152" s="85"/>
      <c r="AD152" s="85"/>
      <c r="AE152" s="85"/>
      <c r="AF152" s="85"/>
      <c r="AG152" s="85"/>
    </row>
    <row r="153" spans="2:33" x14ac:dyDescent="0.25">
      <c r="B153" s="58">
        <f t="shared" si="16"/>
        <v>43190</v>
      </c>
      <c r="C153" s="59">
        <f t="shared" si="23"/>
        <v>43190</v>
      </c>
      <c r="G153" s="60"/>
      <c r="H153" s="60"/>
      <c r="M153" s="60"/>
      <c r="N153" s="60"/>
      <c r="O153" s="60"/>
      <c r="P153" s="60"/>
      <c r="R153" s="85">
        <f t="shared" si="22"/>
        <v>0</v>
      </c>
      <c r="S153" s="85">
        <f t="shared" si="17"/>
        <v>0</v>
      </c>
      <c r="T153" s="85" t="str">
        <f t="shared" si="18"/>
        <v>No conformidad y &lt;=30</v>
      </c>
      <c r="U153" s="85">
        <v>1</v>
      </c>
      <c r="V153" s="85" t="str">
        <f t="shared" si="19"/>
        <v/>
      </c>
      <c r="W153" s="85" t="b">
        <f t="shared" si="20"/>
        <v>0</v>
      </c>
      <c r="X153" s="85" t="str">
        <f t="shared" si="21"/>
        <v>No conformidad</v>
      </c>
      <c r="Y153" s="85"/>
      <c r="Z153" s="85"/>
      <c r="AA153" s="85"/>
      <c r="AB153" s="85"/>
      <c r="AC153" s="85"/>
      <c r="AD153" s="85"/>
      <c r="AE153" s="85"/>
      <c r="AF153" s="85"/>
      <c r="AG153" s="85"/>
    </row>
    <row r="154" spans="2:33" x14ac:dyDescent="0.25">
      <c r="B154" s="58">
        <f t="shared" si="16"/>
        <v>43190</v>
      </c>
      <c r="C154" s="59">
        <f t="shared" si="23"/>
        <v>43190</v>
      </c>
      <c r="G154" s="60"/>
      <c r="H154" s="60"/>
      <c r="M154" s="60"/>
      <c r="N154" s="60"/>
      <c r="O154" s="60"/>
      <c r="P154" s="60"/>
      <c r="R154" s="85">
        <f t="shared" si="22"/>
        <v>0</v>
      </c>
      <c r="S154" s="85">
        <f t="shared" si="17"/>
        <v>0</v>
      </c>
      <c r="T154" s="85" t="str">
        <f t="shared" si="18"/>
        <v>No conformidad y &lt;=30</v>
      </c>
      <c r="U154" s="85">
        <v>1</v>
      </c>
      <c r="V154" s="85" t="str">
        <f t="shared" si="19"/>
        <v/>
      </c>
      <c r="W154" s="85" t="b">
        <f t="shared" si="20"/>
        <v>0</v>
      </c>
      <c r="X154" s="85" t="str">
        <f t="shared" si="21"/>
        <v>No conformidad</v>
      </c>
      <c r="Y154" s="85"/>
      <c r="Z154" s="85"/>
      <c r="AA154" s="85"/>
      <c r="AB154" s="85"/>
      <c r="AC154" s="85"/>
      <c r="AD154" s="85"/>
      <c r="AE154" s="85"/>
      <c r="AF154" s="85"/>
      <c r="AG154" s="85"/>
    </row>
    <row r="155" spans="2:33" x14ac:dyDescent="0.25">
      <c r="B155" s="58">
        <f t="shared" si="16"/>
        <v>43190</v>
      </c>
      <c r="C155" s="59">
        <f t="shared" si="23"/>
        <v>43190</v>
      </c>
      <c r="G155" s="60"/>
      <c r="H155" s="60"/>
      <c r="M155" s="60"/>
      <c r="N155" s="60"/>
      <c r="O155" s="60"/>
      <c r="P155" s="60"/>
      <c r="R155" s="85">
        <f t="shared" si="22"/>
        <v>0</v>
      </c>
      <c r="S155" s="85">
        <f t="shared" si="17"/>
        <v>0</v>
      </c>
      <c r="T155" s="85" t="str">
        <f t="shared" si="18"/>
        <v>No conformidad y &lt;=30</v>
      </c>
      <c r="U155" s="85">
        <v>1</v>
      </c>
      <c r="V155" s="85" t="str">
        <f t="shared" si="19"/>
        <v/>
      </c>
      <c r="W155" s="85" t="b">
        <f t="shared" si="20"/>
        <v>0</v>
      </c>
      <c r="X155" s="85" t="str">
        <f t="shared" si="21"/>
        <v>No conformidad</v>
      </c>
      <c r="Y155" s="85"/>
      <c r="Z155" s="85"/>
      <c r="AA155" s="85"/>
      <c r="AB155" s="85"/>
      <c r="AC155" s="85"/>
      <c r="AD155" s="85"/>
      <c r="AE155" s="85"/>
      <c r="AF155" s="85"/>
      <c r="AG155" s="85"/>
    </row>
    <row r="156" spans="2:33" x14ac:dyDescent="0.25">
      <c r="B156" s="58">
        <f t="shared" si="16"/>
        <v>43190</v>
      </c>
      <c r="C156" s="59">
        <f t="shared" si="23"/>
        <v>43190</v>
      </c>
      <c r="G156" s="60"/>
      <c r="H156" s="60"/>
      <c r="M156" s="60"/>
      <c r="N156" s="60"/>
      <c r="O156" s="60"/>
      <c r="P156" s="60"/>
      <c r="R156" s="85">
        <f t="shared" si="22"/>
        <v>0</v>
      </c>
      <c r="S156" s="85">
        <f t="shared" si="17"/>
        <v>0</v>
      </c>
      <c r="T156" s="85" t="str">
        <f t="shared" si="18"/>
        <v>No conformidad y &lt;=30</v>
      </c>
      <c r="U156" s="85">
        <v>1</v>
      </c>
      <c r="V156" s="85" t="str">
        <f t="shared" si="19"/>
        <v/>
      </c>
      <c r="W156" s="85" t="b">
        <f t="shared" si="20"/>
        <v>0</v>
      </c>
      <c r="X156" s="85" t="str">
        <f t="shared" si="21"/>
        <v>No conformidad</v>
      </c>
      <c r="Y156" s="85"/>
      <c r="Z156" s="85"/>
      <c r="AA156" s="85"/>
      <c r="AB156" s="85"/>
      <c r="AC156" s="85"/>
      <c r="AD156" s="85"/>
      <c r="AE156" s="85"/>
      <c r="AF156" s="85"/>
      <c r="AG156" s="85"/>
    </row>
    <row r="157" spans="2:33" x14ac:dyDescent="0.25">
      <c r="B157" s="58">
        <f t="shared" si="16"/>
        <v>43190</v>
      </c>
      <c r="C157" s="59">
        <f t="shared" si="23"/>
        <v>43190</v>
      </c>
      <c r="G157" s="60"/>
      <c r="H157" s="60"/>
      <c r="M157" s="60"/>
      <c r="N157" s="60"/>
      <c r="O157" s="60"/>
      <c r="P157" s="60"/>
      <c r="R157" s="85">
        <f t="shared" si="22"/>
        <v>0</v>
      </c>
      <c r="S157" s="85">
        <f t="shared" si="17"/>
        <v>0</v>
      </c>
      <c r="T157" s="85" t="str">
        <f t="shared" si="18"/>
        <v>No conformidad y &lt;=30</v>
      </c>
      <c r="U157" s="85">
        <v>1</v>
      </c>
      <c r="V157" s="85" t="str">
        <f t="shared" si="19"/>
        <v/>
      </c>
      <c r="W157" s="85" t="b">
        <f t="shared" si="20"/>
        <v>0</v>
      </c>
      <c r="X157" s="85" t="str">
        <f t="shared" si="21"/>
        <v>No conformidad</v>
      </c>
      <c r="Y157" s="85"/>
      <c r="Z157" s="85"/>
      <c r="AA157" s="85"/>
      <c r="AB157" s="85"/>
      <c r="AC157" s="85"/>
      <c r="AD157" s="85"/>
      <c r="AE157" s="85"/>
      <c r="AF157" s="85"/>
      <c r="AG157" s="85"/>
    </row>
    <row r="158" spans="2:33" x14ac:dyDescent="0.25">
      <c r="B158" s="58">
        <f t="shared" si="16"/>
        <v>43190</v>
      </c>
      <c r="C158" s="59">
        <f t="shared" si="23"/>
        <v>43190</v>
      </c>
      <c r="G158" s="60"/>
      <c r="H158" s="60"/>
      <c r="M158" s="60"/>
      <c r="N158" s="60"/>
      <c r="O158" s="60"/>
      <c r="P158" s="60"/>
      <c r="R158" s="85">
        <f t="shared" si="22"/>
        <v>0</v>
      </c>
      <c r="S158" s="85">
        <f t="shared" si="17"/>
        <v>0</v>
      </c>
      <c r="T158" s="85" t="str">
        <f t="shared" si="18"/>
        <v>No conformidad y &lt;=30</v>
      </c>
      <c r="U158" s="85">
        <v>1</v>
      </c>
      <c r="V158" s="85" t="str">
        <f t="shared" si="19"/>
        <v/>
      </c>
      <c r="W158" s="85" t="b">
        <f t="shared" si="20"/>
        <v>0</v>
      </c>
      <c r="X158" s="85" t="str">
        <f t="shared" si="21"/>
        <v>No conformidad</v>
      </c>
      <c r="Y158" s="85"/>
      <c r="Z158" s="85"/>
      <c r="AA158" s="85"/>
      <c r="AB158" s="85"/>
      <c r="AC158" s="85"/>
      <c r="AD158" s="85"/>
      <c r="AE158" s="85"/>
      <c r="AF158" s="85"/>
      <c r="AG158" s="85"/>
    </row>
    <row r="159" spans="2:33" x14ac:dyDescent="0.25">
      <c r="B159" s="58">
        <f t="shared" si="16"/>
        <v>43190</v>
      </c>
      <c r="C159" s="59">
        <f t="shared" si="23"/>
        <v>43190</v>
      </c>
      <c r="G159" s="60"/>
      <c r="H159" s="60"/>
      <c r="M159" s="60"/>
      <c r="N159" s="60"/>
      <c r="O159" s="60"/>
      <c r="P159" s="60"/>
      <c r="R159" s="85">
        <f t="shared" si="22"/>
        <v>0</v>
      </c>
      <c r="S159" s="85">
        <f t="shared" si="17"/>
        <v>0</v>
      </c>
      <c r="T159" s="85" t="str">
        <f t="shared" si="18"/>
        <v>No conformidad y &lt;=30</v>
      </c>
      <c r="U159" s="85">
        <v>1</v>
      </c>
      <c r="V159" s="85" t="str">
        <f t="shared" si="19"/>
        <v/>
      </c>
      <c r="W159" s="85" t="b">
        <f t="shared" si="20"/>
        <v>0</v>
      </c>
      <c r="X159" s="85" t="str">
        <f t="shared" si="21"/>
        <v>No conformidad</v>
      </c>
      <c r="Y159" s="85"/>
      <c r="Z159" s="85"/>
      <c r="AA159" s="85"/>
      <c r="AB159" s="85"/>
      <c r="AC159" s="85"/>
      <c r="AD159" s="85"/>
      <c r="AE159" s="85"/>
      <c r="AF159" s="85"/>
      <c r="AG159" s="85"/>
    </row>
    <row r="160" spans="2:33" x14ac:dyDescent="0.25">
      <c r="B160" s="58">
        <f t="shared" si="16"/>
        <v>43190</v>
      </c>
      <c r="C160" s="59">
        <f t="shared" si="23"/>
        <v>43190</v>
      </c>
      <c r="G160" s="60"/>
      <c r="H160" s="60"/>
      <c r="M160" s="60"/>
      <c r="N160" s="60"/>
      <c r="O160" s="60"/>
      <c r="P160" s="60"/>
      <c r="R160" s="85">
        <f t="shared" si="22"/>
        <v>0</v>
      </c>
      <c r="S160" s="85">
        <f t="shared" si="17"/>
        <v>0</v>
      </c>
      <c r="T160" s="85" t="str">
        <f t="shared" si="18"/>
        <v>No conformidad y &lt;=30</v>
      </c>
      <c r="U160" s="85">
        <v>1</v>
      </c>
      <c r="V160" s="85" t="str">
        <f t="shared" si="19"/>
        <v/>
      </c>
      <c r="W160" s="85" t="b">
        <f t="shared" si="20"/>
        <v>0</v>
      </c>
      <c r="X160" s="85" t="str">
        <f t="shared" si="21"/>
        <v>No conformidad</v>
      </c>
      <c r="Y160" s="85"/>
      <c r="Z160" s="85"/>
      <c r="AA160" s="85"/>
      <c r="AB160" s="85"/>
      <c r="AC160" s="85"/>
      <c r="AD160" s="85"/>
      <c r="AE160" s="85"/>
      <c r="AF160" s="85"/>
      <c r="AG160" s="85"/>
    </row>
    <row r="161" spans="2:33" x14ac:dyDescent="0.25">
      <c r="B161" s="58">
        <f t="shared" si="16"/>
        <v>43190</v>
      </c>
      <c r="C161" s="59">
        <f t="shared" si="23"/>
        <v>43190</v>
      </c>
      <c r="G161" s="60"/>
      <c r="H161" s="60"/>
      <c r="M161" s="60"/>
      <c r="N161" s="60"/>
      <c r="O161" s="60"/>
      <c r="P161" s="60"/>
      <c r="R161" s="85">
        <f t="shared" si="22"/>
        <v>0</v>
      </c>
      <c r="S161" s="85">
        <f t="shared" si="17"/>
        <v>0</v>
      </c>
      <c r="T161" s="85" t="str">
        <f t="shared" si="18"/>
        <v>No conformidad y &lt;=30</v>
      </c>
      <c r="U161" s="85">
        <v>1</v>
      </c>
      <c r="V161" s="85" t="str">
        <f t="shared" si="19"/>
        <v/>
      </c>
      <c r="W161" s="85" t="b">
        <f t="shared" si="20"/>
        <v>0</v>
      </c>
      <c r="X161" s="85" t="str">
        <f t="shared" si="21"/>
        <v>No conformidad</v>
      </c>
      <c r="Y161" s="85"/>
      <c r="Z161" s="85"/>
      <c r="AA161" s="85"/>
      <c r="AB161" s="85"/>
      <c r="AC161" s="85"/>
      <c r="AD161" s="85"/>
      <c r="AE161" s="85"/>
      <c r="AF161" s="85"/>
      <c r="AG161" s="85"/>
    </row>
    <row r="162" spans="2:33" x14ac:dyDescent="0.25">
      <c r="B162" s="58">
        <f t="shared" si="16"/>
        <v>43190</v>
      </c>
      <c r="C162" s="59">
        <f t="shared" si="23"/>
        <v>43190</v>
      </c>
      <c r="G162" s="60"/>
      <c r="H162" s="60"/>
      <c r="M162" s="60"/>
      <c r="N162" s="60"/>
      <c r="O162" s="60"/>
      <c r="P162" s="60"/>
      <c r="R162" s="85">
        <f t="shared" si="22"/>
        <v>0</v>
      </c>
      <c r="S162" s="85">
        <f t="shared" si="17"/>
        <v>0</v>
      </c>
      <c r="T162" s="85" t="str">
        <f t="shared" si="18"/>
        <v>No conformidad y &lt;=30</v>
      </c>
      <c r="U162" s="85">
        <v>1</v>
      </c>
      <c r="V162" s="85" t="str">
        <f t="shared" si="19"/>
        <v/>
      </c>
      <c r="W162" s="85" t="b">
        <f t="shared" si="20"/>
        <v>0</v>
      </c>
      <c r="X162" s="85" t="str">
        <f t="shared" si="21"/>
        <v>No conformidad</v>
      </c>
      <c r="Y162" s="85"/>
      <c r="Z162" s="85"/>
      <c r="AA162" s="85"/>
      <c r="AB162" s="85"/>
      <c r="AC162" s="85"/>
      <c r="AD162" s="85"/>
      <c r="AE162" s="85"/>
      <c r="AF162" s="85"/>
      <c r="AG162" s="85"/>
    </row>
    <row r="163" spans="2:33" x14ac:dyDescent="0.25">
      <c r="B163" s="58">
        <f t="shared" si="16"/>
        <v>43190</v>
      </c>
      <c r="C163" s="59">
        <f t="shared" si="23"/>
        <v>43190</v>
      </c>
      <c r="G163" s="60"/>
      <c r="H163" s="60"/>
      <c r="M163" s="60"/>
      <c r="N163" s="60"/>
      <c r="O163" s="60"/>
      <c r="P163" s="60"/>
      <c r="R163" s="85">
        <f t="shared" si="22"/>
        <v>0</v>
      </c>
      <c r="S163" s="85">
        <f t="shared" si="17"/>
        <v>0</v>
      </c>
      <c r="T163" s="85" t="str">
        <f t="shared" si="18"/>
        <v>No conformidad y &lt;=30</v>
      </c>
      <c r="U163" s="85">
        <v>1</v>
      </c>
      <c r="V163" s="85" t="str">
        <f t="shared" si="19"/>
        <v/>
      </c>
      <c r="W163" s="85" t="b">
        <f t="shared" si="20"/>
        <v>0</v>
      </c>
      <c r="X163" s="85" t="str">
        <f t="shared" si="21"/>
        <v>No conformidad</v>
      </c>
      <c r="Y163" s="85"/>
      <c r="Z163" s="85"/>
      <c r="AA163" s="85"/>
      <c r="AB163" s="85"/>
      <c r="AC163" s="85"/>
      <c r="AD163" s="85"/>
      <c r="AE163" s="85"/>
      <c r="AF163" s="85"/>
      <c r="AG163" s="85"/>
    </row>
    <row r="164" spans="2:33" x14ac:dyDescent="0.25">
      <c r="B164" s="58">
        <f t="shared" si="16"/>
        <v>43190</v>
      </c>
      <c r="C164" s="59">
        <f t="shared" si="23"/>
        <v>43190</v>
      </c>
      <c r="G164" s="60"/>
      <c r="H164" s="60"/>
      <c r="M164" s="60"/>
      <c r="N164" s="60"/>
      <c r="O164" s="60"/>
      <c r="P164" s="60"/>
      <c r="R164" s="85">
        <f t="shared" si="22"/>
        <v>0</v>
      </c>
      <c r="S164" s="85">
        <f t="shared" si="17"/>
        <v>0</v>
      </c>
      <c r="T164" s="85" t="str">
        <f t="shared" si="18"/>
        <v>No conformidad y &lt;=30</v>
      </c>
      <c r="U164" s="85">
        <v>1</v>
      </c>
      <c r="V164" s="85" t="str">
        <f t="shared" si="19"/>
        <v/>
      </c>
      <c r="W164" s="85" t="b">
        <f t="shared" si="20"/>
        <v>0</v>
      </c>
      <c r="X164" s="85" t="str">
        <f t="shared" si="21"/>
        <v>No conformidad</v>
      </c>
      <c r="Y164" s="85"/>
      <c r="Z164" s="85"/>
      <c r="AA164" s="85"/>
      <c r="AB164" s="85"/>
      <c r="AC164" s="85"/>
      <c r="AD164" s="85"/>
      <c r="AE164" s="85"/>
      <c r="AF164" s="85"/>
      <c r="AG164" s="85"/>
    </row>
    <row r="165" spans="2:33" x14ac:dyDescent="0.25">
      <c r="B165" s="58">
        <f t="shared" si="16"/>
        <v>43190</v>
      </c>
      <c r="C165" s="59">
        <f t="shared" si="23"/>
        <v>43190</v>
      </c>
      <c r="G165" s="60"/>
      <c r="H165" s="60"/>
      <c r="M165" s="60"/>
      <c r="N165" s="60"/>
      <c r="O165" s="60"/>
      <c r="P165" s="60"/>
      <c r="R165" s="85">
        <f t="shared" si="22"/>
        <v>0</v>
      </c>
      <c r="S165" s="85">
        <f t="shared" si="17"/>
        <v>0</v>
      </c>
      <c r="T165" s="85" t="str">
        <f t="shared" si="18"/>
        <v>No conformidad y &lt;=30</v>
      </c>
      <c r="U165" s="85">
        <v>1</v>
      </c>
      <c r="V165" s="85" t="str">
        <f t="shared" si="19"/>
        <v/>
      </c>
      <c r="W165" s="85" t="b">
        <f t="shared" si="20"/>
        <v>0</v>
      </c>
      <c r="X165" s="85" t="str">
        <f t="shared" si="21"/>
        <v>No conformidad</v>
      </c>
      <c r="Y165" s="85"/>
      <c r="Z165" s="85"/>
      <c r="AA165" s="85"/>
      <c r="AB165" s="85"/>
      <c r="AC165" s="85"/>
      <c r="AD165" s="85"/>
      <c r="AE165" s="85"/>
      <c r="AF165" s="85"/>
      <c r="AG165" s="85"/>
    </row>
    <row r="166" spans="2:33" x14ac:dyDescent="0.25">
      <c r="B166" s="58">
        <f t="shared" si="16"/>
        <v>43190</v>
      </c>
      <c r="C166" s="59">
        <f t="shared" si="23"/>
        <v>43190</v>
      </c>
      <c r="G166" s="60"/>
      <c r="H166" s="60"/>
      <c r="M166" s="60"/>
      <c r="N166" s="60"/>
      <c r="O166" s="60"/>
      <c r="P166" s="60"/>
      <c r="R166" s="85">
        <f t="shared" si="22"/>
        <v>0</v>
      </c>
      <c r="S166" s="85">
        <f t="shared" si="17"/>
        <v>0</v>
      </c>
      <c r="T166" s="85" t="str">
        <f t="shared" si="18"/>
        <v>No conformidad y &lt;=30</v>
      </c>
      <c r="U166" s="85">
        <v>1</v>
      </c>
      <c r="V166" s="85" t="str">
        <f t="shared" si="19"/>
        <v/>
      </c>
      <c r="W166" s="85" t="b">
        <f t="shared" si="20"/>
        <v>0</v>
      </c>
      <c r="X166" s="85" t="str">
        <f t="shared" si="21"/>
        <v>No conformidad</v>
      </c>
      <c r="Y166" s="85"/>
      <c r="Z166" s="85"/>
      <c r="AA166" s="85"/>
      <c r="AB166" s="85"/>
      <c r="AC166" s="85"/>
      <c r="AD166" s="85"/>
      <c r="AE166" s="85"/>
      <c r="AF166" s="85"/>
      <c r="AG166" s="85"/>
    </row>
    <row r="167" spans="2:33" x14ac:dyDescent="0.25">
      <c r="B167" s="58">
        <f t="shared" si="16"/>
        <v>43190</v>
      </c>
      <c r="C167" s="59">
        <f t="shared" si="23"/>
        <v>43190</v>
      </c>
      <c r="G167" s="60"/>
      <c r="H167" s="60"/>
      <c r="M167" s="60"/>
      <c r="N167" s="60"/>
      <c r="O167" s="60"/>
      <c r="P167" s="60"/>
      <c r="R167" s="85">
        <f t="shared" si="22"/>
        <v>0</v>
      </c>
      <c r="S167" s="85">
        <f t="shared" si="17"/>
        <v>0</v>
      </c>
      <c r="T167" s="85" t="str">
        <f t="shared" si="18"/>
        <v>No conformidad y &lt;=30</v>
      </c>
      <c r="U167" s="85">
        <v>1</v>
      </c>
      <c r="V167" s="85" t="str">
        <f t="shared" si="19"/>
        <v/>
      </c>
      <c r="W167" s="85" t="b">
        <f t="shared" si="20"/>
        <v>0</v>
      </c>
      <c r="X167" s="85" t="str">
        <f t="shared" si="21"/>
        <v>No conformidad</v>
      </c>
      <c r="Y167" s="85"/>
      <c r="Z167" s="85"/>
      <c r="AA167" s="85"/>
      <c r="AB167" s="85"/>
      <c r="AC167" s="85"/>
      <c r="AD167" s="85"/>
      <c r="AE167" s="85"/>
      <c r="AF167" s="85"/>
      <c r="AG167" s="85"/>
    </row>
    <row r="168" spans="2:33" x14ac:dyDescent="0.25">
      <c r="B168" s="58">
        <f t="shared" si="16"/>
        <v>43190</v>
      </c>
      <c r="C168" s="59">
        <f t="shared" si="23"/>
        <v>43190</v>
      </c>
      <c r="G168" s="60"/>
      <c r="H168" s="60"/>
      <c r="M168" s="60"/>
      <c r="N168" s="60"/>
      <c r="O168" s="60"/>
      <c r="P168" s="60"/>
      <c r="R168" s="85">
        <f t="shared" si="22"/>
        <v>0</v>
      </c>
      <c r="S168" s="85">
        <f t="shared" si="17"/>
        <v>0</v>
      </c>
      <c r="T168" s="85" t="str">
        <f t="shared" si="18"/>
        <v>No conformidad y &lt;=30</v>
      </c>
      <c r="U168" s="85">
        <v>1</v>
      </c>
      <c r="V168" s="85" t="str">
        <f t="shared" si="19"/>
        <v/>
      </c>
      <c r="W168" s="85" t="b">
        <f t="shared" si="20"/>
        <v>0</v>
      </c>
      <c r="X168" s="85" t="str">
        <f t="shared" si="21"/>
        <v>No conformidad</v>
      </c>
      <c r="Y168" s="85"/>
      <c r="Z168" s="85"/>
      <c r="AA168" s="85"/>
      <c r="AB168" s="85"/>
      <c r="AC168" s="85"/>
      <c r="AD168" s="85"/>
      <c r="AE168" s="85"/>
      <c r="AF168" s="85"/>
      <c r="AG168" s="85"/>
    </row>
    <row r="169" spans="2:33" x14ac:dyDescent="0.25">
      <c r="B169" s="58">
        <f t="shared" si="16"/>
        <v>43190</v>
      </c>
      <c r="C169" s="59">
        <f t="shared" si="23"/>
        <v>43190</v>
      </c>
      <c r="G169" s="60"/>
      <c r="H169" s="60"/>
      <c r="M169" s="60"/>
      <c r="N169" s="60"/>
      <c r="O169" s="60"/>
      <c r="P169" s="60"/>
      <c r="R169" s="85">
        <f t="shared" si="22"/>
        <v>0</v>
      </c>
      <c r="S169" s="85">
        <f t="shared" si="17"/>
        <v>0</v>
      </c>
      <c r="T169" s="85" t="str">
        <f t="shared" si="18"/>
        <v>No conformidad y &lt;=30</v>
      </c>
      <c r="U169" s="85">
        <v>1</v>
      </c>
      <c r="V169" s="85" t="str">
        <f t="shared" si="19"/>
        <v/>
      </c>
      <c r="W169" s="85" t="b">
        <f t="shared" si="20"/>
        <v>0</v>
      </c>
      <c r="X169" s="85" t="str">
        <f t="shared" si="21"/>
        <v>No conformidad</v>
      </c>
      <c r="Y169" s="85"/>
      <c r="Z169" s="85"/>
      <c r="AA169" s="85"/>
      <c r="AB169" s="85"/>
      <c r="AC169" s="85"/>
      <c r="AD169" s="85"/>
      <c r="AE169" s="85"/>
      <c r="AF169" s="85"/>
      <c r="AG169" s="85"/>
    </row>
    <row r="170" spans="2:33" x14ac:dyDescent="0.25">
      <c r="B170" s="58">
        <f t="shared" si="16"/>
        <v>43190</v>
      </c>
      <c r="C170" s="59">
        <f t="shared" si="23"/>
        <v>43190</v>
      </c>
      <c r="G170" s="60"/>
      <c r="H170" s="60"/>
      <c r="M170" s="60"/>
      <c r="N170" s="60"/>
      <c r="O170" s="60"/>
      <c r="P170" s="60"/>
      <c r="R170" s="85">
        <f t="shared" si="22"/>
        <v>0</v>
      </c>
      <c r="S170" s="85">
        <f t="shared" si="17"/>
        <v>0</v>
      </c>
      <c r="T170" s="85" t="str">
        <f t="shared" si="18"/>
        <v>No conformidad y &lt;=30</v>
      </c>
      <c r="U170" s="85">
        <v>1</v>
      </c>
      <c r="V170" s="85" t="str">
        <f t="shared" si="19"/>
        <v/>
      </c>
      <c r="W170" s="85" t="b">
        <f t="shared" si="20"/>
        <v>0</v>
      </c>
      <c r="X170" s="85" t="str">
        <f t="shared" si="21"/>
        <v>No conformidad</v>
      </c>
      <c r="Y170" s="85"/>
      <c r="Z170" s="85"/>
      <c r="AA170" s="85"/>
      <c r="AB170" s="85"/>
      <c r="AC170" s="85"/>
      <c r="AD170" s="85"/>
      <c r="AE170" s="85"/>
      <c r="AF170" s="85"/>
      <c r="AG170" s="85"/>
    </row>
    <row r="171" spans="2:33" x14ac:dyDescent="0.25">
      <c r="B171" s="58">
        <f t="shared" si="16"/>
        <v>43190</v>
      </c>
      <c r="C171" s="59">
        <f t="shared" si="23"/>
        <v>43190</v>
      </c>
      <c r="G171" s="60"/>
      <c r="H171" s="60"/>
      <c r="M171" s="60"/>
      <c r="N171" s="60"/>
      <c r="O171" s="60"/>
      <c r="P171" s="60"/>
      <c r="R171" s="85">
        <f t="shared" si="22"/>
        <v>0</v>
      </c>
      <c r="S171" s="85">
        <f t="shared" si="17"/>
        <v>0</v>
      </c>
      <c r="T171" s="85" t="str">
        <f t="shared" si="18"/>
        <v>No conformidad y &lt;=30</v>
      </c>
      <c r="U171" s="85">
        <v>1</v>
      </c>
      <c r="V171" s="85" t="str">
        <f t="shared" si="19"/>
        <v/>
      </c>
      <c r="W171" s="85" t="b">
        <f t="shared" si="20"/>
        <v>0</v>
      </c>
      <c r="X171" s="85" t="str">
        <f t="shared" si="21"/>
        <v>No conformidad</v>
      </c>
      <c r="Y171" s="85"/>
      <c r="Z171" s="85"/>
      <c r="AA171" s="85"/>
      <c r="AB171" s="85"/>
      <c r="AC171" s="85"/>
      <c r="AD171" s="85"/>
      <c r="AE171" s="85"/>
      <c r="AF171" s="85"/>
      <c r="AG171" s="85"/>
    </row>
    <row r="172" spans="2:33" x14ac:dyDescent="0.25">
      <c r="B172" s="58">
        <f t="shared" si="16"/>
        <v>43190</v>
      </c>
      <c r="C172" s="59">
        <f t="shared" si="23"/>
        <v>43190</v>
      </c>
      <c r="G172" s="60"/>
      <c r="H172" s="60"/>
      <c r="M172" s="60"/>
      <c r="N172" s="60"/>
      <c r="O172" s="60"/>
      <c r="P172" s="60"/>
      <c r="R172" s="85">
        <f t="shared" si="22"/>
        <v>0</v>
      </c>
      <c r="S172" s="85">
        <f t="shared" si="17"/>
        <v>0</v>
      </c>
      <c r="T172" s="85" t="str">
        <f t="shared" si="18"/>
        <v>No conformidad y &lt;=30</v>
      </c>
      <c r="U172" s="85">
        <v>1</v>
      </c>
      <c r="V172" s="85" t="str">
        <f t="shared" si="19"/>
        <v/>
      </c>
      <c r="W172" s="85" t="b">
        <f t="shared" si="20"/>
        <v>0</v>
      </c>
      <c r="X172" s="85" t="str">
        <f t="shared" si="21"/>
        <v>No conformidad</v>
      </c>
      <c r="Y172" s="85"/>
      <c r="Z172" s="85"/>
      <c r="AA172" s="85"/>
      <c r="AB172" s="85"/>
      <c r="AC172" s="85"/>
      <c r="AD172" s="85"/>
      <c r="AE172" s="85"/>
      <c r="AF172" s="85"/>
      <c r="AG172" s="85"/>
    </row>
    <row r="173" spans="2:33" x14ac:dyDescent="0.25">
      <c r="B173" s="58">
        <f t="shared" si="16"/>
        <v>43190</v>
      </c>
      <c r="C173" s="59">
        <f t="shared" si="23"/>
        <v>43190</v>
      </c>
      <c r="G173" s="60"/>
      <c r="H173" s="60"/>
      <c r="M173" s="60"/>
      <c r="N173" s="60"/>
      <c r="O173" s="60"/>
      <c r="P173" s="60"/>
      <c r="R173" s="85">
        <f t="shared" si="22"/>
        <v>0</v>
      </c>
      <c r="S173" s="85">
        <f t="shared" si="17"/>
        <v>0</v>
      </c>
      <c r="T173" s="85" t="str">
        <f t="shared" si="18"/>
        <v>No conformidad y &lt;=30</v>
      </c>
      <c r="U173" s="85">
        <v>1</v>
      </c>
      <c r="V173" s="85" t="str">
        <f t="shared" si="19"/>
        <v/>
      </c>
      <c r="W173" s="85" t="b">
        <f t="shared" si="20"/>
        <v>0</v>
      </c>
      <c r="X173" s="85" t="str">
        <f t="shared" si="21"/>
        <v>No conformidad</v>
      </c>
      <c r="Y173" s="85"/>
      <c r="Z173" s="85"/>
      <c r="AA173" s="85"/>
      <c r="AB173" s="85"/>
      <c r="AC173" s="85"/>
      <c r="AD173" s="85"/>
      <c r="AE173" s="85"/>
      <c r="AF173" s="85"/>
      <c r="AG173" s="85"/>
    </row>
    <row r="174" spans="2:33" x14ac:dyDescent="0.25">
      <c r="B174" s="58">
        <f t="shared" si="16"/>
        <v>43190</v>
      </c>
      <c r="C174" s="59">
        <f t="shared" si="23"/>
        <v>43190</v>
      </c>
      <c r="G174" s="60"/>
      <c r="H174" s="60"/>
      <c r="M174" s="60"/>
      <c r="N174" s="60"/>
      <c r="O174" s="60"/>
      <c r="P174" s="60"/>
      <c r="R174" s="85">
        <f t="shared" si="22"/>
        <v>0</v>
      </c>
      <c r="S174" s="85">
        <f t="shared" si="17"/>
        <v>0</v>
      </c>
      <c r="T174" s="85" t="str">
        <f t="shared" si="18"/>
        <v>No conformidad y &lt;=30</v>
      </c>
      <c r="U174" s="85">
        <v>1</v>
      </c>
      <c r="V174" s="85" t="str">
        <f t="shared" si="19"/>
        <v/>
      </c>
      <c r="W174" s="85" t="b">
        <f t="shared" si="20"/>
        <v>0</v>
      </c>
      <c r="X174" s="85" t="str">
        <f t="shared" si="21"/>
        <v>No conformidad</v>
      </c>
      <c r="Y174" s="85"/>
      <c r="Z174" s="85"/>
      <c r="AA174" s="85"/>
      <c r="AB174" s="85"/>
      <c r="AC174" s="85"/>
      <c r="AD174" s="85"/>
      <c r="AE174" s="85"/>
      <c r="AF174" s="85"/>
      <c r="AG174" s="85"/>
    </row>
    <row r="175" spans="2:33" x14ac:dyDescent="0.25">
      <c r="B175" s="58">
        <f t="shared" si="16"/>
        <v>43190</v>
      </c>
      <c r="C175" s="59">
        <f t="shared" si="23"/>
        <v>43190</v>
      </c>
      <c r="G175" s="60"/>
      <c r="H175" s="60"/>
      <c r="M175" s="60"/>
      <c r="N175" s="60"/>
      <c r="O175" s="60"/>
      <c r="P175" s="60"/>
      <c r="R175" s="85">
        <f t="shared" si="22"/>
        <v>0</v>
      </c>
      <c r="S175" s="85">
        <f t="shared" si="17"/>
        <v>0</v>
      </c>
      <c r="T175" s="85" t="str">
        <f t="shared" si="18"/>
        <v>No conformidad y &lt;=30</v>
      </c>
      <c r="U175" s="85">
        <v>1</v>
      </c>
      <c r="V175" s="85" t="str">
        <f t="shared" si="19"/>
        <v/>
      </c>
      <c r="W175" s="85" t="b">
        <f t="shared" si="20"/>
        <v>0</v>
      </c>
      <c r="X175" s="85" t="str">
        <f t="shared" si="21"/>
        <v>No conformidad</v>
      </c>
      <c r="Y175" s="85"/>
      <c r="Z175" s="85"/>
      <c r="AA175" s="85"/>
      <c r="AB175" s="85"/>
      <c r="AC175" s="85"/>
      <c r="AD175" s="85"/>
      <c r="AE175" s="85"/>
      <c r="AF175" s="85"/>
      <c r="AG175" s="85"/>
    </row>
    <row r="176" spans="2:33" x14ac:dyDescent="0.25">
      <c r="B176" s="58">
        <f t="shared" si="16"/>
        <v>43190</v>
      </c>
      <c r="C176" s="59">
        <f t="shared" si="23"/>
        <v>43190</v>
      </c>
      <c r="G176" s="60"/>
      <c r="H176" s="60"/>
      <c r="M176" s="60"/>
      <c r="N176" s="60"/>
      <c r="O176" s="60"/>
      <c r="P176" s="60"/>
      <c r="R176" s="85">
        <f t="shared" si="22"/>
        <v>0</v>
      </c>
      <c r="S176" s="85">
        <f t="shared" si="17"/>
        <v>0</v>
      </c>
      <c r="T176" s="85" t="str">
        <f t="shared" si="18"/>
        <v>No conformidad y &lt;=30</v>
      </c>
      <c r="U176" s="85">
        <v>1</v>
      </c>
      <c r="V176" s="85" t="str">
        <f t="shared" si="19"/>
        <v/>
      </c>
      <c r="W176" s="85" t="b">
        <f t="shared" si="20"/>
        <v>0</v>
      </c>
      <c r="X176" s="85" t="str">
        <f t="shared" si="21"/>
        <v>No conformidad</v>
      </c>
      <c r="Y176" s="85"/>
      <c r="Z176" s="85"/>
      <c r="AA176" s="85"/>
      <c r="AB176" s="85"/>
      <c r="AC176" s="85"/>
      <c r="AD176" s="85"/>
      <c r="AE176" s="85"/>
      <c r="AF176" s="85"/>
      <c r="AG176" s="85"/>
    </row>
    <row r="177" spans="2:33" x14ac:dyDescent="0.25">
      <c r="B177" s="58">
        <f t="shared" si="16"/>
        <v>43190</v>
      </c>
      <c r="C177" s="59">
        <f t="shared" si="23"/>
        <v>43190</v>
      </c>
      <c r="G177" s="60"/>
      <c r="H177" s="60"/>
      <c r="M177" s="60"/>
      <c r="N177" s="60"/>
      <c r="O177" s="60"/>
      <c r="P177" s="60"/>
      <c r="R177" s="85">
        <f t="shared" si="22"/>
        <v>0</v>
      </c>
      <c r="S177" s="85">
        <f t="shared" si="17"/>
        <v>0</v>
      </c>
      <c r="T177" s="85" t="str">
        <f t="shared" si="18"/>
        <v>No conformidad y &lt;=30</v>
      </c>
      <c r="U177" s="85">
        <v>1</v>
      </c>
      <c r="V177" s="85" t="str">
        <f t="shared" si="19"/>
        <v/>
      </c>
      <c r="W177" s="85" t="b">
        <f t="shared" si="20"/>
        <v>0</v>
      </c>
      <c r="X177" s="85" t="str">
        <f t="shared" si="21"/>
        <v>No conformidad</v>
      </c>
      <c r="Y177" s="85"/>
      <c r="Z177" s="85"/>
      <c r="AA177" s="85"/>
      <c r="AB177" s="85"/>
      <c r="AC177" s="85"/>
      <c r="AD177" s="85"/>
      <c r="AE177" s="85"/>
      <c r="AF177" s="85"/>
      <c r="AG177" s="85"/>
    </row>
    <row r="178" spans="2:33" x14ac:dyDescent="0.25">
      <c r="B178" s="58">
        <f t="shared" si="16"/>
        <v>43190</v>
      </c>
      <c r="C178" s="59">
        <f t="shared" si="23"/>
        <v>43190</v>
      </c>
      <c r="G178" s="60"/>
      <c r="H178" s="60"/>
      <c r="M178" s="60"/>
      <c r="N178" s="60"/>
      <c r="O178" s="60"/>
      <c r="P178" s="60"/>
      <c r="R178" s="85">
        <f t="shared" si="22"/>
        <v>0</v>
      </c>
      <c r="S178" s="85">
        <f t="shared" si="17"/>
        <v>0</v>
      </c>
      <c r="T178" s="85" t="str">
        <f t="shared" si="18"/>
        <v>No conformidad y &lt;=30</v>
      </c>
      <c r="U178" s="85">
        <v>1</v>
      </c>
      <c r="V178" s="85" t="str">
        <f t="shared" si="19"/>
        <v/>
      </c>
      <c r="W178" s="85" t="b">
        <f t="shared" si="20"/>
        <v>0</v>
      </c>
      <c r="X178" s="85" t="str">
        <f t="shared" si="21"/>
        <v>No conformidad</v>
      </c>
      <c r="Y178" s="85"/>
      <c r="Z178" s="85"/>
      <c r="AA178" s="85"/>
      <c r="AB178" s="85"/>
      <c r="AC178" s="85"/>
      <c r="AD178" s="85"/>
      <c r="AE178" s="85"/>
      <c r="AF178" s="85"/>
      <c r="AG178" s="85"/>
    </row>
    <row r="179" spans="2:33" x14ac:dyDescent="0.25">
      <c r="B179" s="58">
        <f t="shared" si="16"/>
        <v>43190</v>
      </c>
      <c r="C179" s="59">
        <f t="shared" si="23"/>
        <v>43190</v>
      </c>
      <c r="G179" s="60"/>
      <c r="H179" s="60"/>
      <c r="M179" s="60"/>
      <c r="N179" s="60"/>
      <c r="O179" s="60"/>
      <c r="P179" s="60"/>
      <c r="R179" s="85">
        <f t="shared" si="22"/>
        <v>0</v>
      </c>
      <c r="S179" s="85">
        <f t="shared" si="17"/>
        <v>0</v>
      </c>
      <c r="T179" s="85" t="str">
        <f t="shared" si="18"/>
        <v>No conformidad y &lt;=30</v>
      </c>
      <c r="U179" s="85">
        <v>1</v>
      </c>
      <c r="V179" s="85" t="str">
        <f t="shared" si="19"/>
        <v/>
      </c>
      <c r="W179" s="85" t="b">
        <f t="shared" si="20"/>
        <v>0</v>
      </c>
      <c r="X179" s="85" t="str">
        <f t="shared" si="21"/>
        <v>No conformidad</v>
      </c>
      <c r="Y179" s="85"/>
      <c r="Z179" s="85"/>
      <c r="AA179" s="85"/>
      <c r="AB179" s="85"/>
      <c r="AC179" s="85"/>
      <c r="AD179" s="85"/>
      <c r="AE179" s="85"/>
      <c r="AF179" s="85"/>
      <c r="AG179" s="85"/>
    </row>
    <row r="180" spans="2:33" x14ac:dyDescent="0.25">
      <c r="B180" s="58">
        <f t="shared" si="16"/>
        <v>43190</v>
      </c>
      <c r="C180" s="59">
        <f t="shared" si="23"/>
        <v>43190</v>
      </c>
      <c r="G180" s="60"/>
      <c r="H180" s="60"/>
      <c r="M180" s="60"/>
      <c r="N180" s="60"/>
      <c r="O180" s="60"/>
      <c r="P180" s="60"/>
      <c r="R180" s="85">
        <f t="shared" si="22"/>
        <v>0</v>
      </c>
      <c r="S180" s="85">
        <f t="shared" si="17"/>
        <v>0</v>
      </c>
      <c r="T180" s="85" t="str">
        <f t="shared" si="18"/>
        <v>No conformidad y &lt;=30</v>
      </c>
      <c r="U180" s="85">
        <v>1</v>
      </c>
      <c r="V180" s="85" t="str">
        <f t="shared" si="19"/>
        <v/>
      </c>
      <c r="W180" s="85" t="b">
        <f t="shared" si="20"/>
        <v>0</v>
      </c>
      <c r="X180" s="85" t="str">
        <f t="shared" si="21"/>
        <v>No conformidad</v>
      </c>
      <c r="Y180" s="85"/>
      <c r="Z180" s="85"/>
      <c r="AA180" s="85"/>
      <c r="AB180" s="85"/>
      <c r="AC180" s="85"/>
      <c r="AD180" s="85"/>
      <c r="AE180" s="85"/>
      <c r="AF180" s="85"/>
      <c r="AG180" s="85"/>
    </row>
    <row r="181" spans="2:33" x14ac:dyDescent="0.25">
      <c r="B181" s="58">
        <f t="shared" si="16"/>
        <v>43190</v>
      </c>
      <c r="C181" s="59">
        <f t="shared" si="23"/>
        <v>43190</v>
      </c>
      <c r="G181" s="60"/>
      <c r="H181" s="60"/>
      <c r="M181" s="60"/>
      <c r="N181" s="60"/>
      <c r="O181" s="60"/>
      <c r="P181" s="60"/>
      <c r="R181" s="85">
        <f t="shared" si="22"/>
        <v>0</v>
      </c>
      <c r="S181" s="85">
        <f t="shared" si="17"/>
        <v>0</v>
      </c>
      <c r="T181" s="85" t="str">
        <f t="shared" si="18"/>
        <v>No conformidad y &lt;=30</v>
      </c>
      <c r="U181" s="85">
        <v>1</v>
      </c>
      <c r="V181" s="85" t="str">
        <f t="shared" si="19"/>
        <v/>
      </c>
      <c r="W181" s="85" t="b">
        <f t="shared" si="20"/>
        <v>0</v>
      </c>
      <c r="X181" s="85" t="str">
        <f t="shared" si="21"/>
        <v>No conformidad</v>
      </c>
      <c r="Y181" s="85"/>
      <c r="Z181" s="85"/>
      <c r="AA181" s="85"/>
      <c r="AB181" s="85"/>
      <c r="AC181" s="85"/>
      <c r="AD181" s="85"/>
      <c r="AE181" s="85"/>
      <c r="AF181" s="85"/>
      <c r="AG181" s="85"/>
    </row>
    <row r="182" spans="2:33" x14ac:dyDescent="0.25">
      <c r="B182" s="58">
        <f t="shared" si="16"/>
        <v>43190</v>
      </c>
      <c r="C182" s="59">
        <f t="shared" si="23"/>
        <v>43190</v>
      </c>
      <c r="G182" s="60"/>
      <c r="H182" s="60"/>
      <c r="M182" s="60"/>
      <c r="N182" s="60"/>
      <c r="O182" s="60"/>
      <c r="P182" s="60"/>
      <c r="R182" s="85">
        <f t="shared" si="22"/>
        <v>0</v>
      </c>
      <c r="S182" s="85">
        <f t="shared" si="17"/>
        <v>0</v>
      </c>
      <c r="T182" s="85" t="str">
        <f t="shared" si="18"/>
        <v>No conformidad y &lt;=30</v>
      </c>
      <c r="U182" s="85">
        <v>1</v>
      </c>
      <c r="V182" s="85" t="str">
        <f t="shared" si="19"/>
        <v/>
      </c>
      <c r="W182" s="85" t="b">
        <f t="shared" si="20"/>
        <v>0</v>
      </c>
      <c r="X182" s="85" t="str">
        <f t="shared" si="21"/>
        <v>No conformidad</v>
      </c>
      <c r="Y182" s="85"/>
      <c r="Z182" s="85"/>
      <c r="AA182" s="85"/>
      <c r="AB182" s="85"/>
      <c r="AC182" s="85"/>
      <c r="AD182" s="85"/>
      <c r="AE182" s="85"/>
      <c r="AF182" s="85"/>
      <c r="AG182" s="85"/>
    </row>
    <row r="183" spans="2:33" x14ac:dyDescent="0.25">
      <c r="B183" s="58">
        <f t="shared" si="16"/>
        <v>43190</v>
      </c>
      <c r="C183" s="59">
        <f t="shared" si="23"/>
        <v>43190</v>
      </c>
      <c r="G183" s="60"/>
      <c r="H183" s="60"/>
      <c r="M183" s="60"/>
      <c r="N183" s="60"/>
      <c r="O183" s="60"/>
      <c r="P183" s="60"/>
      <c r="R183" s="85">
        <f t="shared" si="22"/>
        <v>0</v>
      </c>
      <c r="S183" s="85">
        <f t="shared" si="17"/>
        <v>0</v>
      </c>
      <c r="T183" s="85" t="str">
        <f t="shared" si="18"/>
        <v>No conformidad y &lt;=30</v>
      </c>
      <c r="U183" s="85">
        <v>1</v>
      </c>
      <c r="V183" s="85" t="str">
        <f t="shared" si="19"/>
        <v/>
      </c>
      <c r="W183" s="85" t="b">
        <f t="shared" si="20"/>
        <v>0</v>
      </c>
      <c r="X183" s="85" t="str">
        <f t="shared" si="21"/>
        <v>No conformidad</v>
      </c>
      <c r="Y183" s="85"/>
      <c r="Z183" s="85"/>
      <c r="AA183" s="85"/>
      <c r="AB183" s="85"/>
      <c r="AC183" s="85"/>
      <c r="AD183" s="85"/>
      <c r="AE183" s="85"/>
      <c r="AF183" s="85"/>
      <c r="AG183" s="85"/>
    </row>
    <row r="184" spans="2:33" x14ac:dyDescent="0.25">
      <c r="B184" s="58">
        <f t="shared" si="16"/>
        <v>43190</v>
      </c>
      <c r="C184" s="59">
        <f t="shared" si="23"/>
        <v>43190</v>
      </c>
      <c r="G184" s="60"/>
      <c r="H184" s="60"/>
      <c r="M184" s="60"/>
      <c r="N184" s="60"/>
      <c r="O184" s="60"/>
      <c r="P184" s="60"/>
      <c r="R184" s="85">
        <f t="shared" si="22"/>
        <v>0</v>
      </c>
      <c r="S184" s="85">
        <f t="shared" si="17"/>
        <v>0</v>
      </c>
      <c r="T184" s="85" t="str">
        <f t="shared" si="18"/>
        <v>No conformidad y &lt;=30</v>
      </c>
      <c r="U184" s="85">
        <v>1</v>
      </c>
      <c r="V184" s="85" t="str">
        <f t="shared" si="19"/>
        <v/>
      </c>
      <c r="W184" s="85" t="b">
        <f t="shared" si="20"/>
        <v>0</v>
      </c>
      <c r="X184" s="85" t="str">
        <f t="shared" si="21"/>
        <v>No conformidad</v>
      </c>
      <c r="Y184" s="85"/>
      <c r="Z184" s="85"/>
      <c r="AA184" s="85"/>
      <c r="AB184" s="85"/>
      <c r="AC184" s="85"/>
      <c r="AD184" s="85"/>
      <c r="AE184" s="85"/>
      <c r="AF184" s="85"/>
      <c r="AG184" s="85"/>
    </row>
    <row r="185" spans="2:33" x14ac:dyDescent="0.25">
      <c r="B185" s="58">
        <f t="shared" si="16"/>
        <v>43190</v>
      </c>
      <c r="C185" s="59">
        <f t="shared" si="23"/>
        <v>43190</v>
      </c>
      <c r="G185" s="60"/>
      <c r="H185" s="60"/>
      <c r="M185" s="60"/>
      <c r="N185" s="60"/>
      <c r="O185" s="60"/>
      <c r="P185" s="60"/>
      <c r="R185" s="85">
        <f t="shared" si="22"/>
        <v>0</v>
      </c>
      <c r="S185" s="85">
        <f t="shared" si="17"/>
        <v>0</v>
      </c>
      <c r="T185" s="85" t="str">
        <f t="shared" si="18"/>
        <v>No conformidad y &lt;=30</v>
      </c>
      <c r="U185" s="85">
        <v>1</v>
      </c>
      <c r="V185" s="85" t="str">
        <f t="shared" si="19"/>
        <v/>
      </c>
      <c r="W185" s="85" t="b">
        <f t="shared" si="20"/>
        <v>0</v>
      </c>
      <c r="X185" s="85" t="str">
        <f t="shared" si="21"/>
        <v>No conformidad</v>
      </c>
      <c r="Y185" s="85"/>
      <c r="Z185" s="85"/>
      <c r="AA185" s="85"/>
      <c r="AB185" s="85"/>
      <c r="AC185" s="85"/>
      <c r="AD185" s="85"/>
      <c r="AE185" s="85"/>
      <c r="AF185" s="85"/>
      <c r="AG185" s="85"/>
    </row>
    <row r="186" spans="2:33" x14ac:dyDescent="0.25">
      <c r="B186" s="58">
        <f t="shared" si="16"/>
        <v>43190</v>
      </c>
      <c r="C186" s="59">
        <f t="shared" si="23"/>
        <v>43190</v>
      </c>
      <c r="G186" s="60"/>
      <c r="H186" s="60"/>
      <c r="M186" s="60"/>
      <c r="N186" s="60"/>
      <c r="O186" s="60"/>
      <c r="P186" s="60"/>
      <c r="R186" s="85">
        <f t="shared" si="22"/>
        <v>0</v>
      </c>
      <c r="S186" s="85">
        <f t="shared" si="17"/>
        <v>0</v>
      </c>
      <c r="T186" s="85" t="str">
        <f t="shared" si="18"/>
        <v>No conformidad y &lt;=30</v>
      </c>
      <c r="U186" s="85">
        <v>1</v>
      </c>
      <c r="V186" s="85" t="str">
        <f t="shared" si="19"/>
        <v/>
      </c>
      <c r="W186" s="85" t="b">
        <f t="shared" si="20"/>
        <v>0</v>
      </c>
      <c r="X186" s="85" t="str">
        <f t="shared" si="21"/>
        <v>No conformidad</v>
      </c>
      <c r="Y186" s="85"/>
      <c r="Z186" s="85"/>
      <c r="AA186" s="85"/>
      <c r="AB186" s="85"/>
      <c r="AC186" s="85"/>
      <c r="AD186" s="85"/>
      <c r="AE186" s="85"/>
      <c r="AF186" s="85"/>
      <c r="AG186" s="85"/>
    </row>
    <row r="187" spans="2:33" x14ac:dyDescent="0.25">
      <c r="B187" s="58">
        <f t="shared" si="16"/>
        <v>43190</v>
      </c>
      <c r="C187" s="59">
        <f t="shared" si="23"/>
        <v>43190</v>
      </c>
      <c r="G187" s="60"/>
      <c r="H187" s="60"/>
      <c r="M187" s="60"/>
      <c r="N187" s="60"/>
      <c r="O187" s="60"/>
      <c r="P187" s="60"/>
      <c r="R187" s="85">
        <f t="shared" si="22"/>
        <v>0</v>
      </c>
      <c r="S187" s="85">
        <f t="shared" si="17"/>
        <v>0</v>
      </c>
      <c r="T187" s="85" t="str">
        <f t="shared" si="18"/>
        <v>No conformidad y &lt;=30</v>
      </c>
      <c r="U187" s="85">
        <v>1</v>
      </c>
      <c r="V187" s="85" t="str">
        <f t="shared" si="19"/>
        <v/>
      </c>
      <c r="W187" s="85" t="b">
        <f t="shared" si="20"/>
        <v>0</v>
      </c>
      <c r="X187" s="85" t="str">
        <f t="shared" si="21"/>
        <v>No conformidad</v>
      </c>
      <c r="Y187" s="85"/>
      <c r="Z187" s="85"/>
      <c r="AA187" s="85"/>
      <c r="AB187" s="85"/>
      <c r="AC187" s="85"/>
      <c r="AD187" s="85"/>
      <c r="AE187" s="85"/>
      <c r="AF187" s="85"/>
      <c r="AG187" s="85"/>
    </row>
    <row r="188" spans="2:33" x14ac:dyDescent="0.25">
      <c r="B188" s="58">
        <f t="shared" si="16"/>
        <v>43190</v>
      </c>
      <c r="C188" s="59">
        <f t="shared" si="23"/>
        <v>43190</v>
      </c>
      <c r="G188" s="60"/>
      <c r="H188" s="60"/>
      <c r="M188" s="60"/>
      <c r="N188" s="60"/>
      <c r="O188" s="60"/>
      <c r="P188" s="60"/>
      <c r="R188" s="85">
        <f t="shared" si="22"/>
        <v>0</v>
      </c>
      <c r="S188" s="85">
        <f t="shared" si="17"/>
        <v>0</v>
      </c>
      <c r="T188" s="85" t="str">
        <f t="shared" si="18"/>
        <v>No conformidad y &lt;=30</v>
      </c>
      <c r="U188" s="85">
        <v>1</v>
      </c>
      <c r="V188" s="85" t="str">
        <f t="shared" si="19"/>
        <v/>
      </c>
      <c r="W188" s="85" t="b">
        <f t="shared" si="20"/>
        <v>0</v>
      </c>
      <c r="X188" s="85" t="str">
        <f t="shared" si="21"/>
        <v>No conformidad</v>
      </c>
      <c r="Y188" s="85"/>
      <c r="Z188" s="85"/>
      <c r="AA188" s="85"/>
      <c r="AB188" s="85"/>
      <c r="AC188" s="85"/>
      <c r="AD188" s="85"/>
      <c r="AE188" s="85"/>
      <c r="AF188" s="85"/>
      <c r="AG188" s="85"/>
    </row>
    <row r="189" spans="2:33" x14ac:dyDescent="0.25">
      <c r="B189" s="58">
        <f t="shared" si="16"/>
        <v>43190</v>
      </c>
      <c r="C189" s="59">
        <f t="shared" si="23"/>
        <v>43190</v>
      </c>
      <c r="G189" s="60"/>
      <c r="H189" s="60"/>
      <c r="M189" s="60"/>
      <c r="N189" s="60"/>
      <c r="O189" s="60"/>
      <c r="P189" s="60"/>
      <c r="R189" s="85">
        <f t="shared" si="22"/>
        <v>0</v>
      </c>
      <c r="S189" s="85">
        <f t="shared" si="17"/>
        <v>0</v>
      </c>
      <c r="T189" s="85" t="str">
        <f t="shared" si="18"/>
        <v>No conformidad y &lt;=30</v>
      </c>
      <c r="U189" s="85">
        <v>1</v>
      </c>
      <c r="V189" s="85" t="str">
        <f t="shared" si="19"/>
        <v/>
      </c>
      <c r="W189" s="85" t="b">
        <f t="shared" si="20"/>
        <v>0</v>
      </c>
      <c r="X189" s="85" t="str">
        <f t="shared" si="21"/>
        <v>No conformidad</v>
      </c>
      <c r="Y189" s="85"/>
      <c r="Z189" s="85"/>
      <c r="AA189" s="85"/>
      <c r="AB189" s="85"/>
      <c r="AC189" s="85"/>
      <c r="AD189" s="85"/>
      <c r="AE189" s="85"/>
      <c r="AF189" s="85"/>
      <c r="AG189" s="85"/>
    </row>
    <row r="190" spans="2:33" x14ac:dyDescent="0.25">
      <c r="B190" s="58">
        <f t="shared" si="16"/>
        <v>43190</v>
      </c>
      <c r="C190" s="59">
        <f t="shared" si="23"/>
        <v>43190</v>
      </c>
      <c r="G190" s="60"/>
      <c r="H190" s="60"/>
      <c r="M190" s="60"/>
      <c r="N190" s="60"/>
      <c r="O190" s="60"/>
      <c r="P190" s="60"/>
      <c r="R190" s="85">
        <f t="shared" si="22"/>
        <v>0</v>
      </c>
      <c r="S190" s="85">
        <f t="shared" si="17"/>
        <v>0</v>
      </c>
      <c r="T190" s="85" t="str">
        <f t="shared" si="18"/>
        <v>No conformidad y &lt;=30</v>
      </c>
      <c r="U190" s="85">
        <v>1</v>
      </c>
      <c r="V190" s="85" t="str">
        <f t="shared" si="19"/>
        <v/>
      </c>
      <c r="W190" s="85" t="b">
        <f t="shared" si="20"/>
        <v>0</v>
      </c>
      <c r="X190" s="85" t="str">
        <f t="shared" si="21"/>
        <v>No conformidad</v>
      </c>
      <c r="Y190" s="85"/>
      <c r="Z190" s="85"/>
      <c r="AA190" s="85"/>
      <c r="AB190" s="85"/>
      <c r="AC190" s="85"/>
      <c r="AD190" s="85"/>
      <c r="AE190" s="85"/>
      <c r="AF190" s="85"/>
      <c r="AG190" s="85"/>
    </row>
    <row r="191" spans="2:33" x14ac:dyDescent="0.25">
      <c r="B191" s="58">
        <f t="shared" si="16"/>
        <v>43190</v>
      </c>
      <c r="C191" s="59">
        <f t="shared" si="23"/>
        <v>43190</v>
      </c>
      <c r="G191" s="60"/>
      <c r="H191" s="60"/>
      <c r="M191" s="60"/>
      <c r="N191" s="60"/>
      <c r="O191" s="60"/>
      <c r="P191" s="60"/>
      <c r="R191" s="85">
        <f t="shared" si="22"/>
        <v>0</v>
      </c>
      <c r="S191" s="85">
        <f t="shared" si="17"/>
        <v>0</v>
      </c>
      <c r="T191" s="85" t="str">
        <f t="shared" si="18"/>
        <v>No conformidad y &lt;=30</v>
      </c>
      <c r="U191" s="85">
        <v>1</v>
      </c>
      <c r="V191" s="85" t="str">
        <f t="shared" si="19"/>
        <v/>
      </c>
      <c r="W191" s="85" t="b">
        <f t="shared" si="20"/>
        <v>0</v>
      </c>
      <c r="X191" s="85" t="str">
        <f t="shared" si="21"/>
        <v>No conformidad</v>
      </c>
      <c r="Y191" s="85"/>
      <c r="Z191" s="85"/>
      <c r="AA191" s="85"/>
      <c r="AB191" s="85"/>
      <c r="AC191" s="85"/>
      <c r="AD191" s="85"/>
      <c r="AE191" s="85"/>
      <c r="AF191" s="85"/>
      <c r="AG191" s="85"/>
    </row>
    <row r="192" spans="2:33" x14ac:dyDescent="0.25">
      <c r="B192" s="58">
        <f t="shared" si="16"/>
        <v>43190</v>
      </c>
      <c r="C192" s="59">
        <f t="shared" si="23"/>
        <v>43190</v>
      </c>
      <c r="G192" s="60"/>
      <c r="H192" s="60"/>
      <c r="M192" s="60"/>
      <c r="N192" s="60"/>
      <c r="O192" s="60"/>
      <c r="P192" s="60"/>
      <c r="R192" s="85">
        <f t="shared" si="22"/>
        <v>0</v>
      </c>
      <c r="S192" s="85">
        <f t="shared" si="17"/>
        <v>0</v>
      </c>
      <c r="T192" s="85" t="str">
        <f t="shared" si="18"/>
        <v>No conformidad y &lt;=30</v>
      </c>
      <c r="U192" s="85">
        <v>1</v>
      </c>
      <c r="V192" s="85" t="str">
        <f t="shared" si="19"/>
        <v/>
      </c>
      <c r="W192" s="85" t="b">
        <f t="shared" si="20"/>
        <v>0</v>
      </c>
      <c r="X192" s="85" t="str">
        <f t="shared" si="21"/>
        <v>No conformidad</v>
      </c>
      <c r="Y192" s="85"/>
      <c r="Z192" s="85"/>
      <c r="AA192" s="85"/>
      <c r="AB192" s="85"/>
      <c r="AC192" s="85"/>
      <c r="AD192" s="85"/>
      <c r="AE192" s="85"/>
      <c r="AF192" s="85"/>
      <c r="AG192" s="85"/>
    </row>
    <row r="193" spans="2:33" x14ac:dyDescent="0.25">
      <c r="B193" s="58">
        <f t="shared" si="16"/>
        <v>43190</v>
      </c>
      <c r="C193" s="59">
        <f t="shared" si="23"/>
        <v>43190</v>
      </c>
      <c r="G193" s="60"/>
      <c r="H193" s="60"/>
      <c r="M193" s="60"/>
      <c r="N193" s="60"/>
      <c r="O193" s="60"/>
      <c r="P193" s="60"/>
      <c r="R193" s="85">
        <f t="shared" si="22"/>
        <v>0</v>
      </c>
      <c r="S193" s="85">
        <f t="shared" si="17"/>
        <v>0</v>
      </c>
      <c r="T193" s="85" t="str">
        <f t="shared" si="18"/>
        <v>No conformidad y &lt;=30</v>
      </c>
      <c r="U193" s="85">
        <v>1</v>
      </c>
      <c r="V193" s="85" t="str">
        <f t="shared" si="19"/>
        <v/>
      </c>
      <c r="W193" s="85" t="b">
        <f t="shared" si="20"/>
        <v>0</v>
      </c>
      <c r="X193" s="85" t="str">
        <f t="shared" si="21"/>
        <v>No conformidad</v>
      </c>
      <c r="Y193" s="85"/>
      <c r="Z193" s="85"/>
      <c r="AA193" s="85"/>
      <c r="AB193" s="85"/>
      <c r="AC193" s="85"/>
      <c r="AD193" s="85"/>
      <c r="AE193" s="85"/>
      <c r="AF193" s="85"/>
      <c r="AG193" s="85"/>
    </row>
    <row r="194" spans="2:33" x14ac:dyDescent="0.25">
      <c r="B194" s="58">
        <f t="shared" si="16"/>
        <v>43190</v>
      </c>
      <c r="C194" s="59">
        <f t="shared" si="23"/>
        <v>43190</v>
      </c>
      <c r="G194" s="60"/>
      <c r="H194" s="60"/>
      <c r="M194" s="60"/>
      <c r="N194" s="60"/>
      <c r="O194" s="60"/>
      <c r="P194" s="60"/>
      <c r="R194" s="85">
        <f t="shared" si="22"/>
        <v>0</v>
      </c>
      <c r="S194" s="85">
        <f t="shared" si="17"/>
        <v>0</v>
      </c>
      <c r="T194" s="85" t="str">
        <f t="shared" si="18"/>
        <v>No conformidad y &lt;=30</v>
      </c>
      <c r="U194" s="85">
        <v>1</v>
      </c>
      <c r="V194" s="85" t="str">
        <f t="shared" si="19"/>
        <v/>
      </c>
      <c r="W194" s="85" t="b">
        <f t="shared" si="20"/>
        <v>0</v>
      </c>
      <c r="X194" s="85" t="str">
        <f t="shared" si="21"/>
        <v>No conformidad</v>
      </c>
      <c r="Y194" s="85"/>
      <c r="Z194" s="85"/>
      <c r="AA194" s="85"/>
      <c r="AB194" s="85"/>
      <c r="AC194" s="85"/>
      <c r="AD194" s="85"/>
      <c r="AE194" s="85"/>
      <c r="AF194" s="85"/>
      <c r="AG194" s="85"/>
    </row>
    <row r="195" spans="2:33" x14ac:dyDescent="0.25">
      <c r="B195" s="58">
        <f t="shared" si="16"/>
        <v>43190</v>
      </c>
      <c r="C195" s="59">
        <f t="shared" si="23"/>
        <v>43190</v>
      </c>
      <c r="G195" s="60"/>
      <c r="H195" s="60"/>
      <c r="M195" s="60"/>
      <c r="N195" s="60"/>
      <c r="O195" s="60"/>
      <c r="P195" s="60"/>
      <c r="R195" s="85">
        <f t="shared" si="22"/>
        <v>0</v>
      </c>
      <c r="S195" s="85">
        <f t="shared" si="17"/>
        <v>0</v>
      </c>
      <c r="T195" s="85" t="str">
        <f t="shared" si="18"/>
        <v>No conformidad y &lt;=30</v>
      </c>
      <c r="U195" s="85">
        <v>1</v>
      </c>
      <c r="V195" s="85" t="str">
        <f t="shared" si="19"/>
        <v/>
      </c>
      <c r="W195" s="85" t="b">
        <f t="shared" si="20"/>
        <v>0</v>
      </c>
      <c r="X195" s="85" t="str">
        <f t="shared" si="21"/>
        <v>No conformidad</v>
      </c>
      <c r="Y195" s="85"/>
      <c r="Z195" s="85"/>
      <c r="AA195" s="85"/>
      <c r="AB195" s="85"/>
      <c r="AC195" s="85"/>
      <c r="AD195" s="85"/>
      <c r="AE195" s="85"/>
      <c r="AF195" s="85"/>
      <c r="AG195" s="85"/>
    </row>
    <row r="196" spans="2:33" x14ac:dyDescent="0.25">
      <c r="B196" s="58">
        <f t="shared" si="16"/>
        <v>43190</v>
      </c>
      <c r="C196" s="59">
        <f t="shared" si="23"/>
        <v>43190</v>
      </c>
      <c r="G196" s="60"/>
      <c r="H196" s="60"/>
      <c r="M196" s="60"/>
      <c r="N196" s="60"/>
      <c r="O196" s="60"/>
      <c r="P196" s="60"/>
      <c r="R196" s="85">
        <f t="shared" si="22"/>
        <v>0</v>
      </c>
      <c r="S196" s="85">
        <f t="shared" si="17"/>
        <v>0</v>
      </c>
      <c r="T196" s="85" t="str">
        <f t="shared" si="18"/>
        <v>No conformidad y &lt;=30</v>
      </c>
      <c r="U196" s="85">
        <v>1</v>
      </c>
      <c r="V196" s="85" t="str">
        <f t="shared" si="19"/>
        <v/>
      </c>
      <c r="W196" s="85" t="b">
        <f t="shared" si="20"/>
        <v>0</v>
      </c>
      <c r="X196" s="85" t="str">
        <f t="shared" si="21"/>
        <v>No conformidad</v>
      </c>
      <c r="Y196" s="85"/>
      <c r="Z196" s="85"/>
      <c r="AA196" s="85"/>
      <c r="AB196" s="85"/>
      <c r="AC196" s="85"/>
      <c r="AD196" s="85"/>
      <c r="AE196" s="85"/>
      <c r="AF196" s="85"/>
      <c r="AG196" s="85"/>
    </row>
    <row r="197" spans="2:33" x14ac:dyDescent="0.25">
      <c r="B197" s="58">
        <f t="shared" si="16"/>
        <v>43190</v>
      </c>
      <c r="C197" s="59">
        <f t="shared" si="23"/>
        <v>43190</v>
      </c>
      <c r="G197" s="60"/>
      <c r="H197" s="60"/>
      <c r="M197" s="60"/>
      <c r="N197" s="60"/>
      <c r="O197" s="60"/>
      <c r="P197" s="60"/>
      <c r="R197" s="85">
        <f t="shared" si="22"/>
        <v>0</v>
      </c>
      <c r="S197" s="85">
        <f t="shared" si="17"/>
        <v>0</v>
      </c>
      <c r="T197" s="85" t="str">
        <f t="shared" si="18"/>
        <v>No conformidad y &lt;=30</v>
      </c>
      <c r="U197" s="85">
        <v>1</v>
      </c>
      <c r="V197" s="85" t="str">
        <f t="shared" si="19"/>
        <v/>
      </c>
      <c r="W197" s="85" t="b">
        <f t="shared" si="20"/>
        <v>0</v>
      </c>
      <c r="X197" s="85" t="str">
        <f t="shared" si="21"/>
        <v>No conformidad</v>
      </c>
      <c r="Y197" s="85"/>
      <c r="Z197" s="85"/>
      <c r="AA197" s="85"/>
      <c r="AB197" s="85"/>
      <c r="AC197" s="85"/>
      <c r="AD197" s="85"/>
      <c r="AE197" s="85"/>
      <c r="AF197" s="85"/>
      <c r="AG197" s="85"/>
    </row>
    <row r="198" spans="2:33" x14ac:dyDescent="0.25">
      <c r="B198" s="58">
        <f t="shared" si="16"/>
        <v>43190</v>
      </c>
      <c r="C198" s="59">
        <f t="shared" si="23"/>
        <v>43190</v>
      </c>
      <c r="G198" s="60"/>
      <c r="H198" s="60"/>
      <c r="M198" s="60"/>
      <c r="N198" s="60"/>
      <c r="O198" s="60"/>
      <c r="P198" s="60"/>
      <c r="R198" s="85">
        <f t="shared" si="22"/>
        <v>0</v>
      </c>
      <c r="S198" s="85">
        <f t="shared" si="17"/>
        <v>0</v>
      </c>
      <c r="T198" s="85" t="str">
        <f t="shared" si="18"/>
        <v>No conformidad y &lt;=30</v>
      </c>
      <c r="U198" s="85">
        <v>1</v>
      </c>
      <c r="V198" s="85" t="str">
        <f t="shared" si="19"/>
        <v/>
      </c>
      <c r="W198" s="85" t="b">
        <f t="shared" si="20"/>
        <v>0</v>
      </c>
      <c r="X198" s="85" t="str">
        <f t="shared" si="21"/>
        <v>No conformidad</v>
      </c>
      <c r="Y198" s="85"/>
      <c r="Z198" s="85"/>
      <c r="AA198" s="85"/>
      <c r="AB198" s="85"/>
      <c r="AC198" s="85"/>
      <c r="AD198" s="85"/>
      <c r="AE198" s="85"/>
      <c r="AF198" s="85"/>
      <c r="AG198" s="85"/>
    </row>
    <row r="199" spans="2:33" x14ac:dyDescent="0.25">
      <c r="B199" s="58">
        <f t="shared" si="16"/>
        <v>43190</v>
      </c>
      <c r="C199" s="59">
        <f t="shared" si="23"/>
        <v>43190</v>
      </c>
      <c r="G199" s="60"/>
      <c r="H199" s="60"/>
      <c r="M199" s="60"/>
      <c r="N199" s="60"/>
      <c r="O199" s="60"/>
      <c r="P199" s="60"/>
      <c r="R199" s="85">
        <f t="shared" si="22"/>
        <v>0</v>
      </c>
      <c r="S199" s="85">
        <f t="shared" si="17"/>
        <v>0</v>
      </c>
      <c r="T199" s="85" t="str">
        <f t="shared" si="18"/>
        <v>No conformidad y &lt;=30</v>
      </c>
      <c r="U199" s="85">
        <v>1</v>
      </c>
      <c r="V199" s="85" t="str">
        <f t="shared" si="19"/>
        <v/>
      </c>
      <c r="W199" s="85" t="b">
        <f t="shared" si="20"/>
        <v>0</v>
      </c>
      <c r="X199" s="85" t="str">
        <f t="shared" si="21"/>
        <v>No conformidad</v>
      </c>
      <c r="Y199" s="85"/>
      <c r="Z199" s="85"/>
      <c r="AA199" s="85"/>
      <c r="AB199" s="85"/>
      <c r="AC199" s="85"/>
      <c r="AD199" s="85"/>
      <c r="AE199" s="85"/>
      <c r="AF199" s="85"/>
      <c r="AG199" s="85"/>
    </row>
    <row r="200" spans="2:33" x14ac:dyDescent="0.25">
      <c r="B200" s="58">
        <f t="shared" ref="B200:B263" si="24">IF(ISBLANK(P200),$F$5,P200)</f>
        <v>43190</v>
      </c>
      <c r="C200" s="59">
        <f t="shared" si="23"/>
        <v>43190</v>
      </c>
      <c r="G200" s="60"/>
      <c r="H200" s="60"/>
      <c r="M200" s="60"/>
      <c r="N200" s="60"/>
      <c r="O200" s="60"/>
      <c r="P200" s="60"/>
      <c r="R200" s="85">
        <f t="shared" si="22"/>
        <v>0</v>
      </c>
      <c r="S200" s="85">
        <f t="shared" ref="S200:S263" si="25">O200-M200</f>
        <v>0</v>
      </c>
      <c r="T200" s="85" t="str">
        <f t="shared" ref="T200:T263" si="26">IF(AND(S200&lt;=30,ISBLANK(N200)),"No conformidad y &lt;=30",IF(AND(S200&gt;30,ISBLANK(N200)),"No conformidad y &gt;30",IF(S200&lt;=30,"Conformidad y &lt;=30","Conformidad y &gt;30")))</f>
        <v>No conformidad y &lt;=30</v>
      </c>
      <c r="U200" s="85">
        <v>1</v>
      </c>
      <c r="V200" s="85" t="str">
        <f t="shared" ref="V200:V263" si="27">IF(AND(ISBLANK(N200),ISNUMBER(J200)),"No conformidad",IF(ISNUMBER(J200),P200-N200,""))</f>
        <v/>
      </c>
      <c r="W200" s="85" t="b">
        <f t="shared" ref="W200:W263" si="28">ISNUMBER(P200)</f>
        <v>0</v>
      </c>
      <c r="X200" s="85" t="str">
        <f t="shared" si="21"/>
        <v>No conformidad</v>
      </c>
      <c r="Y200" s="85"/>
      <c r="Z200" s="85"/>
      <c r="AA200" s="85"/>
      <c r="AB200" s="85"/>
      <c r="AC200" s="85"/>
      <c r="AD200" s="85"/>
      <c r="AE200" s="85"/>
      <c r="AF200" s="85"/>
      <c r="AG200" s="85"/>
    </row>
    <row r="201" spans="2:33" x14ac:dyDescent="0.25">
      <c r="B201" s="58">
        <f t="shared" si="24"/>
        <v>43190</v>
      </c>
      <c r="C201" s="59">
        <f t="shared" si="23"/>
        <v>43190</v>
      </c>
      <c r="G201" s="60"/>
      <c r="H201" s="60"/>
      <c r="M201" s="60"/>
      <c r="N201" s="60"/>
      <c r="O201" s="60"/>
      <c r="P201" s="60"/>
      <c r="R201" s="85">
        <f t="shared" si="22"/>
        <v>0</v>
      </c>
      <c r="S201" s="85">
        <f t="shared" si="25"/>
        <v>0</v>
      </c>
      <c r="T201" s="85" t="str">
        <f t="shared" si="26"/>
        <v>No conformidad y &lt;=30</v>
      </c>
      <c r="U201" s="85">
        <v>1</v>
      </c>
      <c r="V201" s="85" t="str">
        <f t="shared" si="27"/>
        <v/>
      </c>
      <c r="W201" s="85" t="b">
        <f t="shared" si="28"/>
        <v>0</v>
      </c>
      <c r="X201" s="85" t="str">
        <f t="shared" ref="X201:X264" si="29">IF(ISBLANK(N201),"No conformidad",$F$5-N201)</f>
        <v>No conformidad</v>
      </c>
      <c r="Y201" s="85"/>
      <c r="Z201" s="85"/>
      <c r="AA201" s="85"/>
      <c r="AB201" s="85"/>
      <c r="AC201" s="85"/>
      <c r="AD201" s="85"/>
      <c r="AE201" s="85"/>
      <c r="AF201" s="85"/>
      <c r="AG201" s="85"/>
    </row>
    <row r="202" spans="2:33" x14ac:dyDescent="0.25">
      <c r="B202" s="58">
        <f t="shared" si="24"/>
        <v>43190</v>
      </c>
      <c r="C202" s="59">
        <f t="shared" si="23"/>
        <v>43190</v>
      </c>
      <c r="G202" s="60"/>
      <c r="H202" s="60"/>
      <c r="M202" s="60"/>
      <c r="N202" s="60"/>
      <c r="O202" s="60"/>
      <c r="P202" s="60"/>
      <c r="R202" s="85">
        <f t="shared" ref="R202:R265" si="30">IF(ISBLANK(P202),C202*J202,-C202*J202)</f>
        <v>0</v>
      </c>
      <c r="S202" s="85">
        <f t="shared" si="25"/>
        <v>0</v>
      </c>
      <c r="T202" s="85" t="str">
        <f t="shared" si="26"/>
        <v>No conformidad y &lt;=30</v>
      </c>
      <c r="U202" s="85">
        <v>1</v>
      </c>
      <c r="V202" s="85" t="str">
        <f t="shared" si="27"/>
        <v/>
      </c>
      <c r="W202" s="85" t="b">
        <f t="shared" si="28"/>
        <v>0</v>
      </c>
      <c r="X202" s="85" t="str">
        <f t="shared" si="29"/>
        <v>No conformidad</v>
      </c>
      <c r="Y202" s="85"/>
      <c r="Z202" s="85"/>
      <c r="AA202" s="85"/>
      <c r="AB202" s="85"/>
      <c r="AC202" s="85"/>
      <c r="AD202" s="85"/>
      <c r="AE202" s="85"/>
      <c r="AF202" s="85"/>
      <c r="AG202" s="85"/>
    </row>
    <row r="203" spans="2:33" x14ac:dyDescent="0.25">
      <c r="B203" s="58">
        <f t="shared" si="24"/>
        <v>43190</v>
      </c>
      <c r="C203" s="59">
        <f t="shared" si="23"/>
        <v>43190</v>
      </c>
      <c r="G203" s="60"/>
      <c r="H203" s="60"/>
      <c r="M203" s="60"/>
      <c r="N203" s="60"/>
      <c r="O203" s="60"/>
      <c r="P203" s="60"/>
      <c r="R203" s="85">
        <f t="shared" si="30"/>
        <v>0</v>
      </c>
      <c r="S203" s="85">
        <f t="shared" si="25"/>
        <v>0</v>
      </c>
      <c r="T203" s="85" t="str">
        <f t="shared" si="26"/>
        <v>No conformidad y &lt;=30</v>
      </c>
      <c r="U203" s="85">
        <v>1</v>
      </c>
      <c r="V203" s="85" t="str">
        <f t="shared" si="27"/>
        <v/>
      </c>
      <c r="W203" s="85" t="b">
        <f t="shared" si="28"/>
        <v>0</v>
      </c>
      <c r="X203" s="85" t="str">
        <f t="shared" si="29"/>
        <v>No conformidad</v>
      </c>
      <c r="Y203" s="85"/>
      <c r="Z203" s="85"/>
      <c r="AA203" s="85"/>
      <c r="AB203" s="85"/>
      <c r="AC203" s="85"/>
      <c r="AD203" s="85"/>
      <c r="AE203" s="85"/>
      <c r="AF203" s="85"/>
      <c r="AG203" s="85"/>
    </row>
    <row r="204" spans="2:33" x14ac:dyDescent="0.25">
      <c r="B204" s="58">
        <f t="shared" si="24"/>
        <v>43190</v>
      </c>
      <c r="C204" s="59">
        <f t="shared" si="23"/>
        <v>43190</v>
      </c>
      <c r="G204" s="60"/>
      <c r="H204" s="60"/>
      <c r="M204" s="60"/>
      <c r="N204" s="60"/>
      <c r="O204" s="60"/>
      <c r="P204" s="60"/>
      <c r="R204" s="85">
        <f t="shared" si="30"/>
        <v>0</v>
      </c>
      <c r="S204" s="85">
        <f t="shared" si="25"/>
        <v>0</v>
      </c>
      <c r="T204" s="85" t="str">
        <f t="shared" si="26"/>
        <v>No conformidad y &lt;=30</v>
      </c>
      <c r="U204" s="85">
        <v>1</v>
      </c>
      <c r="V204" s="85" t="str">
        <f t="shared" si="27"/>
        <v/>
      </c>
      <c r="W204" s="85" t="b">
        <f t="shared" si="28"/>
        <v>0</v>
      </c>
      <c r="X204" s="85" t="str">
        <f t="shared" si="29"/>
        <v>No conformidad</v>
      </c>
      <c r="Y204" s="85"/>
      <c r="Z204" s="85"/>
      <c r="AA204" s="85"/>
      <c r="AB204" s="85"/>
      <c r="AC204" s="85"/>
      <c r="AD204" s="85"/>
      <c r="AE204" s="85"/>
      <c r="AF204" s="85"/>
      <c r="AG204" s="85"/>
    </row>
    <row r="205" spans="2:33" x14ac:dyDescent="0.25">
      <c r="B205" s="58">
        <f t="shared" si="24"/>
        <v>43190</v>
      </c>
      <c r="C205" s="59">
        <f t="shared" ref="C205:C268" si="31">B205-N205</f>
        <v>43190</v>
      </c>
      <c r="G205" s="60"/>
      <c r="H205" s="60"/>
      <c r="M205" s="60"/>
      <c r="N205" s="60"/>
      <c r="O205" s="60"/>
      <c r="P205" s="60"/>
      <c r="R205" s="85">
        <f t="shared" si="30"/>
        <v>0</v>
      </c>
      <c r="S205" s="85">
        <f t="shared" si="25"/>
        <v>0</v>
      </c>
      <c r="T205" s="85" t="str">
        <f t="shared" si="26"/>
        <v>No conformidad y &lt;=30</v>
      </c>
      <c r="U205" s="85">
        <v>1</v>
      </c>
      <c r="V205" s="85" t="str">
        <f t="shared" si="27"/>
        <v/>
      </c>
      <c r="W205" s="85" t="b">
        <f t="shared" si="28"/>
        <v>0</v>
      </c>
      <c r="X205" s="85" t="str">
        <f t="shared" si="29"/>
        <v>No conformidad</v>
      </c>
      <c r="Y205" s="85"/>
      <c r="Z205" s="85"/>
      <c r="AA205" s="85"/>
      <c r="AB205" s="85"/>
      <c r="AC205" s="85"/>
      <c r="AD205" s="85"/>
      <c r="AE205" s="85"/>
      <c r="AF205" s="85"/>
      <c r="AG205" s="85"/>
    </row>
    <row r="206" spans="2:33" x14ac:dyDescent="0.25">
      <c r="B206" s="58">
        <f t="shared" si="24"/>
        <v>43190</v>
      </c>
      <c r="C206" s="59">
        <f t="shared" si="31"/>
        <v>43190</v>
      </c>
      <c r="G206" s="60"/>
      <c r="H206" s="60"/>
      <c r="M206" s="60"/>
      <c r="N206" s="60"/>
      <c r="O206" s="60"/>
      <c r="P206" s="60"/>
      <c r="R206" s="85">
        <f t="shared" si="30"/>
        <v>0</v>
      </c>
      <c r="S206" s="85">
        <f t="shared" si="25"/>
        <v>0</v>
      </c>
      <c r="T206" s="85" t="str">
        <f t="shared" si="26"/>
        <v>No conformidad y &lt;=30</v>
      </c>
      <c r="U206" s="85">
        <v>1</v>
      </c>
      <c r="V206" s="85" t="str">
        <f t="shared" si="27"/>
        <v/>
      </c>
      <c r="W206" s="85" t="b">
        <f t="shared" si="28"/>
        <v>0</v>
      </c>
      <c r="X206" s="85" t="str">
        <f t="shared" si="29"/>
        <v>No conformidad</v>
      </c>
      <c r="Y206" s="85"/>
      <c r="Z206" s="85"/>
      <c r="AA206" s="85"/>
      <c r="AB206" s="85"/>
      <c r="AC206" s="85"/>
      <c r="AD206" s="85"/>
      <c r="AE206" s="85"/>
      <c r="AF206" s="85"/>
      <c r="AG206" s="85"/>
    </row>
    <row r="207" spans="2:33" x14ac:dyDescent="0.25">
      <c r="B207" s="58">
        <f t="shared" si="24"/>
        <v>43190</v>
      </c>
      <c r="C207" s="59">
        <f t="shared" si="31"/>
        <v>43190</v>
      </c>
      <c r="G207" s="60"/>
      <c r="H207" s="60"/>
      <c r="M207" s="60"/>
      <c r="N207" s="60"/>
      <c r="O207" s="60"/>
      <c r="P207" s="60"/>
      <c r="R207" s="85">
        <f t="shared" si="30"/>
        <v>0</v>
      </c>
      <c r="S207" s="85">
        <f t="shared" si="25"/>
        <v>0</v>
      </c>
      <c r="T207" s="85" t="str">
        <f t="shared" si="26"/>
        <v>No conformidad y &lt;=30</v>
      </c>
      <c r="U207" s="85">
        <v>1</v>
      </c>
      <c r="V207" s="85" t="str">
        <f t="shared" si="27"/>
        <v/>
      </c>
      <c r="W207" s="85" t="b">
        <f t="shared" si="28"/>
        <v>0</v>
      </c>
      <c r="X207" s="85" t="str">
        <f t="shared" si="29"/>
        <v>No conformidad</v>
      </c>
      <c r="Y207" s="85"/>
      <c r="Z207" s="85"/>
      <c r="AA207" s="85"/>
      <c r="AB207" s="85"/>
      <c r="AC207" s="85"/>
      <c r="AD207" s="85"/>
      <c r="AE207" s="85"/>
      <c r="AF207" s="85"/>
      <c r="AG207" s="85"/>
    </row>
    <row r="208" spans="2:33" x14ac:dyDescent="0.25">
      <c r="B208" s="58">
        <f t="shared" si="24"/>
        <v>43190</v>
      </c>
      <c r="C208" s="59">
        <f t="shared" si="31"/>
        <v>43190</v>
      </c>
      <c r="G208" s="60"/>
      <c r="H208" s="60"/>
      <c r="M208" s="60"/>
      <c r="N208" s="60"/>
      <c r="O208" s="60"/>
      <c r="P208" s="60"/>
      <c r="R208" s="85">
        <f t="shared" si="30"/>
        <v>0</v>
      </c>
      <c r="S208" s="85">
        <f t="shared" si="25"/>
        <v>0</v>
      </c>
      <c r="T208" s="85" t="str">
        <f t="shared" si="26"/>
        <v>No conformidad y &lt;=30</v>
      </c>
      <c r="U208" s="85">
        <v>1</v>
      </c>
      <c r="V208" s="85" t="str">
        <f t="shared" si="27"/>
        <v/>
      </c>
      <c r="W208" s="85" t="b">
        <f t="shared" si="28"/>
        <v>0</v>
      </c>
      <c r="X208" s="85" t="str">
        <f t="shared" si="29"/>
        <v>No conformidad</v>
      </c>
      <c r="Y208" s="85"/>
      <c r="Z208" s="85"/>
      <c r="AA208" s="85"/>
      <c r="AB208" s="85"/>
      <c r="AC208" s="85"/>
      <c r="AD208" s="85"/>
      <c r="AE208" s="85"/>
      <c r="AF208" s="85"/>
      <c r="AG208" s="85"/>
    </row>
    <row r="209" spans="2:33" x14ac:dyDescent="0.25">
      <c r="B209" s="58">
        <f t="shared" si="24"/>
        <v>43190</v>
      </c>
      <c r="C209" s="59">
        <f t="shared" si="31"/>
        <v>43190</v>
      </c>
      <c r="G209" s="60"/>
      <c r="H209" s="60"/>
      <c r="M209" s="60"/>
      <c r="N209" s="60"/>
      <c r="O209" s="60"/>
      <c r="P209" s="60"/>
      <c r="R209" s="85">
        <f t="shared" si="30"/>
        <v>0</v>
      </c>
      <c r="S209" s="85">
        <f t="shared" si="25"/>
        <v>0</v>
      </c>
      <c r="T209" s="85" t="str">
        <f t="shared" si="26"/>
        <v>No conformidad y &lt;=30</v>
      </c>
      <c r="U209" s="85">
        <v>1</v>
      </c>
      <c r="V209" s="85" t="str">
        <f t="shared" si="27"/>
        <v/>
      </c>
      <c r="W209" s="85" t="b">
        <f t="shared" si="28"/>
        <v>0</v>
      </c>
      <c r="X209" s="85" t="str">
        <f t="shared" si="29"/>
        <v>No conformidad</v>
      </c>
      <c r="Y209" s="85"/>
      <c r="Z209" s="85"/>
      <c r="AA209" s="85"/>
      <c r="AB209" s="85"/>
      <c r="AC209" s="85"/>
      <c r="AD209" s="85"/>
      <c r="AE209" s="85"/>
      <c r="AF209" s="85"/>
      <c r="AG209" s="85"/>
    </row>
    <row r="210" spans="2:33" x14ac:dyDescent="0.25">
      <c r="B210" s="58">
        <f t="shared" si="24"/>
        <v>43190</v>
      </c>
      <c r="C210" s="59">
        <f t="shared" si="31"/>
        <v>43190</v>
      </c>
      <c r="G210" s="60"/>
      <c r="H210" s="60"/>
      <c r="M210" s="60"/>
      <c r="N210" s="60"/>
      <c r="O210" s="60"/>
      <c r="P210" s="60"/>
      <c r="R210" s="85">
        <f t="shared" si="30"/>
        <v>0</v>
      </c>
      <c r="S210" s="85">
        <f t="shared" si="25"/>
        <v>0</v>
      </c>
      <c r="T210" s="85" t="str">
        <f t="shared" si="26"/>
        <v>No conformidad y &lt;=30</v>
      </c>
      <c r="U210" s="85">
        <v>1</v>
      </c>
      <c r="V210" s="85" t="str">
        <f t="shared" si="27"/>
        <v/>
      </c>
      <c r="W210" s="85" t="b">
        <f t="shared" si="28"/>
        <v>0</v>
      </c>
      <c r="X210" s="85" t="str">
        <f t="shared" si="29"/>
        <v>No conformidad</v>
      </c>
      <c r="Y210" s="85"/>
      <c r="Z210" s="85"/>
      <c r="AA210" s="85"/>
      <c r="AB210" s="85"/>
      <c r="AC210" s="85"/>
      <c r="AD210" s="85"/>
      <c r="AE210" s="85"/>
      <c r="AF210" s="85"/>
      <c r="AG210" s="85"/>
    </row>
    <row r="211" spans="2:33" x14ac:dyDescent="0.25">
      <c r="B211" s="58">
        <f t="shared" si="24"/>
        <v>43190</v>
      </c>
      <c r="C211" s="59">
        <f t="shared" si="31"/>
        <v>43190</v>
      </c>
      <c r="G211" s="60"/>
      <c r="H211" s="60"/>
      <c r="M211" s="60"/>
      <c r="N211" s="60"/>
      <c r="O211" s="60"/>
      <c r="P211" s="60"/>
      <c r="R211" s="85">
        <f t="shared" si="30"/>
        <v>0</v>
      </c>
      <c r="S211" s="85">
        <f t="shared" si="25"/>
        <v>0</v>
      </c>
      <c r="T211" s="85" t="str">
        <f t="shared" si="26"/>
        <v>No conformidad y &lt;=30</v>
      </c>
      <c r="U211" s="85">
        <v>1</v>
      </c>
      <c r="V211" s="85" t="str">
        <f t="shared" si="27"/>
        <v/>
      </c>
      <c r="W211" s="85" t="b">
        <f t="shared" si="28"/>
        <v>0</v>
      </c>
      <c r="X211" s="85" t="str">
        <f t="shared" si="29"/>
        <v>No conformidad</v>
      </c>
      <c r="Y211" s="85"/>
      <c r="Z211" s="85"/>
      <c r="AA211" s="85"/>
      <c r="AB211" s="85"/>
      <c r="AC211" s="85"/>
      <c r="AD211" s="85"/>
      <c r="AE211" s="85"/>
      <c r="AF211" s="85"/>
      <c r="AG211" s="85"/>
    </row>
    <row r="212" spans="2:33" x14ac:dyDescent="0.25">
      <c r="B212" s="58">
        <f t="shared" si="24"/>
        <v>43190</v>
      </c>
      <c r="C212" s="59">
        <f t="shared" si="31"/>
        <v>43190</v>
      </c>
      <c r="G212" s="60"/>
      <c r="H212" s="60"/>
      <c r="M212" s="60"/>
      <c r="N212" s="60"/>
      <c r="O212" s="60"/>
      <c r="P212" s="60"/>
      <c r="R212" s="85">
        <f t="shared" si="30"/>
        <v>0</v>
      </c>
      <c r="S212" s="85">
        <f t="shared" si="25"/>
        <v>0</v>
      </c>
      <c r="T212" s="85" t="str">
        <f t="shared" si="26"/>
        <v>No conformidad y &lt;=30</v>
      </c>
      <c r="U212" s="85">
        <v>1</v>
      </c>
      <c r="V212" s="85" t="str">
        <f t="shared" si="27"/>
        <v/>
      </c>
      <c r="W212" s="85" t="b">
        <f t="shared" si="28"/>
        <v>0</v>
      </c>
      <c r="X212" s="85" t="str">
        <f t="shared" si="29"/>
        <v>No conformidad</v>
      </c>
      <c r="Y212" s="85"/>
      <c r="Z212" s="85"/>
      <c r="AA212" s="85"/>
      <c r="AB212" s="85"/>
      <c r="AC212" s="85"/>
      <c r="AD212" s="85"/>
      <c r="AE212" s="85"/>
      <c r="AF212" s="85"/>
      <c r="AG212" s="85"/>
    </row>
    <row r="213" spans="2:33" x14ac:dyDescent="0.25">
      <c r="B213" s="58">
        <f t="shared" si="24"/>
        <v>43190</v>
      </c>
      <c r="C213" s="59">
        <f t="shared" si="31"/>
        <v>43190</v>
      </c>
      <c r="G213" s="60"/>
      <c r="H213" s="60"/>
      <c r="M213" s="60"/>
      <c r="N213" s="60"/>
      <c r="O213" s="60"/>
      <c r="P213" s="60"/>
      <c r="R213" s="85">
        <f t="shared" si="30"/>
        <v>0</v>
      </c>
      <c r="S213" s="85">
        <f t="shared" si="25"/>
        <v>0</v>
      </c>
      <c r="T213" s="85" t="str">
        <f t="shared" si="26"/>
        <v>No conformidad y &lt;=30</v>
      </c>
      <c r="U213" s="85">
        <v>1</v>
      </c>
      <c r="V213" s="85" t="str">
        <f t="shared" si="27"/>
        <v/>
      </c>
      <c r="W213" s="85" t="b">
        <f t="shared" si="28"/>
        <v>0</v>
      </c>
      <c r="X213" s="85" t="str">
        <f t="shared" si="29"/>
        <v>No conformidad</v>
      </c>
      <c r="Y213" s="85"/>
      <c r="Z213" s="85"/>
      <c r="AA213" s="85"/>
      <c r="AB213" s="85"/>
      <c r="AC213" s="85"/>
      <c r="AD213" s="85"/>
      <c r="AE213" s="85"/>
      <c r="AF213" s="85"/>
      <c r="AG213" s="85"/>
    </row>
    <row r="214" spans="2:33" x14ac:dyDescent="0.25">
      <c r="B214" s="58">
        <f t="shared" si="24"/>
        <v>43190</v>
      </c>
      <c r="C214" s="59">
        <f t="shared" si="31"/>
        <v>43190</v>
      </c>
      <c r="G214" s="60"/>
      <c r="H214" s="60"/>
      <c r="M214" s="60"/>
      <c r="N214" s="60"/>
      <c r="O214" s="60"/>
      <c r="P214" s="60"/>
      <c r="R214" s="85">
        <f t="shared" si="30"/>
        <v>0</v>
      </c>
      <c r="S214" s="85">
        <f t="shared" si="25"/>
        <v>0</v>
      </c>
      <c r="T214" s="85" t="str">
        <f t="shared" si="26"/>
        <v>No conformidad y &lt;=30</v>
      </c>
      <c r="U214" s="85">
        <v>1</v>
      </c>
      <c r="V214" s="85" t="str">
        <f t="shared" si="27"/>
        <v/>
      </c>
      <c r="W214" s="85" t="b">
        <f t="shared" si="28"/>
        <v>0</v>
      </c>
      <c r="X214" s="85" t="str">
        <f t="shared" si="29"/>
        <v>No conformidad</v>
      </c>
      <c r="Y214" s="85"/>
      <c r="Z214" s="85"/>
      <c r="AA214" s="85"/>
      <c r="AB214" s="85"/>
      <c r="AC214" s="85"/>
      <c r="AD214" s="85"/>
      <c r="AE214" s="85"/>
      <c r="AF214" s="85"/>
      <c r="AG214" s="85"/>
    </row>
    <row r="215" spans="2:33" x14ac:dyDescent="0.25">
      <c r="B215" s="58">
        <f t="shared" si="24"/>
        <v>43190</v>
      </c>
      <c r="C215" s="59">
        <f t="shared" si="31"/>
        <v>43190</v>
      </c>
      <c r="G215" s="60"/>
      <c r="H215" s="60"/>
      <c r="M215" s="60"/>
      <c r="N215" s="60"/>
      <c r="O215" s="60"/>
      <c r="P215" s="60"/>
      <c r="R215" s="85">
        <f t="shared" si="30"/>
        <v>0</v>
      </c>
      <c r="S215" s="85">
        <f t="shared" si="25"/>
        <v>0</v>
      </c>
      <c r="T215" s="85" t="str">
        <f t="shared" si="26"/>
        <v>No conformidad y &lt;=30</v>
      </c>
      <c r="U215" s="85">
        <v>1</v>
      </c>
      <c r="V215" s="85" t="str">
        <f t="shared" si="27"/>
        <v/>
      </c>
      <c r="W215" s="85" t="b">
        <f t="shared" si="28"/>
        <v>0</v>
      </c>
      <c r="X215" s="85" t="str">
        <f t="shared" si="29"/>
        <v>No conformidad</v>
      </c>
      <c r="Y215" s="85"/>
      <c r="Z215" s="85"/>
      <c r="AA215" s="85"/>
      <c r="AB215" s="85"/>
      <c r="AC215" s="85"/>
      <c r="AD215" s="85"/>
      <c r="AE215" s="85"/>
      <c r="AF215" s="85"/>
      <c r="AG215" s="85"/>
    </row>
    <row r="216" spans="2:33" x14ac:dyDescent="0.25">
      <c r="B216" s="58">
        <f t="shared" si="24"/>
        <v>43190</v>
      </c>
      <c r="C216" s="59">
        <f t="shared" si="31"/>
        <v>43190</v>
      </c>
      <c r="G216" s="60"/>
      <c r="H216" s="60"/>
      <c r="M216" s="60"/>
      <c r="N216" s="60"/>
      <c r="O216" s="60"/>
      <c r="P216" s="60"/>
      <c r="R216" s="85">
        <f t="shared" si="30"/>
        <v>0</v>
      </c>
      <c r="S216" s="85">
        <f t="shared" si="25"/>
        <v>0</v>
      </c>
      <c r="T216" s="85" t="str">
        <f t="shared" si="26"/>
        <v>No conformidad y &lt;=30</v>
      </c>
      <c r="U216" s="85">
        <v>1</v>
      </c>
      <c r="V216" s="85" t="str">
        <f t="shared" si="27"/>
        <v/>
      </c>
      <c r="W216" s="85" t="b">
        <f t="shared" si="28"/>
        <v>0</v>
      </c>
      <c r="X216" s="85" t="str">
        <f t="shared" si="29"/>
        <v>No conformidad</v>
      </c>
      <c r="Y216" s="85"/>
      <c r="Z216" s="85"/>
      <c r="AA216" s="85"/>
      <c r="AB216" s="85"/>
      <c r="AC216" s="85"/>
      <c r="AD216" s="85"/>
      <c r="AE216" s="85"/>
      <c r="AF216" s="85"/>
      <c r="AG216" s="85"/>
    </row>
    <row r="217" spans="2:33" x14ac:dyDescent="0.25">
      <c r="B217" s="58">
        <f t="shared" si="24"/>
        <v>43190</v>
      </c>
      <c r="C217" s="59">
        <f t="shared" si="31"/>
        <v>43190</v>
      </c>
      <c r="G217" s="60"/>
      <c r="H217" s="60"/>
      <c r="M217" s="60"/>
      <c r="N217" s="60"/>
      <c r="O217" s="60"/>
      <c r="P217" s="60"/>
      <c r="R217" s="85">
        <f t="shared" si="30"/>
        <v>0</v>
      </c>
      <c r="S217" s="85">
        <f t="shared" si="25"/>
        <v>0</v>
      </c>
      <c r="T217" s="85" t="str">
        <f t="shared" si="26"/>
        <v>No conformidad y &lt;=30</v>
      </c>
      <c r="U217" s="85">
        <v>1</v>
      </c>
      <c r="V217" s="85" t="str">
        <f t="shared" si="27"/>
        <v/>
      </c>
      <c r="W217" s="85" t="b">
        <f t="shared" si="28"/>
        <v>0</v>
      </c>
      <c r="X217" s="85" t="str">
        <f t="shared" si="29"/>
        <v>No conformidad</v>
      </c>
      <c r="Y217" s="85"/>
      <c r="Z217" s="85"/>
      <c r="AA217" s="85"/>
      <c r="AB217" s="85"/>
      <c r="AC217" s="85"/>
      <c r="AD217" s="85"/>
      <c r="AE217" s="85"/>
      <c r="AF217" s="85"/>
      <c r="AG217" s="85"/>
    </row>
    <row r="218" spans="2:33" x14ac:dyDescent="0.25">
      <c r="B218" s="58">
        <f t="shared" si="24"/>
        <v>43190</v>
      </c>
      <c r="C218" s="59">
        <f t="shared" si="31"/>
        <v>43190</v>
      </c>
      <c r="G218" s="60"/>
      <c r="H218" s="60"/>
      <c r="M218" s="60"/>
      <c r="N218" s="60"/>
      <c r="O218" s="60"/>
      <c r="P218" s="60"/>
      <c r="R218" s="85">
        <f t="shared" si="30"/>
        <v>0</v>
      </c>
      <c r="S218" s="85">
        <f t="shared" si="25"/>
        <v>0</v>
      </c>
      <c r="T218" s="85" t="str">
        <f t="shared" si="26"/>
        <v>No conformidad y &lt;=30</v>
      </c>
      <c r="U218" s="85">
        <v>1</v>
      </c>
      <c r="V218" s="85" t="str">
        <f t="shared" si="27"/>
        <v/>
      </c>
      <c r="W218" s="85" t="b">
        <f t="shared" si="28"/>
        <v>0</v>
      </c>
      <c r="X218" s="85" t="str">
        <f t="shared" si="29"/>
        <v>No conformidad</v>
      </c>
      <c r="Y218" s="85"/>
      <c r="Z218" s="85"/>
      <c r="AA218" s="85"/>
      <c r="AB218" s="85"/>
      <c r="AC218" s="85"/>
      <c r="AD218" s="85"/>
      <c r="AE218" s="85"/>
      <c r="AF218" s="85"/>
      <c r="AG218" s="85"/>
    </row>
    <row r="219" spans="2:33" x14ac:dyDescent="0.25">
      <c r="B219" s="58">
        <f t="shared" si="24"/>
        <v>43190</v>
      </c>
      <c r="C219" s="59">
        <f t="shared" si="31"/>
        <v>43190</v>
      </c>
      <c r="G219" s="60"/>
      <c r="H219" s="60"/>
      <c r="M219" s="60"/>
      <c r="N219" s="60"/>
      <c r="O219" s="60"/>
      <c r="P219" s="60"/>
      <c r="R219" s="85">
        <f t="shared" si="30"/>
        <v>0</v>
      </c>
      <c r="S219" s="85">
        <f t="shared" si="25"/>
        <v>0</v>
      </c>
      <c r="T219" s="85" t="str">
        <f t="shared" si="26"/>
        <v>No conformidad y &lt;=30</v>
      </c>
      <c r="U219" s="85">
        <v>1</v>
      </c>
      <c r="V219" s="85" t="str">
        <f t="shared" si="27"/>
        <v/>
      </c>
      <c r="W219" s="85" t="b">
        <f t="shared" si="28"/>
        <v>0</v>
      </c>
      <c r="X219" s="85" t="str">
        <f t="shared" si="29"/>
        <v>No conformidad</v>
      </c>
      <c r="Y219" s="85"/>
      <c r="Z219" s="85"/>
      <c r="AA219" s="85"/>
      <c r="AB219" s="85"/>
      <c r="AC219" s="85"/>
      <c r="AD219" s="85"/>
      <c r="AE219" s="85"/>
      <c r="AF219" s="85"/>
      <c r="AG219" s="85"/>
    </row>
    <row r="220" spans="2:33" x14ac:dyDescent="0.25">
      <c r="B220" s="58">
        <f t="shared" si="24"/>
        <v>43190</v>
      </c>
      <c r="C220" s="59">
        <f t="shared" si="31"/>
        <v>43190</v>
      </c>
      <c r="G220" s="60"/>
      <c r="H220" s="60"/>
      <c r="M220" s="60"/>
      <c r="N220" s="60"/>
      <c r="O220" s="60"/>
      <c r="P220" s="60"/>
      <c r="R220" s="85">
        <f t="shared" si="30"/>
        <v>0</v>
      </c>
      <c r="S220" s="85">
        <f t="shared" si="25"/>
        <v>0</v>
      </c>
      <c r="T220" s="85" t="str">
        <f t="shared" si="26"/>
        <v>No conformidad y &lt;=30</v>
      </c>
      <c r="U220" s="85">
        <v>1</v>
      </c>
      <c r="V220" s="85" t="str">
        <f t="shared" si="27"/>
        <v/>
      </c>
      <c r="W220" s="85" t="b">
        <f t="shared" si="28"/>
        <v>0</v>
      </c>
      <c r="X220" s="85" t="str">
        <f t="shared" si="29"/>
        <v>No conformidad</v>
      </c>
      <c r="Y220" s="85"/>
      <c r="Z220" s="85"/>
      <c r="AA220" s="85"/>
      <c r="AB220" s="85"/>
      <c r="AC220" s="85"/>
      <c r="AD220" s="85"/>
      <c r="AE220" s="85"/>
      <c r="AF220" s="85"/>
      <c r="AG220" s="85"/>
    </row>
    <row r="221" spans="2:33" x14ac:dyDescent="0.25">
      <c r="B221" s="58">
        <f t="shared" si="24"/>
        <v>43190</v>
      </c>
      <c r="C221" s="59">
        <f t="shared" si="31"/>
        <v>43190</v>
      </c>
      <c r="G221" s="60"/>
      <c r="H221" s="60"/>
      <c r="M221" s="60"/>
      <c r="N221" s="60"/>
      <c r="O221" s="60"/>
      <c r="P221" s="60"/>
      <c r="R221" s="85">
        <f t="shared" si="30"/>
        <v>0</v>
      </c>
      <c r="S221" s="85">
        <f t="shared" si="25"/>
        <v>0</v>
      </c>
      <c r="T221" s="85" t="str">
        <f t="shared" si="26"/>
        <v>No conformidad y &lt;=30</v>
      </c>
      <c r="U221" s="85">
        <v>1</v>
      </c>
      <c r="V221" s="85" t="str">
        <f t="shared" si="27"/>
        <v/>
      </c>
      <c r="W221" s="85" t="b">
        <f t="shared" si="28"/>
        <v>0</v>
      </c>
      <c r="X221" s="85" t="str">
        <f t="shared" si="29"/>
        <v>No conformidad</v>
      </c>
      <c r="Y221" s="85"/>
      <c r="Z221" s="85"/>
      <c r="AA221" s="85"/>
      <c r="AB221" s="85"/>
      <c r="AC221" s="85"/>
      <c r="AD221" s="85"/>
      <c r="AE221" s="85"/>
      <c r="AF221" s="85"/>
      <c r="AG221" s="85"/>
    </row>
    <row r="222" spans="2:33" x14ac:dyDescent="0.25">
      <c r="B222" s="58">
        <f t="shared" si="24"/>
        <v>43190</v>
      </c>
      <c r="C222" s="59">
        <f t="shared" si="31"/>
        <v>43190</v>
      </c>
      <c r="G222" s="60"/>
      <c r="H222" s="60"/>
      <c r="M222" s="60"/>
      <c r="N222" s="60"/>
      <c r="O222" s="60"/>
      <c r="P222" s="60"/>
      <c r="R222" s="85">
        <f t="shared" si="30"/>
        <v>0</v>
      </c>
      <c r="S222" s="85">
        <f t="shared" si="25"/>
        <v>0</v>
      </c>
      <c r="T222" s="85" t="str">
        <f t="shared" si="26"/>
        <v>No conformidad y &lt;=30</v>
      </c>
      <c r="U222" s="85">
        <v>1</v>
      </c>
      <c r="V222" s="85" t="str">
        <f t="shared" si="27"/>
        <v/>
      </c>
      <c r="W222" s="85" t="b">
        <f t="shared" si="28"/>
        <v>0</v>
      </c>
      <c r="X222" s="85" t="str">
        <f t="shared" si="29"/>
        <v>No conformidad</v>
      </c>
      <c r="Y222" s="85"/>
      <c r="Z222" s="85"/>
      <c r="AA222" s="85"/>
      <c r="AB222" s="85"/>
      <c r="AC222" s="85"/>
      <c r="AD222" s="85"/>
      <c r="AE222" s="85"/>
      <c r="AF222" s="85"/>
      <c r="AG222" s="85"/>
    </row>
    <row r="223" spans="2:33" x14ac:dyDescent="0.25">
      <c r="B223" s="58">
        <f t="shared" si="24"/>
        <v>43190</v>
      </c>
      <c r="C223" s="59">
        <f t="shared" si="31"/>
        <v>43190</v>
      </c>
      <c r="G223" s="60"/>
      <c r="H223" s="60"/>
      <c r="M223" s="60"/>
      <c r="N223" s="60"/>
      <c r="O223" s="60"/>
      <c r="P223" s="60"/>
      <c r="R223" s="85">
        <f t="shared" si="30"/>
        <v>0</v>
      </c>
      <c r="S223" s="85">
        <f t="shared" si="25"/>
        <v>0</v>
      </c>
      <c r="T223" s="85" t="str">
        <f t="shared" si="26"/>
        <v>No conformidad y &lt;=30</v>
      </c>
      <c r="U223" s="85">
        <v>1</v>
      </c>
      <c r="V223" s="85" t="str">
        <f t="shared" si="27"/>
        <v/>
      </c>
      <c r="W223" s="85" t="b">
        <f t="shared" si="28"/>
        <v>0</v>
      </c>
      <c r="X223" s="85" t="str">
        <f t="shared" si="29"/>
        <v>No conformidad</v>
      </c>
      <c r="Y223" s="85"/>
      <c r="Z223" s="85"/>
      <c r="AA223" s="85"/>
      <c r="AB223" s="85"/>
      <c r="AC223" s="85"/>
      <c r="AD223" s="85"/>
      <c r="AE223" s="85"/>
      <c r="AF223" s="85"/>
      <c r="AG223" s="85"/>
    </row>
    <row r="224" spans="2:33" x14ac:dyDescent="0.25">
      <c r="B224" s="58">
        <f t="shared" si="24"/>
        <v>43190</v>
      </c>
      <c r="C224" s="59">
        <f t="shared" si="31"/>
        <v>43190</v>
      </c>
      <c r="G224" s="60"/>
      <c r="H224" s="60"/>
      <c r="M224" s="60"/>
      <c r="N224" s="60"/>
      <c r="O224" s="60"/>
      <c r="P224" s="60"/>
      <c r="R224" s="85">
        <f t="shared" si="30"/>
        <v>0</v>
      </c>
      <c r="S224" s="85">
        <f t="shared" si="25"/>
        <v>0</v>
      </c>
      <c r="T224" s="85" t="str">
        <f t="shared" si="26"/>
        <v>No conformidad y &lt;=30</v>
      </c>
      <c r="U224" s="85">
        <v>1</v>
      </c>
      <c r="V224" s="85" t="str">
        <f t="shared" si="27"/>
        <v/>
      </c>
      <c r="W224" s="85" t="b">
        <f t="shared" si="28"/>
        <v>0</v>
      </c>
      <c r="X224" s="85" t="str">
        <f t="shared" si="29"/>
        <v>No conformidad</v>
      </c>
      <c r="Y224" s="85"/>
      <c r="Z224" s="85"/>
      <c r="AA224" s="85"/>
      <c r="AB224" s="85"/>
      <c r="AC224" s="85"/>
      <c r="AD224" s="85"/>
      <c r="AE224" s="85"/>
      <c r="AF224" s="85"/>
      <c r="AG224" s="85"/>
    </row>
    <row r="225" spans="2:33" x14ac:dyDescent="0.25">
      <c r="B225" s="58">
        <f t="shared" si="24"/>
        <v>43190</v>
      </c>
      <c r="C225" s="59">
        <f t="shared" si="31"/>
        <v>43190</v>
      </c>
      <c r="G225" s="60"/>
      <c r="H225" s="60"/>
      <c r="M225" s="60"/>
      <c r="N225" s="60"/>
      <c r="O225" s="60"/>
      <c r="P225" s="60"/>
      <c r="R225" s="85">
        <f t="shared" si="30"/>
        <v>0</v>
      </c>
      <c r="S225" s="85">
        <f t="shared" si="25"/>
        <v>0</v>
      </c>
      <c r="T225" s="85" t="str">
        <f t="shared" si="26"/>
        <v>No conformidad y &lt;=30</v>
      </c>
      <c r="U225" s="85">
        <v>1</v>
      </c>
      <c r="V225" s="85" t="str">
        <f t="shared" si="27"/>
        <v/>
      </c>
      <c r="W225" s="85" t="b">
        <f t="shared" si="28"/>
        <v>0</v>
      </c>
      <c r="X225" s="85" t="str">
        <f t="shared" si="29"/>
        <v>No conformidad</v>
      </c>
      <c r="Y225" s="85"/>
      <c r="Z225" s="85"/>
      <c r="AA225" s="85"/>
      <c r="AB225" s="85"/>
      <c r="AC225" s="85"/>
      <c r="AD225" s="85"/>
      <c r="AE225" s="85"/>
      <c r="AF225" s="85"/>
      <c r="AG225" s="85"/>
    </row>
    <row r="226" spans="2:33" x14ac:dyDescent="0.25">
      <c r="B226" s="58">
        <f t="shared" si="24"/>
        <v>43190</v>
      </c>
      <c r="C226" s="59">
        <f t="shared" si="31"/>
        <v>43190</v>
      </c>
      <c r="G226" s="60"/>
      <c r="H226" s="60"/>
      <c r="M226" s="60"/>
      <c r="N226" s="60"/>
      <c r="O226" s="60"/>
      <c r="P226" s="60"/>
      <c r="R226" s="85">
        <f t="shared" si="30"/>
        <v>0</v>
      </c>
      <c r="S226" s="85">
        <f t="shared" si="25"/>
        <v>0</v>
      </c>
      <c r="T226" s="85" t="str">
        <f t="shared" si="26"/>
        <v>No conformidad y &lt;=30</v>
      </c>
      <c r="U226" s="85">
        <v>1</v>
      </c>
      <c r="V226" s="85" t="str">
        <f t="shared" si="27"/>
        <v/>
      </c>
      <c r="W226" s="85" t="b">
        <f t="shared" si="28"/>
        <v>0</v>
      </c>
      <c r="X226" s="85" t="str">
        <f t="shared" si="29"/>
        <v>No conformidad</v>
      </c>
      <c r="Y226" s="85"/>
      <c r="Z226" s="85"/>
      <c r="AA226" s="85"/>
      <c r="AB226" s="85"/>
      <c r="AC226" s="85"/>
      <c r="AD226" s="85"/>
      <c r="AE226" s="85"/>
      <c r="AF226" s="85"/>
      <c r="AG226" s="85"/>
    </row>
    <row r="227" spans="2:33" x14ac:dyDescent="0.25">
      <c r="B227" s="58">
        <f t="shared" si="24"/>
        <v>43190</v>
      </c>
      <c r="C227" s="59">
        <f t="shared" si="31"/>
        <v>43190</v>
      </c>
      <c r="G227" s="60"/>
      <c r="H227" s="60"/>
      <c r="M227" s="60"/>
      <c r="N227" s="60"/>
      <c r="O227" s="60"/>
      <c r="P227" s="60"/>
      <c r="R227" s="85">
        <f t="shared" si="30"/>
        <v>0</v>
      </c>
      <c r="S227" s="85">
        <f t="shared" si="25"/>
        <v>0</v>
      </c>
      <c r="T227" s="85" t="str">
        <f t="shared" si="26"/>
        <v>No conformidad y &lt;=30</v>
      </c>
      <c r="U227" s="85">
        <v>1</v>
      </c>
      <c r="V227" s="85" t="str">
        <f t="shared" si="27"/>
        <v/>
      </c>
      <c r="W227" s="85" t="b">
        <f t="shared" si="28"/>
        <v>0</v>
      </c>
      <c r="X227" s="85" t="str">
        <f t="shared" si="29"/>
        <v>No conformidad</v>
      </c>
      <c r="Y227" s="85"/>
      <c r="Z227" s="85"/>
      <c r="AA227" s="85"/>
      <c r="AB227" s="85"/>
      <c r="AC227" s="85"/>
      <c r="AD227" s="85"/>
      <c r="AE227" s="85"/>
      <c r="AF227" s="85"/>
      <c r="AG227" s="85"/>
    </row>
    <row r="228" spans="2:33" x14ac:dyDescent="0.25">
      <c r="B228" s="58">
        <f t="shared" si="24"/>
        <v>43190</v>
      </c>
      <c r="C228" s="59">
        <f t="shared" si="31"/>
        <v>43190</v>
      </c>
      <c r="G228" s="60"/>
      <c r="H228" s="60"/>
      <c r="M228" s="60"/>
      <c r="N228" s="60"/>
      <c r="O228" s="60"/>
      <c r="P228" s="60"/>
      <c r="R228" s="85">
        <f t="shared" si="30"/>
        <v>0</v>
      </c>
      <c r="S228" s="85">
        <f t="shared" si="25"/>
        <v>0</v>
      </c>
      <c r="T228" s="85" t="str">
        <f t="shared" si="26"/>
        <v>No conformidad y &lt;=30</v>
      </c>
      <c r="U228" s="85">
        <v>1</v>
      </c>
      <c r="V228" s="85" t="str">
        <f t="shared" si="27"/>
        <v/>
      </c>
      <c r="W228" s="85" t="b">
        <f t="shared" si="28"/>
        <v>0</v>
      </c>
      <c r="X228" s="85" t="str">
        <f t="shared" si="29"/>
        <v>No conformidad</v>
      </c>
      <c r="Y228" s="85"/>
      <c r="Z228" s="85"/>
      <c r="AA228" s="85"/>
      <c r="AB228" s="85"/>
      <c r="AC228" s="85"/>
      <c r="AD228" s="85"/>
      <c r="AE228" s="85"/>
      <c r="AF228" s="85"/>
      <c r="AG228" s="85"/>
    </row>
    <row r="229" spans="2:33" x14ac:dyDescent="0.25">
      <c r="B229" s="58">
        <f t="shared" si="24"/>
        <v>43190</v>
      </c>
      <c r="C229" s="59">
        <f t="shared" si="31"/>
        <v>43190</v>
      </c>
      <c r="G229" s="60"/>
      <c r="H229" s="60"/>
      <c r="M229" s="60"/>
      <c r="N229" s="60"/>
      <c r="O229" s="60"/>
      <c r="P229" s="60"/>
      <c r="R229" s="85">
        <f t="shared" si="30"/>
        <v>0</v>
      </c>
      <c r="S229" s="85">
        <f t="shared" si="25"/>
        <v>0</v>
      </c>
      <c r="T229" s="85" t="str">
        <f t="shared" si="26"/>
        <v>No conformidad y &lt;=30</v>
      </c>
      <c r="U229" s="85">
        <v>1</v>
      </c>
      <c r="V229" s="85" t="str">
        <f t="shared" si="27"/>
        <v/>
      </c>
      <c r="W229" s="85" t="b">
        <f t="shared" si="28"/>
        <v>0</v>
      </c>
      <c r="X229" s="85" t="str">
        <f t="shared" si="29"/>
        <v>No conformidad</v>
      </c>
      <c r="Y229" s="85"/>
      <c r="Z229" s="85"/>
      <c r="AA229" s="85"/>
      <c r="AB229" s="85"/>
      <c r="AC229" s="85"/>
      <c r="AD229" s="85"/>
      <c r="AE229" s="85"/>
      <c r="AF229" s="85"/>
      <c r="AG229" s="85"/>
    </row>
    <row r="230" spans="2:33" x14ac:dyDescent="0.25">
      <c r="B230" s="58">
        <f t="shared" si="24"/>
        <v>43190</v>
      </c>
      <c r="C230" s="59">
        <f t="shared" si="31"/>
        <v>43190</v>
      </c>
      <c r="G230" s="60"/>
      <c r="H230" s="60"/>
      <c r="M230" s="60"/>
      <c r="N230" s="60"/>
      <c r="O230" s="60"/>
      <c r="P230" s="60"/>
      <c r="R230" s="85">
        <f t="shared" si="30"/>
        <v>0</v>
      </c>
      <c r="S230" s="85">
        <f t="shared" si="25"/>
        <v>0</v>
      </c>
      <c r="T230" s="85" t="str">
        <f t="shared" si="26"/>
        <v>No conformidad y &lt;=30</v>
      </c>
      <c r="U230" s="85">
        <v>1</v>
      </c>
      <c r="V230" s="85" t="str">
        <f t="shared" si="27"/>
        <v/>
      </c>
      <c r="W230" s="85" t="b">
        <f t="shared" si="28"/>
        <v>0</v>
      </c>
      <c r="X230" s="85" t="str">
        <f t="shared" si="29"/>
        <v>No conformidad</v>
      </c>
      <c r="Y230" s="85"/>
      <c r="Z230" s="85"/>
      <c r="AA230" s="85"/>
      <c r="AB230" s="85"/>
      <c r="AC230" s="85"/>
      <c r="AD230" s="85"/>
      <c r="AE230" s="85"/>
      <c r="AF230" s="85"/>
      <c r="AG230" s="85"/>
    </row>
    <row r="231" spans="2:33" x14ac:dyDescent="0.25">
      <c r="B231" s="58">
        <f t="shared" si="24"/>
        <v>43190</v>
      </c>
      <c r="C231" s="59">
        <f t="shared" si="31"/>
        <v>43190</v>
      </c>
      <c r="G231" s="60"/>
      <c r="H231" s="60"/>
      <c r="M231" s="60"/>
      <c r="N231" s="60"/>
      <c r="O231" s="60"/>
      <c r="P231" s="60"/>
      <c r="R231" s="85">
        <f t="shared" si="30"/>
        <v>0</v>
      </c>
      <c r="S231" s="85">
        <f t="shared" si="25"/>
        <v>0</v>
      </c>
      <c r="T231" s="85" t="str">
        <f t="shared" si="26"/>
        <v>No conformidad y &lt;=30</v>
      </c>
      <c r="U231" s="85">
        <v>1</v>
      </c>
      <c r="V231" s="85" t="str">
        <f t="shared" si="27"/>
        <v/>
      </c>
      <c r="W231" s="85" t="b">
        <f t="shared" si="28"/>
        <v>0</v>
      </c>
      <c r="X231" s="85" t="str">
        <f t="shared" si="29"/>
        <v>No conformidad</v>
      </c>
      <c r="Y231" s="85"/>
      <c r="Z231" s="85"/>
      <c r="AA231" s="85"/>
      <c r="AB231" s="85"/>
      <c r="AC231" s="85"/>
      <c r="AD231" s="85"/>
      <c r="AE231" s="85"/>
      <c r="AF231" s="85"/>
      <c r="AG231" s="85"/>
    </row>
    <row r="232" spans="2:33" x14ac:dyDescent="0.25">
      <c r="B232" s="58">
        <f t="shared" si="24"/>
        <v>43190</v>
      </c>
      <c r="C232" s="59">
        <f t="shared" si="31"/>
        <v>43190</v>
      </c>
      <c r="G232" s="60"/>
      <c r="H232" s="60"/>
      <c r="M232" s="60"/>
      <c r="N232" s="60"/>
      <c r="O232" s="60"/>
      <c r="P232" s="60"/>
      <c r="R232" s="85">
        <f t="shared" si="30"/>
        <v>0</v>
      </c>
      <c r="S232" s="85">
        <f t="shared" si="25"/>
        <v>0</v>
      </c>
      <c r="T232" s="85" t="str">
        <f t="shared" si="26"/>
        <v>No conformidad y &lt;=30</v>
      </c>
      <c r="U232" s="85">
        <v>1</v>
      </c>
      <c r="V232" s="85" t="str">
        <f t="shared" si="27"/>
        <v/>
      </c>
      <c r="W232" s="85" t="b">
        <f t="shared" si="28"/>
        <v>0</v>
      </c>
      <c r="X232" s="85" t="str">
        <f t="shared" si="29"/>
        <v>No conformidad</v>
      </c>
      <c r="Y232" s="85"/>
      <c r="Z232" s="85"/>
      <c r="AA232" s="85"/>
      <c r="AB232" s="85"/>
      <c r="AC232" s="85"/>
      <c r="AD232" s="85"/>
      <c r="AE232" s="85"/>
      <c r="AF232" s="85"/>
      <c r="AG232" s="85"/>
    </row>
    <row r="233" spans="2:33" x14ac:dyDescent="0.25">
      <c r="B233" s="58">
        <f t="shared" si="24"/>
        <v>43190</v>
      </c>
      <c r="C233" s="59">
        <f t="shared" si="31"/>
        <v>43190</v>
      </c>
      <c r="G233" s="60"/>
      <c r="H233" s="60"/>
      <c r="M233" s="60"/>
      <c r="N233" s="60"/>
      <c r="O233" s="60"/>
      <c r="P233" s="60"/>
      <c r="R233" s="85">
        <f t="shared" si="30"/>
        <v>0</v>
      </c>
      <c r="S233" s="85">
        <f t="shared" si="25"/>
        <v>0</v>
      </c>
      <c r="T233" s="85" t="str">
        <f t="shared" si="26"/>
        <v>No conformidad y &lt;=30</v>
      </c>
      <c r="U233" s="85">
        <v>1</v>
      </c>
      <c r="V233" s="85" t="str">
        <f t="shared" si="27"/>
        <v/>
      </c>
      <c r="W233" s="85" t="b">
        <f t="shared" si="28"/>
        <v>0</v>
      </c>
      <c r="X233" s="85" t="str">
        <f t="shared" si="29"/>
        <v>No conformidad</v>
      </c>
      <c r="Y233" s="85"/>
      <c r="Z233" s="85"/>
      <c r="AA233" s="85"/>
      <c r="AB233" s="85"/>
      <c r="AC233" s="85"/>
      <c r="AD233" s="85"/>
      <c r="AE233" s="85"/>
      <c r="AF233" s="85"/>
      <c r="AG233" s="85"/>
    </row>
    <row r="234" spans="2:33" x14ac:dyDescent="0.25">
      <c r="B234" s="58">
        <f t="shared" si="24"/>
        <v>43190</v>
      </c>
      <c r="C234" s="59">
        <f t="shared" si="31"/>
        <v>43190</v>
      </c>
      <c r="G234" s="60"/>
      <c r="H234" s="60"/>
      <c r="M234" s="60"/>
      <c r="N234" s="60"/>
      <c r="O234" s="60"/>
      <c r="P234" s="60"/>
      <c r="R234" s="85">
        <f t="shared" si="30"/>
        <v>0</v>
      </c>
      <c r="S234" s="85">
        <f t="shared" si="25"/>
        <v>0</v>
      </c>
      <c r="T234" s="85" t="str">
        <f t="shared" si="26"/>
        <v>No conformidad y &lt;=30</v>
      </c>
      <c r="U234" s="85">
        <v>1</v>
      </c>
      <c r="V234" s="85" t="str">
        <f t="shared" si="27"/>
        <v/>
      </c>
      <c r="W234" s="85" t="b">
        <f t="shared" si="28"/>
        <v>0</v>
      </c>
      <c r="X234" s="85" t="str">
        <f t="shared" si="29"/>
        <v>No conformidad</v>
      </c>
      <c r="Y234" s="85"/>
      <c r="Z234" s="85"/>
      <c r="AA234" s="85"/>
      <c r="AB234" s="85"/>
      <c r="AC234" s="85"/>
      <c r="AD234" s="85"/>
      <c r="AE234" s="85"/>
      <c r="AF234" s="85"/>
      <c r="AG234" s="85"/>
    </row>
    <row r="235" spans="2:33" x14ac:dyDescent="0.25">
      <c r="B235" s="58">
        <f t="shared" si="24"/>
        <v>43190</v>
      </c>
      <c r="C235" s="59">
        <f t="shared" si="31"/>
        <v>43190</v>
      </c>
      <c r="G235" s="60"/>
      <c r="H235" s="60"/>
      <c r="M235" s="60"/>
      <c r="N235" s="60"/>
      <c r="O235" s="60"/>
      <c r="P235" s="60"/>
      <c r="R235" s="85">
        <f t="shared" si="30"/>
        <v>0</v>
      </c>
      <c r="S235" s="85">
        <f t="shared" si="25"/>
        <v>0</v>
      </c>
      <c r="T235" s="85" t="str">
        <f t="shared" si="26"/>
        <v>No conformidad y &lt;=30</v>
      </c>
      <c r="U235" s="85">
        <v>1</v>
      </c>
      <c r="V235" s="85" t="str">
        <f t="shared" si="27"/>
        <v/>
      </c>
      <c r="W235" s="85" t="b">
        <f t="shared" si="28"/>
        <v>0</v>
      </c>
      <c r="X235" s="85" t="str">
        <f t="shared" si="29"/>
        <v>No conformidad</v>
      </c>
      <c r="Y235" s="85"/>
      <c r="Z235" s="85"/>
      <c r="AA235" s="85"/>
      <c r="AB235" s="85"/>
      <c r="AC235" s="85"/>
      <c r="AD235" s="85"/>
      <c r="AE235" s="85"/>
      <c r="AF235" s="85"/>
      <c r="AG235" s="85"/>
    </row>
    <row r="236" spans="2:33" x14ac:dyDescent="0.25">
      <c r="B236" s="58">
        <f t="shared" si="24"/>
        <v>43190</v>
      </c>
      <c r="C236" s="59">
        <f t="shared" si="31"/>
        <v>43190</v>
      </c>
      <c r="G236" s="60"/>
      <c r="H236" s="60"/>
      <c r="M236" s="60"/>
      <c r="N236" s="60"/>
      <c r="O236" s="60"/>
      <c r="P236" s="60"/>
      <c r="R236" s="85">
        <f t="shared" si="30"/>
        <v>0</v>
      </c>
      <c r="S236" s="85">
        <f t="shared" si="25"/>
        <v>0</v>
      </c>
      <c r="T236" s="85" t="str">
        <f t="shared" si="26"/>
        <v>No conformidad y &lt;=30</v>
      </c>
      <c r="U236" s="85">
        <v>1</v>
      </c>
      <c r="V236" s="85" t="str">
        <f t="shared" si="27"/>
        <v/>
      </c>
      <c r="W236" s="85" t="b">
        <f t="shared" si="28"/>
        <v>0</v>
      </c>
      <c r="X236" s="85" t="str">
        <f t="shared" si="29"/>
        <v>No conformidad</v>
      </c>
      <c r="Y236" s="85"/>
      <c r="Z236" s="85"/>
      <c r="AA236" s="85"/>
      <c r="AB236" s="85"/>
      <c r="AC236" s="85"/>
      <c r="AD236" s="85"/>
      <c r="AE236" s="85"/>
      <c r="AF236" s="85"/>
      <c r="AG236" s="85"/>
    </row>
    <row r="237" spans="2:33" x14ac:dyDescent="0.25">
      <c r="B237" s="58">
        <f t="shared" si="24"/>
        <v>43190</v>
      </c>
      <c r="C237" s="59">
        <f t="shared" si="31"/>
        <v>43190</v>
      </c>
      <c r="G237" s="60"/>
      <c r="H237" s="60"/>
      <c r="M237" s="60"/>
      <c r="N237" s="60"/>
      <c r="O237" s="60"/>
      <c r="P237" s="60"/>
      <c r="R237" s="85">
        <f t="shared" si="30"/>
        <v>0</v>
      </c>
      <c r="S237" s="85">
        <f t="shared" si="25"/>
        <v>0</v>
      </c>
      <c r="T237" s="85" t="str">
        <f t="shared" si="26"/>
        <v>No conformidad y &lt;=30</v>
      </c>
      <c r="U237" s="85">
        <v>1</v>
      </c>
      <c r="V237" s="85" t="str">
        <f t="shared" si="27"/>
        <v/>
      </c>
      <c r="W237" s="85" t="b">
        <f t="shared" si="28"/>
        <v>0</v>
      </c>
      <c r="X237" s="85" t="str">
        <f t="shared" si="29"/>
        <v>No conformidad</v>
      </c>
      <c r="Y237" s="85"/>
      <c r="Z237" s="85"/>
      <c r="AA237" s="85"/>
      <c r="AB237" s="85"/>
      <c r="AC237" s="85"/>
      <c r="AD237" s="85"/>
      <c r="AE237" s="85"/>
      <c r="AF237" s="85"/>
      <c r="AG237" s="85"/>
    </row>
    <row r="238" spans="2:33" x14ac:dyDescent="0.25">
      <c r="B238" s="58">
        <f t="shared" si="24"/>
        <v>43190</v>
      </c>
      <c r="C238" s="59">
        <f t="shared" si="31"/>
        <v>43190</v>
      </c>
      <c r="G238" s="60"/>
      <c r="H238" s="60"/>
      <c r="M238" s="60"/>
      <c r="N238" s="60"/>
      <c r="O238" s="60"/>
      <c r="P238" s="60"/>
      <c r="R238" s="85">
        <f t="shared" si="30"/>
        <v>0</v>
      </c>
      <c r="S238" s="85">
        <f t="shared" si="25"/>
        <v>0</v>
      </c>
      <c r="T238" s="85" t="str">
        <f t="shared" si="26"/>
        <v>No conformidad y &lt;=30</v>
      </c>
      <c r="U238" s="85">
        <v>1</v>
      </c>
      <c r="V238" s="85" t="str">
        <f t="shared" si="27"/>
        <v/>
      </c>
      <c r="W238" s="85" t="b">
        <f t="shared" si="28"/>
        <v>0</v>
      </c>
      <c r="X238" s="85" t="str">
        <f t="shared" si="29"/>
        <v>No conformidad</v>
      </c>
      <c r="Y238" s="85"/>
      <c r="Z238" s="85"/>
      <c r="AA238" s="85"/>
      <c r="AB238" s="85"/>
      <c r="AC238" s="85"/>
      <c r="AD238" s="85"/>
      <c r="AE238" s="85"/>
      <c r="AF238" s="85"/>
      <c r="AG238" s="85"/>
    </row>
    <row r="239" spans="2:33" x14ac:dyDescent="0.25">
      <c r="B239" s="58">
        <f t="shared" si="24"/>
        <v>43190</v>
      </c>
      <c r="C239" s="59">
        <f t="shared" si="31"/>
        <v>43190</v>
      </c>
      <c r="G239" s="60"/>
      <c r="H239" s="60"/>
      <c r="M239" s="60"/>
      <c r="N239" s="60"/>
      <c r="O239" s="60"/>
      <c r="P239" s="60"/>
      <c r="R239" s="85">
        <f t="shared" si="30"/>
        <v>0</v>
      </c>
      <c r="S239" s="85">
        <f t="shared" si="25"/>
        <v>0</v>
      </c>
      <c r="T239" s="85" t="str">
        <f t="shared" si="26"/>
        <v>No conformidad y &lt;=30</v>
      </c>
      <c r="U239" s="85">
        <v>1</v>
      </c>
      <c r="V239" s="85" t="str">
        <f t="shared" si="27"/>
        <v/>
      </c>
      <c r="W239" s="85" t="b">
        <f t="shared" si="28"/>
        <v>0</v>
      </c>
      <c r="X239" s="85" t="str">
        <f t="shared" si="29"/>
        <v>No conformidad</v>
      </c>
      <c r="Y239" s="85"/>
      <c r="Z239" s="85"/>
      <c r="AA239" s="85"/>
      <c r="AB239" s="85"/>
      <c r="AC239" s="85"/>
      <c r="AD239" s="85"/>
      <c r="AE239" s="85"/>
      <c r="AF239" s="85"/>
      <c r="AG239" s="85"/>
    </row>
    <row r="240" spans="2:33" x14ac:dyDescent="0.25">
      <c r="B240" s="58">
        <f t="shared" si="24"/>
        <v>43190</v>
      </c>
      <c r="C240" s="59">
        <f t="shared" si="31"/>
        <v>43190</v>
      </c>
      <c r="G240" s="60"/>
      <c r="H240" s="60"/>
      <c r="M240" s="60"/>
      <c r="N240" s="60"/>
      <c r="O240" s="60"/>
      <c r="P240" s="60"/>
      <c r="R240" s="85">
        <f t="shared" si="30"/>
        <v>0</v>
      </c>
      <c r="S240" s="85">
        <f t="shared" si="25"/>
        <v>0</v>
      </c>
      <c r="T240" s="85" t="str">
        <f t="shared" si="26"/>
        <v>No conformidad y &lt;=30</v>
      </c>
      <c r="U240" s="85">
        <v>1</v>
      </c>
      <c r="V240" s="85" t="str">
        <f t="shared" si="27"/>
        <v/>
      </c>
      <c r="W240" s="85" t="b">
        <f t="shared" si="28"/>
        <v>0</v>
      </c>
      <c r="X240" s="85" t="str">
        <f t="shared" si="29"/>
        <v>No conformidad</v>
      </c>
      <c r="Y240" s="85"/>
      <c r="Z240" s="85"/>
      <c r="AA240" s="85"/>
      <c r="AB240" s="85"/>
      <c r="AC240" s="85"/>
      <c r="AD240" s="85"/>
      <c r="AE240" s="85"/>
      <c r="AF240" s="85"/>
      <c r="AG240" s="85"/>
    </row>
    <row r="241" spans="2:33" x14ac:dyDescent="0.25">
      <c r="B241" s="58">
        <f t="shared" si="24"/>
        <v>43190</v>
      </c>
      <c r="C241" s="59">
        <f t="shared" si="31"/>
        <v>43190</v>
      </c>
      <c r="G241" s="60"/>
      <c r="H241" s="60"/>
      <c r="M241" s="60"/>
      <c r="N241" s="60"/>
      <c r="O241" s="60"/>
      <c r="P241" s="60"/>
      <c r="R241" s="85">
        <f t="shared" si="30"/>
        <v>0</v>
      </c>
      <c r="S241" s="85">
        <f t="shared" si="25"/>
        <v>0</v>
      </c>
      <c r="T241" s="85" t="str">
        <f t="shared" si="26"/>
        <v>No conformidad y &lt;=30</v>
      </c>
      <c r="U241" s="85">
        <v>1</v>
      </c>
      <c r="V241" s="85" t="str">
        <f t="shared" si="27"/>
        <v/>
      </c>
      <c r="W241" s="85" t="b">
        <f t="shared" si="28"/>
        <v>0</v>
      </c>
      <c r="X241" s="85" t="str">
        <f t="shared" si="29"/>
        <v>No conformidad</v>
      </c>
      <c r="Y241" s="85"/>
      <c r="Z241" s="85"/>
      <c r="AA241" s="85"/>
      <c r="AB241" s="85"/>
      <c r="AC241" s="85"/>
      <c r="AD241" s="85"/>
      <c r="AE241" s="85"/>
      <c r="AF241" s="85"/>
      <c r="AG241" s="85"/>
    </row>
    <row r="242" spans="2:33" x14ac:dyDescent="0.25">
      <c r="B242" s="58">
        <f t="shared" si="24"/>
        <v>43190</v>
      </c>
      <c r="C242" s="59">
        <f t="shared" si="31"/>
        <v>43190</v>
      </c>
      <c r="G242" s="60"/>
      <c r="H242" s="60"/>
      <c r="M242" s="60"/>
      <c r="N242" s="60"/>
      <c r="O242" s="60"/>
      <c r="P242" s="60"/>
      <c r="R242" s="85">
        <f t="shared" si="30"/>
        <v>0</v>
      </c>
      <c r="S242" s="85">
        <f t="shared" si="25"/>
        <v>0</v>
      </c>
      <c r="T242" s="85" t="str">
        <f t="shared" si="26"/>
        <v>No conformidad y &lt;=30</v>
      </c>
      <c r="U242" s="85">
        <v>1</v>
      </c>
      <c r="V242" s="85" t="str">
        <f t="shared" si="27"/>
        <v/>
      </c>
      <c r="W242" s="85" t="b">
        <f t="shared" si="28"/>
        <v>0</v>
      </c>
      <c r="X242" s="85" t="str">
        <f t="shared" si="29"/>
        <v>No conformidad</v>
      </c>
      <c r="Y242" s="85"/>
      <c r="Z242" s="85"/>
      <c r="AA242" s="85"/>
      <c r="AB242" s="85"/>
      <c r="AC242" s="85"/>
      <c r="AD242" s="85"/>
      <c r="AE242" s="85"/>
      <c r="AF242" s="85"/>
      <c r="AG242" s="85"/>
    </row>
    <row r="243" spans="2:33" x14ac:dyDescent="0.25">
      <c r="B243" s="58">
        <f t="shared" si="24"/>
        <v>43190</v>
      </c>
      <c r="C243" s="59">
        <f t="shared" si="31"/>
        <v>43190</v>
      </c>
      <c r="G243" s="60"/>
      <c r="H243" s="60"/>
      <c r="M243" s="60"/>
      <c r="N243" s="60"/>
      <c r="O243" s="60"/>
      <c r="P243" s="60"/>
      <c r="R243" s="85">
        <f t="shared" si="30"/>
        <v>0</v>
      </c>
      <c r="S243" s="85">
        <f t="shared" si="25"/>
        <v>0</v>
      </c>
      <c r="T243" s="85" t="str">
        <f t="shared" si="26"/>
        <v>No conformidad y &lt;=30</v>
      </c>
      <c r="U243" s="85">
        <v>1</v>
      </c>
      <c r="V243" s="85" t="str">
        <f t="shared" si="27"/>
        <v/>
      </c>
      <c r="W243" s="85" t="b">
        <f t="shared" si="28"/>
        <v>0</v>
      </c>
      <c r="X243" s="85" t="str">
        <f t="shared" si="29"/>
        <v>No conformidad</v>
      </c>
      <c r="Y243" s="85"/>
      <c r="Z243" s="85"/>
      <c r="AA243" s="85"/>
      <c r="AB243" s="85"/>
      <c r="AC243" s="85"/>
      <c r="AD243" s="85"/>
      <c r="AE243" s="85"/>
      <c r="AF243" s="85"/>
      <c r="AG243" s="85"/>
    </row>
    <row r="244" spans="2:33" x14ac:dyDescent="0.25">
      <c r="B244" s="58">
        <f t="shared" si="24"/>
        <v>43190</v>
      </c>
      <c r="C244" s="59">
        <f t="shared" si="31"/>
        <v>43190</v>
      </c>
      <c r="G244" s="60"/>
      <c r="H244" s="60"/>
      <c r="M244" s="60"/>
      <c r="N244" s="60"/>
      <c r="O244" s="60"/>
      <c r="P244" s="60"/>
      <c r="R244" s="85">
        <f t="shared" si="30"/>
        <v>0</v>
      </c>
      <c r="S244" s="85">
        <f t="shared" si="25"/>
        <v>0</v>
      </c>
      <c r="T244" s="85" t="str">
        <f t="shared" si="26"/>
        <v>No conformidad y &lt;=30</v>
      </c>
      <c r="U244" s="85">
        <v>1</v>
      </c>
      <c r="V244" s="85" t="str">
        <f t="shared" si="27"/>
        <v/>
      </c>
      <c r="W244" s="85" t="b">
        <f t="shared" si="28"/>
        <v>0</v>
      </c>
      <c r="X244" s="85" t="str">
        <f t="shared" si="29"/>
        <v>No conformidad</v>
      </c>
      <c r="Y244" s="85"/>
      <c r="Z244" s="85"/>
      <c r="AA244" s="85"/>
      <c r="AB244" s="85"/>
      <c r="AC244" s="85"/>
      <c r="AD244" s="85"/>
      <c r="AE244" s="85"/>
      <c r="AF244" s="85"/>
      <c r="AG244" s="85"/>
    </row>
    <row r="245" spans="2:33" x14ac:dyDescent="0.25">
      <c r="B245" s="58">
        <f t="shared" si="24"/>
        <v>43190</v>
      </c>
      <c r="C245" s="59">
        <f t="shared" si="31"/>
        <v>43190</v>
      </c>
      <c r="G245" s="60"/>
      <c r="H245" s="60"/>
      <c r="M245" s="60"/>
      <c r="N245" s="60"/>
      <c r="O245" s="60"/>
      <c r="P245" s="60"/>
      <c r="R245" s="85">
        <f t="shared" si="30"/>
        <v>0</v>
      </c>
      <c r="S245" s="85">
        <f t="shared" si="25"/>
        <v>0</v>
      </c>
      <c r="T245" s="85" t="str">
        <f t="shared" si="26"/>
        <v>No conformidad y &lt;=30</v>
      </c>
      <c r="U245" s="85">
        <v>1</v>
      </c>
      <c r="V245" s="85" t="str">
        <f t="shared" si="27"/>
        <v/>
      </c>
      <c r="W245" s="85" t="b">
        <f t="shared" si="28"/>
        <v>0</v>
      </c>
      <c r="X245" s="85" t="str">
        <f t="shared" si="29"/>
        <v>No conformidad</v>
      </c>
      <c r="Y245" s="85"/>
      <c r="Z245" s="85"/>
      <c r="AA245" s="85"/>
      <c r="AB245" s="85"/>
      <c r="AC245" s="85"/>
      <c r="AD245" s="85"/>
      <c r="AE245" s="85"/>
      <c r="AF245" s="85"/>
      <c r="AG245" s="85"/>
    </row>
    <row r="246" spans="2:33" x14ac:dyDescent="0.25">
      <c r="B246" s="58">
        <f t="shared" si="24"/>
        <v>43190</v>
      </c>
      <c r="C246" s="59">
        <f t="shared" si="31"/>
        <v>43190</v>
      </c>
      <c r="G246" s="60"/>
      <c r="H246" s="60"/>
      <c r="M246" s="60"/>
      <c r="N246" s="60"/>
      <c r="O246" s="60"/>
      <c r="P246" s="60"/>
      <c r="R246" s="85">
        <f t="shared" si="30"/>
        <v>0</v>
      </c>
      <c r="S246" s="85">
        <f t="shared" si="25"/>
        <v>0</v>
      </c>
      <c r="T246" s="85" t="str">
        <f t="shared" si="26"/>
        <v>No conformidad y &lt;=30</v>
      </c>
      <c r="U246" s="85">
        <v>1</v>
      </c>
      <c r="V246" s="85" t="str">
        <f t="shared" si="27"/>
        <v/>
      </c>
      <c r="W246" s="85" t="b">
        <f t="shared" si="28"/>
        <v>0</v>
      </c>
      <c r="X246" s="85" t="str">
        <f t="shared" si="29"/>
        <v>No conformidad</v>
      </c>
      <c r="Y246" s="85"/>
      <c r="Z246" s="85"/>
      <c r="AA246" s="85"/>
      <c r="AB246" s="85"/>
      <c r="AC246" s="85"/>
      <c r="AD246" s="85"/>
      <c r="AE246" s="85"/>
      <c r="AF246" s="85"/>
      <c r="AG246" s="85"/>
    </row>
    <row r="247" spans="2:33" x14ac:dyDescent="0.25">
      <c r="B247" s="58">
        <f t="shared" si="24"/>
        <v>43190</v>
      </c>
      <c r="C247" s="59">
        <f t="shared" si="31"/>
        <v>43190</v>
      </c>
      <c r="G247" s="60"/>
      <c r="H247" s="60"/>
      <c r="M247" s="60"/>
      <c r="N247" s="60"/>
      <c r="O247" s="60"/>
      <c r="P247" s="60"/>
      <c r="R247" s="85">
        <f t="shared" si="30"/>
        <v>0</v>
      </c>
      <c r="S247" s="85">
        <f t="shared" si="25"/>
        <v>0</v>
      </c>
      <c r="T247" s="85" t="str">
        <f t="shared" si="26"/>
        <v>No conformidad y &lt;=30</v>
      </c>
      <c r="U247" s="85">
        <v>1</v>
      </c>
      <c r="V247" s="85" t="str">
        <f t="shared" si="27"/>
        <v/>
      </c>
      <c r="W247" s="85" t="b">
        <f t="shared" si="28"/>
        <v>0</v>
      </c>
      <c r="X247" s="85" t="str">
        <f t="shared" si="29"/>
        <v>No conformidad</v>
      </c>
      <c r="Y247" s="85"/>
      <c r="Z247" s="85"/>
      <c r="AA247" s="85"/>
      <c r="AB247" s="85"/>
      <c r="AC247" s="85"/>
      <c r="AD247" s="85"/>
      <c r="AE247" s="85"/>
      <c r="AF247" s="85"/>
      <c r="AG247" s="85"/>
    </row>
    <row r="248" spans="2:33" x14ac:dyDescent="0.25">
      <c r="B248" s="58">
        <f t="shared" si="24"/>
        <v>43190</v>
      </c>
      <c r="C248" s="59">
        <f t="shared" si="31"/>
        <v>43190</v>
      </c>
      <c r="G248" s="60"/>
      <c r="H248" s="60"/>
      <c r="M248" s="60"/>
      <c r="N248" s="60"/>
      <c r="O248" s="60"/>
      <c r="P248" s="60"/>
      <c r="R248" s="85">
        <f t="shared" si="30"/>
        <v>0</v>
      </c>
      <c r="S248" s="85">
        <f t="shared" si="25"/>
        <v>0</v>
      </c>
      <c r="T248" s="85" t="str">
        <f t="shared" si="26"/>
        <v>No conformidad y &lt;=30</v>
      </c>
      <c r="U248" s="85">
        <v>1</v>
      </c>
      <c r="V248" s="85" t="str">
        <f t="shared" si="27"/>
        <v/>
      </c>
      <c r="W248" s="85" t="b">
        <f t="shared" si="28"/>
        <v>0</v>
      </c>
      <c r="X248" s="85" t="str">
        <f t="shared" si="29"/>
        <v>No conformidad</v>
      </c>
      <c r="Y248" s="85"/>
      <c r="Z248" s="85"/>
      <c r="AA248" s="85"/>
      <c r="AB248" s="85"/>
      <c r="AC248" s="85"/>
      <c r="AD248" s="85"/>
      <c r="AE248" s="85"/>
      <c r="AF248" s="85"/>
      <c r="AG248" s="85"/>
    </row>
    <row r="249" spans="2:33" x14ac:dyDescent="0.25">
      <c r="B249" s="58">
        <f t="shared" si="24"/>
        <v>43190</v>
      </c>
      <c r="C249" s="59">
        <f t="shared" si="31"/>
        <v>43190</v>
      </c>
      <c r="G249" s="60"/>
      <c r="H249" s="60"/>
      <c r="M249" s="60"/>
      <c r="N249" s="60"/>
      <c r="O249" s="60"/>
      <c r="P249" s="60"/>
      <c r="R249" s="85">
        <f t="shared" si="30"/>
        <v>0</v>
      </c>
      <c r="S249" s="85">
        <f t="shared" si="25"/>
        <v>0</v>
      </c>
      <c r="T249" s="85" t="str">
        <f t="shared" si="26"/>
        <v>No conformidad y &lt;=30</v>
      </c>
      <c r="U249" s="85">
        <v>1</v>
      </c>
      <c r="V249" s="85" t="str">
        <f t="shared" si="27"/>
        <v/>
      </c>
      <c r="W249" s="85" t="b">
        <f t="shared" si="28"/>
        <v>0</v>
      </c>
      <c r="X249" s="85" t="str">
        <f t="shared" si="29"/>
        <v>No conformidad</v>
      </c>
      <c r="Y249" s="85"/>
      <c r="Z249" s="85"/>
      <c r="AA249" s="85"/>
      <c r="AB249" s="85"/>
      <c r="AC249" s="85"/>
      <c r="AD249" s="85"/>
      <c r="AE249" s="85"/>
      <c r="AF249" s="85"/>
      <c r="AG249" s="85"/>
    </row>
    <row r="250" spans="2:33" x14ac:dyDescent="0.25">
      <c r="B250" s="58">
        <f t="shared" si="24"/>
        <v>43190</v>
      </c>
      <c r="C250" s="59">
        <f t="shared" si="31"/>
        <v>43190</v>
      </c>
      <c r="G250" s="60"/>
      <c r="H250" s="60"/>
      <c r="M250" s="60"/>
      <c r="N250" s="60"/>
      <c r="O250" s="60"/>
      <c r="P250" s="60"/>
      <c r="R250" s="85">
        <f t="shared" si="30"/>
        <v>0</v>
      </c>
      <c r="S250" s="85">
        <f t="shared" si="25"/>
        <v>0</v>
      </c>
      <c r="T250" s="85" t="str">
        <f t="shared" si="26"/>
        <v>No conformidad y &lt;=30</v>
      </c>
      <c r="U250" s="85">
        <v>1</v>
      </c>
      <c r="V250" s="85" t="str">
        <f t="shared" si="27"/>
        <v/>
      </c>
      <c r="W250" s="85" t="b">
        <f t="shared" si="28"/>
        <v>0</v>
      </c>
      <c r="X250" s="85" t="str">
        <f t="shared" si="29"/>
        <v>No conformidad</v>
      </c>
      <c r="Y250" s="85"/>
      <c r="Z250" s="85"/>
      <c r="AA250" s="85"/>
      <c r="AB250" s="85"/>
      <c r="AC250" s="85"/>
      <c r="AD250" s="85"/>
      <c r="AE250" s="85"/>
      <c r="AF250" s="85"/>
      <c r="AG250" s="85"/>
    </row>
    <row r="251" spans="2:33" x14ac:dyDescent="0.25">
      <c r="B251" s="58">
        <f t="shared" si="24"/>
        <v>43190</v>
      </c>
      <c r="C251" s="59">
        <f t="shared" si="31"/>
        <v>43190</v>
      </c>
      <c r="G251" s="60"/>
      <c r="H251" s="60"/>
      <c r="M251" s="60"/>
      <c r="N251" s="60"/>
      <c r="O251" s="60"/>
      <c r="P251" s="60"/>
      <c r="R251" s="85">
        <f t="shared" si="30"/>
        <v>0</v>
      </c>
      <c r="S251" s="85">
        <f t="shared" si="25"/>
        <v>0</v>
      </c>
      <c r="T251" s="85" t="str">
        <f t="shared" si="26"/>
        <v>No conformidad y &lt;=30</v>
      </c>
      <c r="U251" s="85">
        <v>1</v>
      </c>
      <c r="V251" s="85" t="str">
        <f t="shared" si="27"/>
        <v/>
      </c>
      <c r="W251" s="85" t="b">
        <f t="shared" si="28"/>
        <v>0</v>
      </c>
      <c r="X251" s="85" t="str">
        <f t="shared" si="29"/>
        <v>No conformidad</v>
      </c>
      <c r="Y251" s="85"/>
      <c r="Z251" s="85"/>
      <c r="AA251" s="85"/>
      <c r="AB251" s="85"/>
      <c r="AC251" s="85"/>
      <c r="AD251" s="85"/>
      <c r="AE251" s="85"/>
      <c r="AF251" s="85"/>
      <c r="AG251" s="85"/>
    </row>
    <row r="252" spans="2:33" x14ac:dyDescent="0.25">
      <c r="B252" s="58">
        <f t="shared" si="24"/>
        <v>43190</v>
      </c>
      <c r="C252" s="59">
        <f t="shared" si="31"/>
        <v>43190</v>
      </c>
      <c r="G252" s="60"/>
      <c r="H252" s="60"/>
      <c r="M252" s="60"/>
      <c r="N252" s="60"/>
      <c r="O252" s="60"/>
      <c r="P252" s="60"/>
      <c r="R252" s="85">
        <f t="shared" si="30"/>
        <v>0</v>
      </c>
      <c r="S252" s="85">
        <f t="shared" si="25"/>
        <v>0</v>
      </c>
      <c r="T252" s="85" t="str">
        <f t="shared" si="26"/>
        <v>No conformidad y &lt;=30</v>
      </c>
      <c r="U252" s="85">
        <v>1</v>
      </c>
      <c r="V252" s="85" t="str">
        <f t="shared" si="27"/>
        <v/>
      </c>
      <c r="W252" s="85" t="b">
        <f t="shared" si="28"/>
        <v>0</v>
      </c>
      <c r="X252" s="85" t="str">
        <f t="shared" si="29"/>
        <v>No conformidad</v>
      </c>
      <c r="Y252" s="85"/>
      <c r="Z252" s="85"/>
      <c r="AA252" s="85"/>
      <c r="AB252" s="85"/>
      <c r="AC252" s="85"/>
      <c r="AD252" s="85"/>
      <c r="AE252" s="85"/>
      <c r="AF252" s="85"/>
      <c r="AG252" s="85"/>
    </row>
    <row r="253" spans="2:33" x14ac:dyDescent="0.25">
      <c r="B253" s="58">
        <f t="shared" si="24"/>
        <v>43190</v>
      </c>
      <c r="C253" s="59">
        <f t="shared" si="31"/>
        <v>43190</v>
      </c>
      <c r="G253" s="60"/>
      <c r="H253" s="60"/>
      <c r="M253" s="60"/>
      <c r="N253" s="60"/>
      <c r="O253" s="60"/>
      <c r="P253" s="60"/>
      <c r="R253" s="85">
        <f t="shared" si="30"/>
        <v>0</v>
      </c>
      <c r="S253" s="85">
        <f t="shared" si="25"/>
        <v>0</v>
      </c>
      <c r="T253" s="85" t="str">
        <f t="shared" si="26"/>
        <v>No conformidad y &lt;=30</v>
      </c>
      <c r="U253" s="85">
        <v>1</v>
      </c>
      <c r="V253" s="85" t="str">
        <f t="shared" si="27"/>
        <v/>
      </c>
      <c r="W253" s="85" t="b">
        <f t="shared" si="28"/>
        <v>0</v>
      </c>
      <c r="X253" s="85" t="str">
        <f t="shared" si="29"/>
        <v>No conformidad</v>
      </c>
      <c r="Y253" s="85"/>
      <c r="Z253" s="85"/>
      <c r="AA253" s="85"/>
      <c r="AB253" s="85"/>
      <c r="AC253" s="85"/>
      <c r="AD253" s="85"/>
      <c r="AE253" s="85"/>
      <c r="AF253" s="85"/>
      <c r="AG253" s="85"/>
    </row>
    <row r="254" spans="2:33" x14ac:dyDescent="0.25">
      <c r="B254" s="58">
        <f t="shared" si="24"/>
        <v>43190</v>
      </c>
      <c r="C254" s="59">
        <f t="shared" si="31"/>
        <v>43190</v>
      </c>
      <c r="G254" s="60"/>
      <c r="H254" s="60"/>
      <c r="M254" s="60"/>
      <c r="N254" s="60"/>
      <c r="O254" s="60"/>
      <c r="P254" s="60"/>
      <c r="R254" s="85">
        <f t="shared" si="30"/>
        <v>0</v>
      </c>
      <c r="S254" s="85">
        <f t="shared" si="25"/>
        <v>0</v>
      </c>
      <c r="T254" s="85" t="str">
        <f t="shared" si="26"/>
        <v>No conformidad y &lt;=30</v>
      </c>
      <c r="U254" s="85">
        <v>1</v>
      </c>
      <c r="V254" s="85" t="str">
        <f t="shared" si="27"/>
        <v/>
      </c>
      <c r="W254" s="85" t="b">
        <f t="shared" si="28"/>
        <v>0</v>
      </c>
      <c r="X254" s="85" t="str">
        <f t="shared" si="29"/>
        <v>No conformidad</v>
      </c>
      <c r="Y254" s="85"/>
      <c r="Z254" s="85"/>
      <c r="AA254" s="85"/>
      <c r="AB254" s="85"/>
      <c r="AC254" s="85"/>
      <c r="AD254" s="85"/>
      <c r="AE254" s="85"/>
      <c r="AF254" s="85"/>
      <c r="AG254" s="85"/>
    </row>
    <row r="255" spans="2:33" x14ac:dyDescent="0.25">
      <c r="B255" s="58">
        <f t="shared" si="24"/>
        <v>43190</v>
      </c>
      <c r="C255" s="59">
        <f t="shared" si="31"/>
        <v>43190</v>
      </c>
      <c r="G255" s="60"/>
      <c r="H255" s="60"/>
      <c r="M255" s="60"/>
      <c r="N255" s="60"/>
      <c r="O255" s="60"/>
      <c r="P255" s="60"/>
      <c r="R255" s="85">
        <f t="shared" si="30"/>
        <v>0</v>
      </c>
      <c r="S255" s="85">
        <f t="shared" si="25"/>
        <v>0</v>
      </c>
      <c r="T255" s="85" t="str">
        <f t="shared" si="26"/>
        <v>No conformidad y &lt;=30</v>
      </c>
      <c r="U255" s="85">
        <v>1</v>
      </c>
      <c r="V255" s="85" t="str">
        <f t="shared" si="27"/>
        <v/>
      </c>
      <c r="W255" s="85" t="b">
        <f t="shared" si="28"/>
        <v>0</v>
      </c>
      <c r="X255" s="85" t="str">
        <f t="shared" si="29"/>
        <v>No conformidad</v>
      </c>
      <c r="Y255" s="85"/>
      <c r="Z255" s="85"/>
      <c r="AA255" s="85"/>
      <c r="AB255" s="85"/>
      <c r="AC255" s="85"/>
      <c r="AD255" s="85"/>
      <c r="AE255" s="85"/>
      <c r="AF255" s="85"/>
      <c r="AG255" s="85"/>
    </row>
    <row r="256" spans="2:33" x14ac:dyDescent="0.25">
      <c r="B256" s="58">
        <f t="shared" si="24"/>
        <v>43190</v>
      </c>
      <c r="C256" s="59">
        <f t="shared" si="31"/>
        <v>43190</v>
      </c>
      <c r="G256" s="60"/>
      <c r="H256" s="60"/>
      <c r="M256" s="60"/>
      <c r="N256" s="60"/>
      <c r="O256" s="60"/>
      <c r="P256" s="60"/>
      <c r="R256" s="85">
        <f t="shared" si="30"/>
        <v>0</v>
      </c>
      <c r="S256" s="85">
        <f t="shared" si="25"/>
        <v>0</v>
      </c>
      <c r="T256" s="85" t="str">
        <f t="shared" si="26"/>
        <v>No conformidad y &lt;=30</v>
      </c>
      <c r="U256" s="85">
        <v>1</v>
      </c>
      <c r="V256" s="85" t="str">
        <f t="shared" si="27"/>
        <v/>
      </c>
      <c r="W256" s="85" t="b">
        <f t="shared" si="28"/>
        <v>0</v>
      </c>
      <c r="X256" s="85" t="str">
        <f t="shared" si="29"/>
        <v>No conformidad</v>
      </c>
      <c r="Y256" s="85"/>
      <c r="Z256" s="85"/>
      <c r="AA256" s="85"/>
      <c r="AB256" s="85"/>
      <c r="AC256" s="85"/>
      <c r="AD256" s="85"/>
      <c r="AE256" s="85"/>
      <c r="AF256" s="85"/>
      <c r="AG256" s="85"/>
    </row>
    <row r="257" spans="2:33" x14ac:dyDescent="0.25">
      <c r="B257" s="58">
        <f t="shared" si="24"/>
        <v>43190</v>
      </c>
      <c r="C257" s="59">
        <f t="shared" si="31"/>
        <v>43190</v>
      </c>
      <c r="G257" s="60"/>
      <c r="H257" s="60"/>
      <c r="M257" s="60"/>
      <c r="N257" s="60"/>
      <c r="O257" s="60"/>
      <c r="P257" s="60"/>
      <c r="R257" s="85">
        <f t="shared" si="30"/>
        <v>0</v>
      </c>
      <c r="S257" s="85">
        <f t="shared" si="25"/>
        <v>0</v>
      </c>
      <c r="T257" s="85" t="str">
        <f t="shared" si="26"/>
        <v>No conformidad y &lt;=30</v>
      </c>
      <c r="U257" s="85">
        <v>1</v>
      </c>
      <c r="V257" s="85" t="str">
        <f t="shared" si="27"/>
        <v/>
      </c>
      <c r="W257" s="85" t="b">
        <f t="shared" si="28"/>
        <v>0</v>
      </c>
      <c r="X257" s="85" t="str">
        <f t="shared" si="29"/>
        <v>No conformidad</v>
      </c>
      <c r="Y257" s="85"/>
      <c r="Z257" s="85"/>
      <c r="AA257" s="85"/>
      <c r="AB257" s="85"/>
      <c r="AC257" s="85"/>
      <c r="AD257" s="85"/>
      <c r="AE257" s="85"/>
      <c r="AF257" s="85"/>
      <c r="AG257" s="85"/>
    </row>
    <row r="258" spans="2:33" x14ac:dyDescent="0.25">
      <c r="B258" s="58">
        <f t="shared" si="24"/>
        <v>43190</v>
      </c>
      <c r="C258" s="59">
        <f t="shared" si="31"/>
        <v>43190</v>
      </c>
      <c r="G258" s="60"/>
      <c r="H258" s="60"/>
      <c r="M258" s="60"/>
      <c r="N258" s="60"/>
      <c r="O258" s="60"/>
      <c r="P258" s="60"/>
      <c r="R258" s="85">
        <f t="shared" si="30"/>
        <v>0</v>
      </c>
      <c r="S258" s="85">
        <f t="shared" si="25"/>
        <v>0</v>
      </c>
      <c r="T258" s="85" t="str">
        <f t="shared" si="26"/>
        <v>No conformidad y &lt;=30</v>
      </c>
      <c r="U258" s="85">
        <v>1</v>
      </c>
      <c r="V258" s="85" t="str">
        <f t="shared" si="27"/>
        <v/>
      </c>
      <c r="W258" s="85" t="b">
        <f t="shared" si="28"/>
        <v>0</v>
      </c>
      <c r="X258" s="85" t="str">
        <f t="shared" si="29"/>
        <v>No conformidad</v>
      </c>
      <c r="Y258" s="85"/>
      <c r="Z258" s="85"/>
      <c r="AA258" s="85"/>
      <c r="AB258" s="85"/>
      <c r="AC258" s="85"/>
      <c r="AD258" s="85"/>
      <c r="AE258" s="85"/>
      <c r="AF258" s="85"/>
      <c r="AG258" s="85"/>
    </row>
    <row r="259" spans="2:33" x14ac:dyDescent="0.25">
      <c r="B259" s="58">
        <f t="shared" si="24"/>
        <v>43190</v>
      </c>
      <c r="C259" s="59">
        <f t="shared" si="31"/>
        <v>43190</v>
      </c>
      <c r="G259" s="60"/>
      <c r="H259" s="60"/>
      <c r="M259" s="60"/>
      <c r="N259" s="60"/>
      <c r="O259" s="60"/>
      <c r="P259" s="60"/>
      <c r="R259" s="85">
        <f t="shared" si="30"/>
        <v>0</v>
      </c>
      <c r="S259" s="85">
        <f t="shared" si="25"/>
        <v>0</v>
      </c>
      <c r="T259" s="85" t="str">
        <f t="shared" si="26"/>
        <v>No conformidad y &lt;=30</v>
      </c>
      <c r="U259" s="85">
        <v>1</v>
      </c>
      <c r="V259" s="85" t="str">
        <f t="shared" si="27"/>
        <v/>
      </c>
      <c r="W259" s="85" t="b">
        <f t="shared" si="28"/>
        <v>0</v>
      </c>
      <c r="X259" s="85" t="str">
        <f t="shared" si="29"/>
        <v>No conformidad</v>
      </c>
      <c r="Y259" s="85"/>
      <c r="Z259" s="85"/>
      <c r="AA259" s="85"/>
      <c r="AB259" s="85"/>
      <c r="AC259" s="85"/>
      <c r="AD259" s="85"/>
      <c r="AE259" s="85"/>
      <c r="AF259" s="85"/>
      <c r="AG259" s="85"/>
    </row>
    <row r="260" spans="2:33" x14ac:dyDescent="0.25">
      <c r="B260" s="58">
        <f t="shared" si="24"/>
        <v>43190</v>
      </c>
      <c r="C260" s="59">
        <f t="shared" si="31"/>
        <v>43190</v>
      </c>
      <c r="G260" s="60"/>
      <c r="H260" s="60"/>
      <c r="M260" s="60"/>
      <c r="N260" s="60"/>
      <c r="O260" s="60"/>
      <c r="P260" s="60"/>
      <c r="R260" s="85">
        <f t="shared" si="30"/>
        <v>0</v>
      </c>
      <c r="S260" s="85">
        <f t="shared" si="25"/>
        <v>0</v>
      </c>
      <c r="T260" s="85" t="str">
        <f t="shared" si="26"/>
        <v>No conformidad y &lt;=30</v>
      </c>
      <c r="U260" s="85">
        <v>1</v>
      </c>
      <c r="V260" s="85" t="str">
        <f t="shared" si="27"/>
        <v/>
      </c>
      <c r="W260" s="85" t="b">
        <f t="shared" si="28"/>
        <v>0</v>
      </c>
      <c r="X260" s="85" t="str">
        <f t="shared" si="29"/>
        <v>No conformidad</v>
      </c>
      <c r="Y260" s="85"/>
      <c r="Z260" s="85"/>
      <c r="AA260" s="85"/>
      <c r="AB260" s="85"/>
      <c r="AC260" s="85"/>
      <c r="AD260" s="85"/>
      <c r="AE260" s="85"/>
      <c r="AF260" s="85"/>
      <c r="AG260" s="85"/>
    </row>
    <row r="261" spans="2:33" x14ac:dyDescent="0.25">
      <c r="B261" s="58">
        <f t="shared" si="24"/>
        <v>43190</v>
      </c>
      <c r="C261" s="59">
        <f t="shared" si="31"/>
        <v>43190</v>
      </c>
      <c r="G261" s="60"/>
      <c r="H261" s="60"/>
      <c r="M261" s="60"/>
      <c r="N261" s="60"/>
      <c r="O261" s="60"/>
      <c r="P261" s="60"/>
      <c r="R261" s="85">
        <f t="shared" si="30"/>
        <v>0</v>
      </c>
      <c r="S261" s="85">
        <f t="shared" si="25"/>
        <v>0</v>
      </c>
      <c r="T261" s="85" t="str">
        <f t="shared" si="26"/>
        <v>No conformidad y &lt;=30</v>
      </c>
      <c r="U261" s="85">
        <v>1</v>
      </c>
      <c r="V261" s="85" t="str">
        <f t="shared" si="27"/>
        <v/>
      </c>
      <c r="W261" s="85" t="b">
        <f t="shared" si="28"/>
        <v>0</v>
      </c>
      <c r="X261" s="85" t="str">
        <f t="shared" si="29"/>
        <v>No conformidad</v>
      </c>
      <c r="Y261" s="85"/>
      <c r="Z261" s="85"/>
      <c r="AA261" s="85"/>
      <c r="AB261" s="85"/>
      <c r="AC261" s="85"/>
      <c r="AD261" s="85"/>
      <c r="AE261" s="85"/>
      <c r="AF261" s="85"/>
      <c r="AG261" s="85"/>
    </row>
    <row r="262" spans="2:33" x14ac:dyDescent="0.25">
      <c r="B262" s="58">
        <f t="shared" si="24"/>
        <v>43190</v>
      </c>
      <c r="C262" s="59">
        <f t="shared" si="31"/>
        <v>43190</v>
      </c>
      <c r="G262" s="60"/>
      <c r="H262" s="60"/>
      <c r="M262" s="60"/>
      <c r="N262" s="60"/>
      <c r="O262" s="60"/>
      <c r="P262" s="60"/>
      <c r="R262" s="85">
        <f t="shared" si="30"/>
        <v>0</v>
      </c>
      <c r="S262" s="85">
        <f t="shared" si="25"/>
        <v>0</v>
      </c>
      <c r="T262" s="85" t="str">
        <f t="shared" si="26"/>
        <v>No conformidad y &lt;=30</v>
      </c>
      <c r="U262" s="85">
        <v>1</v>
      </c>
      <c r="V262" s="85" t="str">
        <f t="shared" si="27"/>
        <v/>
      </c>
      <c r="W262" s="85" t="b">
        <f t="shared" si="28"/>
        <v>0</v>
      </c>
      <c r="X262" s="85" t="str">
        <f t="shared" si="29"/>
        <v>No conformidad</v>
      </c>
      <c r="Y262" s="85"/>
      <c r="Z262" s="85"/>
      <c r="AA262" s="85"/>
      <c r="AB262" s="85"/>
      <c r="AC262" s="85"/>
      <c r="AD262" s="85"/>
      <c r="AE262" s="85"/>
      <c r="AF262" s="85"/>
      <c r="AG262" s="85"/>
    </row>
    <row r="263" spans="2:33" x14ac:dyDescent="0.25">
      <c r="B263" s="58">
        <f t="shared" si="24"/>
        <v>43190</v>
      </c>
      <c r="C263" s="59">
        <f t="shared" si="31"/>
        <v>43190</v>
      </c>
      <c r="G263" s="60"/>
      <c r="H263" s="60"/>
      <c r="M263" s="60"/>
      <c r="N263" s="60"/>
      <c r="O263" s="60"/>
      <c r="P263" s="60"/>
      <c r="R263" s="85">
        <f t="shared" si="30"/>
        <v>0</v>
      </c>
      <c r="S263" s="85">
        <f t="shared" si="25"/>
        <v>0</v>
      </c>
      <c r="T263" s="85" t="str">
        <f t="shared" si="26"/>
        <v>No conformidad y &lt;=30</v>
      </c>
      <c r="U263" s="85">
        <v>1</v>
      </c>
      <c r="V263" s="85" t="str">
        <f t="shared" si="27"/>
        <v/>
      </c>
      <c r="W263" s="85" t="b">
        <f t="shared" si="28"/>
        <v>0</v>
      </c>
      <c r="X263" s="85" t="str">
        <f t="shared" si="29"/>
        <v>No conformidad</v>
      </c>
      <c r="Y263" s="85"/>
      <c r="Z263" s="85"/>
      <c r="AA263" s="85"/>
      <c r="AB263" s="85"/>
      <c r="AC263" s="85"/>
      <c r="AD263" s="85"/>
      <c r="AE263" s="85"/>
      <c r="AF263" s="85"/>
      <c r="AG263" s="85"/>
    </row>
    <row r="264" spans="2:33" x14ac:dyDescent="0.25">
      <c r="B264" s="58">
        <f t="shared" ref="B264:B327" si="32">IF(ISBLANK(P264),$F$5,P264)</f>
        <v>43190</v>
      </c>
      <c r="C264" s="59">
        <f t="shared" si="31"/>
        <v>43190</v>
      </c>
      <c r="G264" s="60"/>
      <c r="H264" s="60"/>
      <c r="M264" s="60"/>
      <c r="N264" s="60"/>
      <c r="O264" s="60"/>
      <c r="P264" s="60"/>
      <c r="R264" s="85">
        <f t="shared" si="30"/>
        <v>0</v>
      </c>
      <c r="S264" s="85">
        <f t="shared" ref="S264:S327" si="33">O264-M264</f>
        <v>0</v>
      </c>
      <c r="T264" s="85" t="str">
        <f t="shared" ref="T264:T327" si="34">IF(AND(S264&lt;=30,ISBLANK(N264)),"No conformidad y &lt;=30",IF(AND(S264&gt;30,ISBLANK(N264)),"No conformidad y &gt;30",IF(S264&lt;=30,"Conformidad y &lt;=30","Conformidad y &gt;30")))</f>
        <v>No conformidad y &lt;=30</v>
      </c>
      <c r="U264" s="85">
        <v>1</v>
      </c>
      <c r="V264" s="85" t="str">
        <f t="shared" ref="V264:V327" si="35">IF(AND(ISBLANK(N264),ISNUMBER(J264)),"No conformidad",IF(ISNUMBER(J264),P264-N264,""))</f>
        <v/>
      </c>
      <c r="W264" s="85" t="b">
        <f t="shared" ref="W264:W327" si="36">ISNUMBER(P264)</f>
        <v>0</v>
      </c>
      <c r="X264" s="85" t="str">
        <f t="shared" si="29"/>
        <v>No conformidad</v>
      </c>
      <c r="Y264" s="85"/>
      <c r="Z264" s="85"/>
      <c r="AA264" s="85"/>
      <c r="AB264" s="85"/>
      <c r="AC264" s="85"/>
      <c r="AD264" s="85"/>
      <c r="AE264" s="85"/>
      <c r="AF264" s="85"/>
      <c r="AG264" s="85"/>
    </row>
    <row r="265" spans="2:33" x14ac:dyDescent="0.25">
      <c r="B265" s="58">
        <f t="shared" si="32"/>
        <v>43190</v>
      </c>
      <c r="C265" s="59">
        <f t="shared" si="31"/>
        <v>43190</v>
      </c>
      <c r="G265" s="60"/>
      <c r="H265" s="60"/>
      <c r="M265" s="60"/>
      <c r="N265" s="60"/>
      <c r="O265" s="60"/>
      <c r="P265" s="60"/>
      <c r="R265" s="85">
        <f t="shared" si="30"/>
        <v>0</v>
      </c>
      <c r="S265" s="85">
        <f t="shared" si="33"/>
        <v>0</v>
      </c>
      <c r="T265" s="85" t="str">
        <f t="shared" si="34"/>
        <v>No conformidad y &lt;=30</v>
      </c>
      <c r="U265" s="85">
        <v>1</v>
      </c>
      <c r="V265" s="85" t="str">
        <f t="shared" si="35"/>
        <v/>
      </c>
      <c r="W265" s="85" t="b">
        <f t="shared" si="36"/>
        <v>0</v>
      </c>
      <c r="X265" s="85" t="str">
        <f t="shared" ref="X265:X328" si="37">IF(ISBLANK(N265),"No conformidad",$F$5-N265)</f>
        <v>No conformidad</v>
      </c>
      <c r="Y265" s="85"/>
      <c r="Z265" s="85"/>
      <c r="AA265" s="85"/>
      <c r="AB265" s="85"/>
      <c r="AC265" s="85"/>
      <c r="AD265" s="85"/>
      <c r="AE265" s="85"/>
      <c r="AF265" s="85"/>
      <c r="AG265" s="85"/>
    </row>
    <row r="266" spans="2:33" x14ac:dyDescent="0.25">
      <c r="B266" s="58">
        <f t="shared" si="32"/>
        <v>43190</v>
      </c>
      <c r="C266" s="59">
        <f t="shared" si="31"/>
        <v>43190</v>
      </c>
      <c r="G266" s="60"/>
      <c r="H266" s="60"/>
      <c r="M266" s="60"/>
      <c r="N266" s="60"/>
      <c r="O266" s="60"/>
      <c r="P266" s="60"/>
      <c r="R266" s="85">
        <f t="shared" ref="R266:R329" si="38">IF(ISBLANK(P266),C266*J266,-C266*J266)</f>
        <v>0</v>
      </c>
      <c r="S266" s="85">
        <f t="shared" si="33"/>
        <v>0</v>
      </c>
      <c r="T266" s="85" t="str">
        <f t="shared" si="34"/>
        <v>No conformidad y &lt;=30</v>
      </c>
      <c r="U266" s="85">
        <v>1</v>
      </c>
      <c r="V266" s="85" t="str">
        <f t="shared" si="35"/>
        <v/>
      </c>
      <c r="W266" s="85" t="b">
        <f t="shared" si="36"/>
        <v>0</v>
      </c>
      <c r="X266" s="85" t="str">
        <f t="shared" si="37"/>
        <v>No conformidad</v>
      </c>
      <c r="Y266" s="85"/>
      <c r="Z266" s="85"/>
      <c r="AA266" s="85"/>
      <c r="AB266" s="85"/>
      <c r="AC266" s="85"/>
      <c r="AD266" s="85"/>
      <c r="AE266" s="85"/>
      <c r="AF266" s="85"/>
      <c r="AG266" s="85"/>
    </row>
    <row r="267" spans="2:33" x14ac:dyDescent="0.25">
      <c r="B267" s="58">
        <f t="shared" si="32"/>
        <v>43190</v>
      </c>
      <c r="C267" s="59">
        <f t="shared" si="31"/>
        <v>43190</v>
      </c>
      <c r="G267" s="60"/>
      <c r="H267" s="60"/>
      <c r="M267" s="60"/>
      <c r="N267" s="60"/>
      <c r="O267" s="60"/>
      <c r="P267" s="60"/>
      <c r="R267" s="85">
        <f t="shared" si="38"/>
        <v>0</v>
      </c>
      <c r="S267" s="85">
        <f t="shared" si="33"/>
        <v>0</v>
      </c>
      <c r="T267" s="85" t="str">
        <f t="shared" si="34"/>
        <v>No conformidad y &lt;=30</v>
      </c>
      <c r="U267" s="85">
        <v>1</v>
      </c>
      <c r="V267" s="85" t="str">
        <f t="shared" si="35"/>
        <v/>
      </c>
      <c r="W267" s="85" t="b">
        <f t="shared" si="36"/>
        <v>0</v>
      </c>
      <c r="X267" s="85" t="str">
        <f t="shared" si="37"/>
        <v>No conformidad</v>
      </c>
      <c r="Y267" s="85"/>
      <c r="Z267" s="85"/>
      <c r="AA267" s="85"/>
      <c r="AB267" s="85"/>
      <c r="AC267" s="85"/>
      <c r="AD267" s="85"/>
      <c r="AE267" s="85"/>
      <c r="AF267" s="85"/>
      <c r="AG267" s="85"/>
    </row>
    <row r="268" spans="2:33" x14ac:dyDescent="0.25">
      <c r="B268" s="58">
        <f t="shared" si="32"/>
        <v>43190</v>
      </c>
      <c r="C268" s="59">
        <f t="shared" si="31"/>
        <v>43190</v>
      </c>
      <c r="G268" s="60"/>
      <c r="H268" s="60"/>
      <c r="M268" s="60"/>
      <c r="N268" s="60"/>
      <c r="O268" s="60"/>
      <c r="P268" s="60"/>
      <c r="R268" s="85">
        <f t="shared" si="38"/>
        <v>0</v>
      </c>
      <c r="S268" s="85">
        <f t="shared" si="33"/>
        <v>0</v>
      </c>
      <c r="T268" s="85" t="str">
        <f t="shared" si="34"/>
        <v>No conformidad y &lt;=30</v>
      </c>
      <c r="U268" s="85">
        <v>1</v>
      </c>
      <c r="V268" s="85" t="str">
        <f t="shared" si="35"/>
        <v/>
      </c>
      <c r="W268" s="85" t="b">
        <f t="shared" si="36"/>
        <v>0</v>
      </c>
      <c r="X268" s="85" t="str">
        <f t="shared" si="37"/>
        <v>No conformidad</v>
      </c>
      <c r="Y268" s="85"/>
      <c r="Z268" s="85"/>
      <c r="AA268" s="85"/>
      <c r="AB268" s="85"/>
      <c r="AC268" s="85"/>
      <c r="AD268" s="85"/>
      <c r="AE268" s="85"/>
      <c r="AF268" s="85"/>
      <c r="AG268" s="85"/>
    </row>
    <row r="269" spans="2:33" x14ac:dyDescent="0.25">
      <c r="B269" s="58">
        <f t="shared" si="32"/>
        <v>43190</v>
      </c>
      <c r="C269" s="59">
        <f t="shared" ref="C269:C332" si="39">B269-N269</f>
        <v>43190</v>
      </c>
      <c r="G269" s="60"/>
      <c r="H269" s="60"/>
      <c r="M269" s="60"/>
      <c r="N269" s="60"/>
      <c r="O269" s="60"/>
      <c r="P269" s="60"/>
      <c r="R269" s="85">
        <f t="shared" si="38"/>
        <v>0</v>
      </c>
      <c r="S269" s="85">
        <f t="shared" si="33"/>
        <v>0</v>
      </c>
      <c r="T269" s="85" t="str">
        <f t="shared" si="34"/>
        <v>No conformidad y &lt;=30</v>
      </c>
      <c r="U269" s="85">
        <v>1</v>
      </c>
      <c r="V269" s="85" t="str">
        <f t="shared" si="35"/>
        <v/>
      </c>
      <c r="W269" s="85" t="b">
        <f t="shared" si="36"/>
        <v>0</v>
      </c>
      <c r="X269" s="85" t="str">
        <f t="shared" si="37"/>
        <v>No conformidad</v>
      </c>
      <c r="Y269" s="85"/>
      <c r="Z269" s="85"/>
      <c r="AA269" s="85"/>
      <c r="AB269" s="85"/>
      <c r="AC269" s="85"/>
      <c r="AD269" s="85"/>
      <c r="AE269" s="85"/>
      <c r="AF269" s="85"/>
      <c r="AG269" s="85"/>
    </row>
    <row r="270" spans="2:33" x14ac:dyDescent="0.25">
      <c r="B270" s="58">
        <f t="shared" si="32"/>
        <v>43190</v>
      </c>
      <c r="C270" s="59">
        <f t="shared" si="39"/>
        <v>43190</v>
      </c>
      <c r="G270" s="60"/>
      <c r="H270" s="60"/>
      <c r="M270" s="60"/>
      <c r="N270" s="60"/>
      <c r="O270" s="60"/>
      <c r="P270" s="60"/>
      <c r="R270" s="85">
        <f t="shared" si="38"/>
        <v>0</v>
      </c>
      <c r="S270" s="85">
        <f t="shared" si="33"/>
        <v>0</v>
      </c>
      <c r="T270" s="85" t="str">
        <f t="shared" si="34"/>
        <v>No conformidad y &lt;=30</v>
      </c>
      <c r="U270" s="85">
        <v>1</v>
      </c>
      <c r="V270" s="85" t="str">
        <f t="shared" si="35"/>
        <v/>
      </c>
      <c r="W270" s="85" t="b">
        <f t="shared" si="36"/>
        <v>0</v>
      </c>
      <c r="X270" s="85" t="str">
        <f t="shared" si="37"/>
        <v>No conformidad</v>
      </c>
      <c r="Y270" s="85"/>
      <c r="Z270" s="85"/>
      <c r="AA270" s="85"/>
      <c r="AB270" s="85"/>
      <c r="AC270" s="85"/>
      <c r="AD270" s="85"/>
      <c r="AE270" s="85"/>
      <c r="AF270" s="85"/>
      <c r="AG270" s="85"/>
    </row>
    <row r="271" spans="2:33" x14ac:dyDescent="0.25">
      <c r="B271" s="58">
        <f t="shared" si="32"/>
        <v>43190</v>
      </c>
      <c r="C271" s="59">
        <f t="shared" si="39"/>
        <v>43190</v>
      </c>
      <c r="G271" s="60"/>
      <c r="H271" s="60"/>
      <c r="M271" s="60"/>
      <c r="N271" s="60"/>
      <c r="O271" s="60"/>
      <c r="P271" s="60"/>
      <c r="R271" s="85">
        <f t="shared" si="38"/>
        <v>0</v>
      </c>
      <c r="S271" s="85">
        <f t="shared" si="33"/>
        <v>0</v>
      </c>
      <c r="T271" s="85" t="str">
        <f t="shared" si="34"/>
        <v>No conformidad y &lt;=30</v>
      </c>
      <c r="U271" s="85">
        <v>1</v>
      </c>
      <c r="V271" s="85" t="str">
        <f t="shared" si="35"/>
        <v/>
      </c>
      <c r="W271" s="85" t="b">
        <f t="shared" si="36"/>
        <v>0</v>
      </c>
      <c r="X271" s="85" t="str">
        <f t="shared" si="37"/>
        <v>No conformidad</v>
      </c>
      <c r="Y271" s="85"/>
      <c r="Z271" s="85"/>
      <c r="AA271" s="85"/>
      <c r="AB271" s="85"/>
      <c r="AC271" s="85"/>
      <c r="AD271" s="85"/>
      <c r="AE271" s="85"/>
      <c r="AF271" s="85"/>
      <c r="AG271" s="85"/>
    </row>
    <row r="272" spans="2:33" x14ac:dyDescent="0.25">
      <c r="B272" s="58">
        <f t="shared" si="32"/>
        <v>43190</v>
      </c>
      <c r="C272" s="59">
        <f t="shared" si="39"/>
        <v>43190</v>
      </c>
      <c r="G272" s="60"/>
      <c r="H272" s="60"/>
      <c r="M272" s="60"/>
      <c r="N272" s="60"/>
      <c r="O272" s="60"/>
      <c r="P272" s="60"/>
      <c r="R272" s="85">
        <f t="shared" si="38"/>
        <v>0</v>
      </c>
      <c r="S272" s="85">
        <f t="shared" si="33"/>
        <v>0</v>
      </c>
      <c r="T272" s="85" t="str">
        <f t="shared" si="34"/>
        <v>No conformidad y &lt;=30</v>
      </c>
      <c r="U272" s="85">
        <v>1</v>
      </c>
      <c r="V272" s="85" t="str">
        <f t="shared" si="35"/>
        <v/>
      </c>
      <c r="W272" s="85" t="b">
        <f t="shared" si="36"/>
        <v>0</v>
      </c>
      <c r="X272" s="85" t="str">
        <f t="shared" si="37"/>
        <v>No conformidad</v>
      </c>
      <c r="Y272" s="85"/>
      <c r="Z272" s="85"/>
      <c r="AA272" s="85"/>
      <c r="AB272" s="85"/>
      <c r="AC272" s="85"/>
      <c r="AD272" s="85"/>
      <c r="AE272" s="85"/>
      <c r="AF272" s="85"/>
      <c r="AG272" s="85"/>
    </row>
    <row r="273" spans="2:33" x14ac:dyDescent="0.25">
      <c r="B273" s="58">
        <f t="shared" si="32"/>
        <v>43190</v>
      </c>
      <c r="C273" s="59">
        <f t="shared" si="39"/>
        <v>43190</v>
      </c>
      <c r="G273" s="60"/>
      <c r="H273" s="60"/>
      <c r="M273" s="60"/>
      <c r="N273" s="60"/>
      <c r="O273" s="60"/>
      <c r="P273" s="60"/>
      <c r="R273" s="85">
        <f t="shared" si="38"/>
        <v>0</v>
      </c>
      <c r="S273" s="85">
        <f t="shared" si="33"/>
        <v>0</v>
      </c>
      <c r="T273" s="85" t="str">
        <f t="shared" si="34"/>
        <v>No conformidad y &lt;=30</v>
      </c>
      <c r="U273" s="85">
        <v>1</v>
      </c>
      <c r="V273" s="85" t="str">
        <f t="shared" si="35"/>
        <v/>
      </c>
      <c r="W273" s="85" t="b">
        <f t="shared" si="36"/>
        <v>0</v>
      </c>
      <c r="X273" s="85" t="str">
        <f t="shared" si="37"/>
        <v>No conformidad</v>
      </c>
      <c r="Y273" s="85"/>
      <c r="Z273" s="85"/>
      <c r="AA273" s="85"/>
      <c r="AB273" s="85"/>
      <c r="AC273" s="85"/>
      <c r="AD273" s="85"/>
      <c r="AE273" s="85"/>
      <c r="AF273" s="85"/>
      <c r="AG273" s="85"/>
    </row>
    <row r="274" spans="2:33" x14ac:dyDescent="0.25">
      <c r="B274" s="58">
        <f t="shared" si="32"/>
        <v>43190</v>
      </c>
      <c r="C274" s="59">
        <f t="shared" si="39"/>
        <v>43190</v>
      </c>
      <c r="G274" s="60"/>
      <c r="H274" s="60"/>
      <c r="M274" s="60"/>
      <c r="N274" s="60"/>
      <c r="O274" s="60"/>
      <c r="P274" s="60"/>
      <c r="R274" s="85">
        <f t="shared" si="38"/>
        <v>0</v>
      </c>
      <c r="S274" s="85">
        <f t="shared" si="33"/>
        <v>0</v>
      </c>
      <c r="T274" s="85" t="str">
        <f t="shared" si="34"/>
        <v>No conformidad y &lt;=30</v>
      </c>
      <c r="U274" s="85">
        <v>1</v>
      </c>
      <c r="V274" s="85" t="str">
        <f t="shared" si="35"/>
        <v/>
      </c>
      <c r="W274" s="85" t="b">
        <f t="shared" si="36"/>
        <v>0</v>
      </c>
      <c r="X274" s="85" t="str">
        <f t="shared" si="37"/>
        <v>No conformidad</v>
      </c>
      <c r="Y274" s="85"/>
      <c r="Z274" s="85"/>
      <c r="AA274" s="85"/>
      <c r="AB274" s="85"/>
      <c r="AC274" s="85"/>
      <c r="AD274" s="85"/>
      <c r="AE274" s="85"/>
      <c r="AF274" s="85"/>
      <c r="AG274" s="85"/>
    </row>
    <row r="275" spans="2:33" x14ac:dyDescent="0.25">
      <c r="B275" s="58">
        <f t="shared" si="32"/>
        <v>43190</v>
      </c>
      <c r="C275" s="59">
        <f t="shared" si="39"/>
        <v>43190</v>
      </c>
      <c r="G275" s="60"/>
      <c r="H275" s="60"/>
      <c r="M275" s="60"/>
      <c r="N275" s="60"/>
      <c r="O275" s="60"/>
      <c r="P275" s="60"/>
      <c r="R275" s="85">
        <f t="shared" si="38"/>
        <v>0</v>
      </c>
      <c r="S275" s="85">
        <f t="shared" si="33"/>
        <v>0</v>
      </c>
      <c r="T275" s="85" t="str">
        <f t="shared" si="34"/>
        <v>No conformidad y &lt;=30</v>
      </c>
      <c r="U275" s="85">
        <v>1</v>
      </c>
      <c r="V275" s="85" t="str">
        <f t="shared" si="35"/>
        <v/>
      </c>
      <c r="W275" s="85" t="b">
        <f t="shared" si="36"/>
        <v>0</v>
      </c>
      <c r="X275" s="85" t="str">
        <f t="shared" si="37"/>
        <v>No conformidad</v>
      </c>
      <c r="Y275" s="85"/>
      <c r="Z275" s="85"/>
      <c r="AA275" s="85"/>
      <c r="AB275" s="85"/>
      <c r="AC275" s="85"/>
      <c r="AD275" s="85"/>
      <c r="AE275" s="85"/>
      <c r="AF275" s="85"/>
      <c r="AG275" s="85"/>
    </row>
    <row r="276" spans="2:33" x14ac:dyDescent="0.25">
      <c r="B276" s="58">
        <f t="shared" si="32"/>
        <v>43190</v>
      </c>
      <c r="C276" s="59">
        <f t="shared" si="39"/>
        <v>43190</v>
      </c>
      <c r="G276" s="60"/>
      <c r="H276" s="60"/>
      <c r="M276" s="60"/>
      <c r="N276" s="60"/>
      <c r="O276" s="60"/>
      <c r="P276" s="60"/>
      <c r="R276" s="85">
        <f t="shared" si="38"/>
        <v>0</v>
      </c>
      <c r="S276" s="85">
        <f t="shared" si="33"/>
        <v>0</v>
      </c>
      <c r="T276" s="85" t="str">
        <f t="shared" si="34"/>
        <v>No conformidad y &lt;=30</v>
      </c>
      <c r="U276" s="85">
        <v>1</v>
      </c>
      <c r="V276" s="85" t="str">
        <f t="shared" si="35"/>
        <v/>
      </c>
      <c r="W276" s="85" t="b">
        <f t="shared" si="36"/>
        <v>0</v>
      </c>
      <c r="X276" s="85" t="str">
        <f t="shared" si="37"/>
        <v>No conformidad</v>
      </c>
      <c r="Y276" s="85"/>
      <c r="Z276" s="85"/>
      <c r="AA276" s="85"/>
      <c r="AB276" s="85"/>
      <c r="AC276" s="85"/>
      <c r="AD276" s="85"/>
      <c r="AE276" s="85"/>
      <c r="AF276" s="85"/>
      <c r="AG276" s="85"/>
    </row>
    <row r="277" spans="2:33" x14ac:dyDescent="0.25">
      <c r="B277" s="58">
        <f t="shared" si="32"/>
        <v>43190</v>
      </c>
      <c r="C277" s="59">
        <f t="shared" si="39"/>
        <v>43190</v>
      </c>
      <c r="G277" s="60"/>
      <c r="H277" s="60"/>
      <c r="M277" s="60"/>
      <c r="N277" s="60"/>
      <c r="O277" s="60"/>
      <c r="P277" s="60"/>
      <c r="R277" s="85">
        <f t="shared" si="38"/>
        <v>0</v>
      </c>
      <c r="S277" s="85">
        <f t="shared" si="33"/>
        <v>0</v>
      </c>
      <c r="T277" s="85" t="str">
        <f t="shared" si="34"/>
        <v>No conformidad y &lt;=30</v>
      </c>
      <c r="U277" s="85">
        <v>1</v>
      </c>
      <c r="V277" s="85" t="str">
        <f t="shared" si="35"/>
        <v/>
      </c>
      <c r="W277" s="85" t="b">
        <f t="shared" si="36"/>
        <v>0</v>
      </c>
      <c r="X277" s="85" t="str">
        <f t="shared" si="37"/>
        <v>No conformidad</v>
      </c>
      <c r="Y277" s="85"/>
      <c r="Z277" s="85"/>
      <c r="AA277" s="85"/>
      <c r="AB277" s="85"/>
      <c r="AC277" s="85"/>
      <c r="AD277" s="85"/>
      <c r="AE277" s="85"/>
      <c r="AF277" s="85"/>
      <c r="AG277" s="85"/>
    </row>
    <row r="278" spans="2:33" x14ac:dyDescent="0.25">
      <c r="B278" s="58">
        <f t="shared" si="32"/>
        <v>43190</v>
      </c>
      <c r="C278" s="59">
        <f t="shared" si="39"/>
        <v>43190</v>
      </c>
      <c r="G278" s="60"/>
      <c r="H278" s="60"/>
      <c r="M278" s="60"/>
      <c r="N278" s="60"/>
      <c r="O278" s="60"/>
      <c r="P278" s="60"/>
      <c r="R278" s="85">
        <f t="shared" si="38"/>
        <v>0</v>
      </c>
      <c r="S278" s="85">
        <f t="shared" si="33"/>
        <v>0</v>
      </c>
      <c r="T278" s="85" t="str">
        <f t="shared" si="34"/>
        <v>No conformidad y &lt;=30</v>
      </c>
      <c r="U278" s="85">
        <v>1</v>
      </c>
      <c r="V278" s="85" t="str">
        <f t="shared" si="35"/>
        <v/>
      </c>
      <c r="W278" s="85" t="b">
        <f t="shared" si="36"/>
        <v>0</v>
      </c>
      <c r="X278" s="85" t="str">
        <f t="shared" si="37"/>
        <v>No conformidad</v>
      </c>
      <c r="Y278" s="85"/>
      <c r="Z278" s="85"/>
      <c r="AA278" s="85"/>
      <c r="AB278" s="85"/>
      <c r="AC278" s="85"/>
      <c r="AD278" s="85"/>
      <c r="AE278" s="85"/>
      <c r="AF278" s="85"/>
      <c r="AG278" s="85"/>
    </row>
    <row r="279" spans="2:33" x14ac:dyDescent="0.25">
      <c r="B279" s="58">
        <f t="shared" si="32"/>
        <v>43190</v>
      </c>
      <c r="C279" s="59">
        <f t="shared" si="39"/>
        <v>43190</v>
      </c>
      <c r="G279" s="60"/>
      <c r="H279" s="60"/>
      <c r="M279" s="60"/>
      <c r="N279" s="60"/>
      <c r="O279" s="60"/>
      <c r="P279" s="60"/>
      <c r="R279" s="85">
        <f t="shared" si="38"/>
        <v>0</v>
      </c>
      <c r="S279" s="85">
        <f t="shared" si="33"/>
        <v>0</v>
      </c>
      <c r="T279" s="85" t="str">
        <f t="shared" si="34"/>
        <v>No conformidad y &lt;=30</v>
      </c>
      <c r="U279" s="85">
        <v>1</v>
      </c>
      <c r="V279" s="85" t="str">
        <f t="shared" si="35"/>
        <v/>
      </c>
      <c r="W279" s="85" t="b">
        <f t="shared" si="36"/>
        <v>0</v>
      </c>
      <c r="X279" s="85" t="str">
        <f t="shared" si="37"/>
        <v>No conformidad</v>
      </c>
      <c r="Y279" s="85"/>
      <c r="Z279" s="85"/>
      <c r="AA279" s="85"/>
      <c r="AB279" s="85"/>
      <c r="AC279" s="85"/>
      <c r="AD279" s="85"/>
      <c r="AE279" s="85"/>
      <c r="AF279" s="85"/>
      <c r="AG279" s="85"/>
    </row>
    <row r="280" spans="2:33" x14ac:dyDescent="0.25">
      <c r="B280" s="58">
        <f t="shared" si="32"/>
        <v>43190</v>
      </c>
      <c r="C280" s="59">
        <f t="shared" si="39"/>
        <v>43190</v>
      </c>
      <c r="G280" s="60"/>
      <c r="H280" s="60"/>
      <c r="M280" s="60"/>
      <c r="N280" s="60"/>
      <c r="O280" s="60"/>
      <c r="P280" s="60"/>
      <c r="R280" s="85">
        <f t="shared" si="38"/>
        <v>0</v>
      </c>
      <c r="S280" s="85">
        <f t="shared" si="33"/>
        <v>0</v>
      </c>
      <c r="T280" s="85" t="str">
        <f t="shared" si="34"/>
        <v>No conformidad y &lt;=30</v>
      </c>
      <c r="U280" s="85">
        <v>1</v>
      </c>
      <c r="V280" s="85" t="str">
        <f t="shared" si="35"/>
        <v/>
      </c>
      <c r="W280" s="85" t="b">
        <f t="shared" si="36"/>
        <v>0</v>
      </c>
      <c r="X280" s="85" t="str">
        <f t="shared" si="37"/>
        <v>No conformidad</v>
      </c>
      <c r="Y280" s="85"/>
      <c r="Z280" s="85"/>
      <c r="AA280" s="85"/>
      <c r="AB280" s="85"/>
      <c r="AC280" s="85"/>
      <c r="AD280" s="85"/>
      <c r="AE280" s="85"/>
      <c r="AF280" s="85"/>
      <c r="AG280" s="85"/>
    </row>
    <row r="281" spans="2:33" x14ac:dyDescent="0.25">
      <c r="B281" s="58">
        <f t="shared" si="32"/>
        <v>43190</v>
      </c>
      <c r="C281" s="59">
        <f t="shared" si="39"/>
        <v>43190</v>
      </c>
      <c r="G281" s="60"/>
      <c r="H281" s="60"/>
      <c r="M281" s="60"/>
      <c r="N281" s="60"/>
      <c r="O281" s="60"/>
      <c r="P281" s="60"/>
      <c r="R281" s="85">
        <f t="shared" si="38"/>
        <v>0</v>
      </c>
      <c r="S281" s="85">
        <f t="shared" si="33"/>
        <v>0</v>
      </c>
      <c r="T281" s="85" t="str">
        <f t="shared" si="34"/>
        <v>No conformidad y &lt;=30</v>
      </c>
      <c r="U281" s="85">
        <v>1</v>
      </c>
      <c r="V281" s="85" t="str">
        <f t="shared" si="35"/>
        <v/>
      </c>
      <c r="W281" s="85" t="b">
        <f t="shared" si="36"/>
        <v>0</v>
      </c>
      <c r="X281" s="85" t="str">
        <f t="shared" si="37"/>
        <v>No conformidad</v>
      </c>
      <c r="Y281" s="85"/>
      <c r="Z281" s="85"/>
      <c r="AA281" s="85"/>
      <c r="AB281" s="85"/>
      <c r="AC281" s="85"/>
      <c r="AD281" s="85"/>
      <c r="AE281" s="85"/>
      <c r="AF281" s="85"/>
      <c r="AG281" s="85"/>
    </row>
    <row r="282" spans="2:33" x14ac:dyDescent="0.25">
      <c r="B282" s="58">
        <f t="shared" si="32"/>
        <v>43190</v>
      </c>
      <c r="C282" s="59">
        <f t="shared" si="39"/>
        <v>43190</v>
      </c>
      <c r="G282" s="60"/>
      <c r="H282" s="60"/>
      <c r="M282" s="60"/>
      <c r="N282" s="60"/>
      <c r="O282" s="60"/>
      <c r="P282" s="60"/>
      <c r="R282" s="85">
        <f t="shared" si="38"/>
        <v>0</v>
      </c>
      <c r="S282" s="85">
        <f t="shared" si="33"/>
        <v>0</v>
      </c>
      <c r="T282" s="85" t="str">
        <f t="shared" si="34"/>
        <v>No conformidad y &lt;=30</v>
      </c>
      <c r="U282" s="85">
        <v>1</v>
      </c>
      <c r="V282" s="85" t="str">
        <f t="shared" si="35"/>
        <v/>
      </c>
      <c r="W282" s="85" t="b">
        <f t="shared" si="36"/>
        <v>0</v>
      </c>
      <c r="X282" s="85" t="str">
        <f t="shared" si="37"/>
        <v>No conformidad</v>
      </c>
      <c r="Y282" s="85"/>
      <c r="Z282" s="85"/>
      <c r="AA282" s="85"/>
      <c r="AB282" s="85"/>
      <c r="AC282" s="85"/>
      <c r="AD282" s="85"/>
      <c r="AE282" s="85"/>
      <c r="AF282" s="85"/>
      <c r="AG282" s="85"/>
    </row>
    <row r="283" spans="2:33" x14ac:dyDescent="0.25">
      <c r="B283" s="58">
        <f t="shared" si="32"/>
        <v>43190</v>
      </c>
      <c r="C283" s="59">
        <f t="shared" si="39"/>
        <v>43190</v>
      </c>
      <c r="G283" s="60"/>
      <c r="H283" s="60"/>
      <c r="M283" s="60"/>
      <c r="N283" s="60"/>
      <c r="O283" s="60"/>
      <c r="P283" s="60"/>
      <c r="R283" s="85">
        <f t="shared" si="38"/>
        <v>0</v>
      </c>
      <c r="S283" s="85">
        <f t="shared" si="33"/>
        <v>0</v>
      </c>
      <c r="T283" s="85" t="str">
        <f t="shared" si="34"/>
        <v>No conformidad y &lt;=30</v>
      </c>
      <c r="U283" s="85">
        <v>1</v>
      </c>
      <c r="V283" s="85" t="str">
        <f t="shared" si="35"/>
        <v/>
      </c>
      <c r="W283" s="85" t="b">
        <f t="shared" si="36"/>
        <v>0</v>
      </c>
      <c r="X283" s="85" t="str">
        <f t="shared" si="37"/>
        <v>No conformidad</v>
      </c>
      <c r="Y283" s="85"/>
      <c r="Z283" s="85"/>
      <c r="AA283" s="85"/>
      <c r="AB283" s="85"/>
      <c r="AC283" s="85"/>
      <c r="AD283" s="85"/>
      <c r="AE283" s="85"/>
      <c r="AF283" s="85"/>
      <c r="AG283" s="85"/>
    </row>
    <row r="284" spans="2:33" x14ac:dyDescent="0.25">
      <c r="B284" s="58">
        <f t="shared" si="32"/>
        <v>43190</v>
      </c>
      <c r="C284" s="59">
        <f t="shared" si="39"/>
        <v>43190</v>
      </c>
      <c r="G284" s="60"/>
      <c r="H284" s="60"/>
      <c r="M284" s="60"/>
      <c r="N284" s="60"/>
      <c r="O284" s="60"/>
      <c r="P284" s="60"/>
      <c r="R284" s="85">
        <f t="shared" si="38"/>
        <v>0</v>
      </c>
      <c r="S284" s="85">
        <f t="shared" si="33"/>
        <v>0</v>
      </c>
      <c r="T284" s="85" t="str">
        <f t="shared" si="34"/>
        <v>No conformidad y &lt;=30</v>
      </c>
      <c r="U284" s="85">
        <v>1</v>
      </c>
      <c r="V284" s="85" t="str">
        <f t="shared" si="35"/>
        <v/>
      </c>
      <c r="W284" s="85" t="b">
        <f t="shared" si="36"/>
        <v>0</v>
      </c>
      <c r="X284" s="85" t="str">
        <f t="shared" si="37"/>
        <v>No conformidad</v>
      </c>
      <c r="Y284" s="85"/>
      <c r="Z284" s="85"/>
      <c r="AA284" s="85"/>
      <c r="AB284" s="85"/>
      <c r="AC284" s="85"/>
      <c r="AD284" s="85"/>
      <c r="AE284" s="85"/>
      <c r="AF284" s="85"/>
      <c r="AG284" s="85"/>
    </row>
    <row r="285" spans="2:33" x14ac:dyDescent="0.25">
      <c r="B285" s="58">
        <f t="shared" si="32"/>
        <v>43190</v>
      </c>
      <c r="C285" s="59">
        <f t="shared" si="39"/>
        <v>43190</v>
      </c>
      <c r="G285" s="60"/>
      <c r="H285" s="60"/>
      <c r="M285" s="60"/>
      <c r="N285" s="60"/>
      <c r="O285" s="60"/>
      <c r="P285" s="60"/>
      <c r="R285" s="85">
        <f t="shared" si="38"/>
        <v>0</v>
      </c>
      <c r="S285" s="85">
        <f t="shared" si="33"/>
        <v>0</v>
      </c>
      <c r="T285" s="85" t="str">
        <f t="shared" si="34"/>
        <v>No conformidad y &lt;=30</v>
      </c>
      <c r="U285" s="85">
        <v>1</v>
      </c>
      <c r="V285" s="85" t="str">
        <f t="shared" si="35"/>
        <v/>
      </c>
      <c r="W285" s="85" t="b">
        <f t="shared" si="36"/>
        <v>0</v>
      </c>
      <c r="X285" s="85" t="str">
        <f t="shared" si="37"/>
        <v>No conformidad</v>
      </c>
      <c r="Y285" s="85"/>
      <c r="Z285" s="85"/>
      <c r="AA285" s="85"/>
      <c r="AB285" s="85"/>
      <c r="AC285" s="85"/>
      <c r="AD285" s="85"/>
      <c r="AE285" s="85"/>
      <c r="AF285" s="85"/>
      <c r="AG285" s="85"/>
    </row>
    <row r="286" spans="2:33" x14ac:dyDescent="0.25">
      <c r="B286" s="58">
        <f t="shared" si="32"/>
        <v>43190</v>
      </c>
      <c r="C286" s="59">
        <f t="shared" si="39"/>
        <v>43190</v>
      </c>
      <c r="G286" s="60"/>
      <c r="H286" s="60"/>
      <c r="M286" s="60"/>
      <c r="N286" s="60"/>
      <c r="O286" s="60"/>
      <c r="P286" s="60"/>
      <c r="R286" s="85">
        <f t="shared" si="38"/>
        <v>0</v>
      </c>
      <c r="S286" s="85">
        <f t="shared" si="33"/>
        <v>0</v>
      </c>
      <c r="T286" s="85" t="str">
        <f t="shared" si="34"/>
        <v>No conformidad y &lt;=30</v>
      </c>
      <c r="U286" s="85">
        <v>1</v>
      </c>
      <c r="V286" s="85" t="str">
        <f t="shared" si="35"/>
        <v/>
      </c>
      <c r="W286" s="85" t="b">
        <f t="shared" si="36"/>
        <v>0</v>
      </c>
      <c r="X286" s="85" t="str">
        <f t="shared" si="37"/>
        <v>No conformidad</v>
      </c>
      <c r="Y286" s="85"/>
      <c r="Z286" s="85"/>
      <c r="AA286" s="85"/>
      <c r="AB286" s="85"/>
      <c r="AC286" s="85"/>
      <c r="AD286" s="85"/>
      <c r="AE286" s="85"/>
      <c r="AF286" s="85"/>
      <c r="AG286" s="85"/>
    </row>
    <row r="287" spans="2:33" x14ac:dyDescent="0.25">
      <c r="B287" s="58">
        <f t="shared" si="32"/>
        <v>43190</v>
      </c>
      <c r="C287" s="59">
        <f t="shared" si="39"/>
        <v>43190</v>
      </c>
      <c r="G287" s="60"/>
      <c r="H287" s="60"/>
      <c r="M287" s="60"/>
      <c r="N287" s="60"/>
      <c r="O287" s="60"/>
      <c r="P287" s="60"/>
      <c r="R287" s="85">
        <f t="shared" si="38"/>
        <v>0</v>
      </c>
      <c r="S287" s="85">
        <f t="shared" si="33"/>
        <v>0</v>
      </c>
      <c r="T287" s="85" t="str">
        <f t="shared" si="34"/>
        <v>No conformidad y &lt;=30</v>
      </c>
      <c r="U287" s="85">
        <v>1</v>
      </c>
      <c r="V287" s="85" t="str">
        <f t="shared" si="35"/>
        <v/>
      </c>
      <c r="W287" s="85" t="b">
        <f t="shared" si="36"/>
        <v>0</v>
      </c>
      <c r="X287" s="85" t="str">
        <f t="shared" si="37"/>
        <v>No conformidad</v>
      </c>
      <c r="Y287" s="85"/>
      <c r="Z287" s="85"/>
      <c r="AA287" s="85"/>
      <c r="AB287" s="85"/>
      <c r="AC287" s="85"/>
      <c r="AD287" s="85"/>
      <c r="AE287" s="85"/>
      <c r="AF287" s="85"/>
      <c r="AG287" s="85"/>
    </row>
    <row r="288" spans="2:33" x14ac:dyDescent="0.25">
      <c r="B288" s="58">
        <f t="shared" si="32"/>
        <v>43190</v>
      </c>
      <c r="C288" s="59">
        <f t="shared" si="39"/>
        <v>43190</v>
      </c>
      <c r="G288" s="60"/>
      <c r="H288" s="60"/>
      <c r="M288" s="60"/>
      <c r="N288" s="60"/>
      <c r="O288" s="60"/>
      <c r="P288" s="60"/>
      <c r="R288" s="85">
        <f t="shared" si="38"/>
        <v>0</v>
      </c>
      <c r="S288" s="85">
        <f t="shared" si="33"/>
        <v>0</v>
      </c>
      <c r="T288" s="85" t="str">
        <f t="shared" si="34"/>
        <v>No conformidad y &lt;=30</v>
      </c>
      <c r="U288" s="85">
        <v>1</v>
      </c>
      <c r="V288" s="85" t="str">
        <f t="shared" si="35"/>
        <v/>
      </c>
      <c r="W288" s="85" t="b">
        <f t="shared" si="36"/>
        <v>0</v>
      </c>
      <c r="X288" s="85" t="str">
        <f t="shared" si="37"/>
        <v>No conformidad</v>
      </c>
      <c r="Y288" s="85"/>
      <c r="Z288" s="85"/>
      <c r="AA288" s="85"/>
      <c r="AB288" s="85"/>
      <c r="AC288" s="85"/>
      <c r="AD288" s="85"/>
      <c r="AE288" s="85"/>
      <c r="AF288" s="85"/>
      <c r="AG288" s="85"/>
    </row>
    <row r="289" spans="2:33" x14ac:dyDescent="0.25">
      <c r="B289" s="58">
        <f t="shared" si="32"/>
        <v>43190</v>
      </c>
      <c r="C289" s="59">
        <f t="shared" si="39"/>
        <v>43190</v>
      </c>
      <c r="G289" s="60"/>
      <c r="H289" s="60"/>
      <c r="M289" s="60"/>
      <c r="N289" s="60"/>
      <c r="O289" s="60"/>
      <c r="P289" s="60"/>
      <c r="R289" s="85">
        <f t="shared" si="38"/>
        <v>0</v>
      </c>
      <c r="S289" s="85">
        <f t="shared" si="33"/>
        <v>0</v>
      </c>
      <c r="T289" s="85" t="str">
        <f t="shared" si="34"/>
        <v>No conformidad y &lt;=30</v>
      </c>
      <c r="U289" s="85">
        <v>1</v>
      </c>
      <c r="V289" s="85" t="str">
        <f t="shared" si="35"/>
        <v/>
      </c>
      <c r="W289" s="85" t="b">
        <f t="shared" si="36"/>
        <v>0</v>
      </c>
      <c r="X289" s="85" t="str">
        <f t="shared" si="37"/>
        <v>No conformidad</v>
      </c>
      <c r="Y289" s="85"/>
      <c r="Z289" s="85"/>
      <c r="AA289" s="85"/>
      <c r="AB289" s="85"/>
      <c r="AC289" s="85"/>
      <c r="AD289" s="85"/>
      <c r="AE289" s="85"/>
      <c r="AF289" s="85"/>
      <c r="AG289" s="85"/>
    </row>
    <row r="290" spans="2:33" x14ac:dyDescent="0.25">
      <c r="B290" s="58">
        <f t="shared" si="32"/>
        <v>43190</v>
      </c>
      <c r="C290" s="59">
        <f t="shared" si="39"/>
        <v>43190</v>
      </c>
      <c r="G290" s="60"/>
      <c r="H290" s="60"/>
      <c r="M290" s="60"/>
      <c r="N290" s="60"/>
      <c r="O290" s="60"/>
      <c r="P290" s="60"/>
      <c r="R290" s="85">
        <f t="shared" si="38"/>
        <v>0</v>
      </c>
      <c r="S290" s="85">
        <f t="shared" si="33"/>
        <v>0</v>
      </c>
      <c r="T290" s="85" t="str">
        <f t="shared" si="34"/>
        <v>No conformidad y &lt;=30</v>
      </c>
      <c r="U290" s="85">
        <v>1</v>
      </c>
      <c r="V290" s="85" t="str">
        <f t="shared" si="35"/>
        <v/>
      </c>
      <c r="W290" s="85" t="b">
        <f t="shared" si="36"/>
        <v>0</v>
      </c>
      <c r="X290" s="85" t="str">
        <f t="shared" si="37"/>
        <v>No conformidad</v>
      </c>
      <c r="Y290" s="85"/>
      <c r="Z290" s="85"/>
      <c r="AA290" s="85"/>
      <c r="AB290" s="85"/>
      <c r="AC290" s="85"/>
      <c r="AD290" s="85"/>
      <c r="AE290" s="85"/>
      <c r="AF290" s="85"/>
      <c r="AG290" s="85"/>
    </row>
    <row r="291" spans="2:33" x14ac:dyDescent="0.25">
      <c r="B291" s="58">
        <f t="shared" si="32"/>
        <v>43190</v>
      </c>
      <c r="C291" s="59">
        <f t="shared" si="39"/>
        <v>43190</v>
      </c>
      <c r="G291" s="60"/>
      <c r="H291" s="60"/>
      <c r="M291" s="60"/>
      <c r="N291" s="60"/>
      <c r="O291" s="60"/>
      <c r="P291" s="60"/>
      <c r="R291" s="85">
        <f t="shared" si="38"/>
        <v>0</v>
      </c>
      <c r="S291" s="85">
        <f t="shared" si="33"/>
        <v>0</v>
      </c>
      <c r="T291" s="85" t="str">
        <f t="shared" si="34"/>
        <v>No conformidad y &lt;=30</v>
      </c>
      <c r="U291" s="85">
        <v>1</v>
      </c>
      <c r="V291" s="85" t="str">
        <f t="shared" si="35"/>
        <v/>
      </c>
      <c r="W291" s="85" t="b">
        <f t="shared" si="36"/>
        <v>0</v>
      </c>
      <c r="X291" s="85" t="str">
        <f t="shared" si="37"/>
        <v>No conformidad</v>
      </c>
      <c r="Y291" s="85"/>
      <c r="Z291" s="85"/>
      <c r="AA291" s="85"/>
      <c r="AB291" s="85"/>
      <c r="AC291" s="85"/>
      <c r="AD291" s="85"/>
      <c r="AE291" s="85"/>
      <c r="AF291" s="85"/>
      <c r="AG291" s="85"/>
    </row>
    <row r="292" spans="2:33" x14ac:dyDescent="0.25">
      <c r="B292" s="58">
        <f t="shared" si="32"/>
        <v>43190</v>
      </c>
      <c r="C292" s="59">
        <f t="shared" si="39"/>
        <v>43190</v>
      </c>
      <c r="G292" s="60"/>
      <c r="H292" s="60"/>
      <c r="M292" s="60"/>
      <c r="N292" s="60"/>
      <c r="O292" s="60"/>
      <c r="P292" s="60"/>
      <c r="R292" s="85">
        <f t="shared" si="38"/>
        <v>0</v>
      </c>
      <c r="S292" s="85">
        <f t="shared" si="33"/>
        <v>0</v>
      </c>
      <c r="T292" s="85" t="str">
        <f t="shared" si="34"/>
        <v>No conformidad y &lt;=30</v>
      </c>
      <c r="U292" s="85">
        <v>1</v>
      </c>
      <c r="V292" s="85" t="str">
        <f t="shared" si="35"/>
        <v/>
      </c>
      <c r="W292" s="85" t="b">
        <f t="shared" si="36"/>
        <v>0</v>
      </c>
      <c r="X292" s="85" t="str">
        <f t="shared" si="37"/>
        <v>No conformidad</v>
      </c>
      <c r="Y292" s="85"/>
      <c r="Z292" s="85"/>
      <c r="AA292" s="85"/>
      <c r="AB292" s="85"/>
      <c r="AC292" s="85"/>
      <c r="AD292" s="85"/>
      <c r="AE292" s="85"/>
      <c r="AF292" s="85"/>
      <c r="AG292" s="85"/>
    </row>
    <row r="293" spans="2:33" x14ac:dyDescent="0.25">
      <c r="B293" s="58">
        <f t="shared" si="32"/>
        <v>43190</v>
      </c>
      <c r="C293" s="59">
        <f t="shared" si="39"/>
        <v>43190</v>
      </c>
      <c r="G293" s="60"/>
      <c r="H293" s="60"/>
      <c r="M293" s="60"/>
      <c r="N293" s="60"/>
      <c r="O293" s="60"/>
      <c r="P293" s="60"/>
      <c r="R293" s="85">
        <f t="shared" si="38"/>
        <v>0</v>
      </c>
      <c r="S293" s="85">
        <f t="shared" si="33"/>
        <v>0</v>
      </c>
      <c r="T293" s="85" t="str">
        <f t="shared" si="34"/>
        <v>No conformidad y &lt;=30</v>
      </c>
      <c r="U293" s="85">
        <v>1</v>
      </c>
      <c r="V293" s="85" t="str">
        <f t="shared" si="35"/>
        <v/>
      </c>
      <c r="W293" s="85" t="b">
        <f t="shared" si="36"/>
        <v>0</v>
      </c>
      <c r="X293" s="85" t="str">
        <f t="shared" si="37"/>
        <v>No conformidad</v>
      </c>
      <c r="Y293" s="85"/>
      <c r="Z293" s="85"/>
      <c r="AA293" s="85"/>
      <c r="AB293" s="85"/>
      <c r="AC293" s="85"/>
      <c r="AD293" s="85"/>
      <c r="AE293" s="85"/>
      <c r="AF293" s="85"/>
      <c r="AG293" s="85"/>
    </row>
    <row r="294" spans="2:33" x14ac:dyDescent="0.25">
      <c r="B294" s="58">
        <f t="shared" si="32"/>
        <v>43190</v>
      </c>
      <c r="C294" s="59">
        <f t="shared" si="39"/>
        <v>43190</v>
      </c>
      <c r="G294" s="60"/>
      <c r="H294" s="60"/>
      <c r="M294" s="60"/>
      <c r="N294" s="60"/>
      <c r="O294" s="60"/>
      <c r="P294" s="60"/>
      <c r="R294" s="85">
        <f t="shared" si="38"/>
        <v>0</v>
      </c>
      <c r="S294" s="85">
        <f t="shared" si="33"/>
        <v>0</v>
      </c>
      <c r="T294" s="85" t="str">
        <f t="shared" si="34"/>
        <v>No conformidad y &lt;=30</v>
      </c>
      <c r="U294" s="85">
        <v>1</v>
      </c>
      <c r="V294" s="85" t="str">
        <f t="shared" si="35"/>
        <v/>
      </c>
      <c r="W294" s="85" t="b">
        <f t="shared" si="36"/>
        <v>0</v>
      </c>
      <c r="X294" s="85" t="str">
        <f t="shared" si="37"/>
        <v>No conformidad</v>
      </c>
      <c r="Y294" s="85"/>
      <c r="Z294" s="85"/>
      <c r="AA294" s="85"/>
      <c r="AB294" s="85"/>
      <c r="AC294" s="85"/>
      <c r="AD294" s="85"/>
      <c r="AE294" s="85"/>
      <c r="AF294" s="85"/>
      <c r="AG294" s="85"/>
    </row>
    <row r="295" spans="2:33" x14ac:dyDescent="0.25">
      <c r="B295" s="58">
        <f t="shared" si="32"/>
        <v>43190</v>
      </c>
      <c r="C295" s="59">
        <f t="shared" si="39"/>
        <v>43190</v>
      </c>
      <c r="G295" s="60"/>
      <c r="H295" s="60"/>
      <c r="M295" s="60"/>
      <c r="N295" s="60"/>
      <c r="O295" s="60"/>
      <c r="P295" s="60"/>
      <c r="R295" s="85">
        <f t="shared" si="38"/>
        <v>0</v>
      </c>
      <c r="S295" s="85">
        <f t="shared" si="33"/>
        <v>0</v>
      </c>
      <c r="T295" s="85" t="str">
        <f t="shared" si="34"/>
        <v>No conformidad y &lt;=30</v>
      </c>
      <c r="U295" s="85">
        <v>1</v>
      </c>
      <c r="V295" s="85" t="str">
        <f t="shared" si="35"/>
        <v/>
      </c>
      <c r="W295" s="85" t="b">
        <f t="shared" si="36"/>
        <v>0</v>
      </c>
      <c r="X295" s="85" t="str">
        <f t="shared" si="37"/>
        <v>No conformidad</v>
      </c>
      <c r="Y295" s="85"/>
      <c r="Z295" s="85"/>
      <c r="AA295" s="85"/>
      <c r="AB295" s="85"/>
      <c r="AC295" s="85"/>
      <c r="AD295" s="85"/>
      <c r="AE295" s="85"/>
      <c r="AF295" s="85"/>
      <c r="AG295" s="85"/>
    </row>
    <row r="296" spans="2:33" x14ac:dyDescent="0.25">
      <c r="B296" s="58">
        <f t="shared" si="32"/>
        <v>43190</v>
      </c>
      <c r="C296" s="59">
        <f t="shared" si="39"/>
        <v>43190</v>
      </c>
      <c r="G296" s="60"/>
      <c r="H296" s="60"/>
      <c r="M296" s="60"/>
      <c r="N296" s="60"/>
      <c r="O296" s="60"/>
      <c r="P296" s="60"/>
      <c r="R296" s="85">
        <f t="shared" si="38"/>
        <v>0</v>
      </c>
      <c r="S296" s="85">
        <f t="shared" si="33"/>
        <v>0</v>
      </c>
      <c r="T296" s="85" t="str">
        <f t="shared" si="34"/>
        <v>No conformidad y &lt;=30</v>
      </c>
      <c r="U296" s="85">
        <v>1</v>
      </c>
      <c r="V296" s="85" t="str">
        <f t="shared" si="35"/>
        <v/>
      </c>
      <c r="W296" s="85" t="b">
        <f t="shared" si="36"/>
        <v>0</v>
      </c>
      <c r="X296" s="85" t="str">
        <f t="shared" si="37"/>
        <v>No conformidad</v>
      </c>
      <c r="Y296" s="85"/>
      <c r="Z296" s="85"/>
      <c r="AA296" s="85"/>
      <c r="AB296" s="85"/>
      <c r="AC296" s="85"/>
      <c r="AD296" s="85"/>
      <c r="AE296" s="85"/>
      <c r="AF296" s="85"/>
      <c r="AG296" s="85"/>
    </row>
    <row r="297" spans="2:33" x14ac:dyDescent="0.25">
      <c r="B297" s="58">
        <f t="shared" si="32"/>
        <v>43190</v>
      </c>
      <c r="C297" s="59">
        <f t="shared" si="39"/>
        <v>43190</v>
      </c>
      <c r="G297" s="60"/>
      <c r="H297" s="60"/>
      <c r="M297" s="60"/>
      <c r="N297" s="60"/>
      <c r="O297" s="60"/>
      <c r="P297" s="60"/>
      <c r="R297" s="85">
        <f t="shared" si="38"/>
        <v>0</v>
      </c>
      <c r="S297" s="85">
        <f t="shared" si="33"/>
        <v>0</v>
      </c>
      <c r="T297" s="85" t="str">
        <f t="shared" si="34"/>
        <v>No conformidad y &lt;=30</v>
      </c>
      <c r="U297" s="85">
        <v>1</v>
      </c>
      <c r="V297" s="85" t="str">
        <f t="shared" si="35"/>
        <v/>
      </c>
      <c r="W297" s="85" t="b">
        <f t="shared" si="36"/>
        <v>0</v>
      </c>
      <c r="X297" s="85" t="str">
        <f t="shared" si="37"/>
        <v>No conformidad</v>
      </c>
      <c r="Y297" s="85"/>
      <c r="Z297" s="85"/>
      <c r="AA297" s="85"/>
      <c r="AB297" s="85"/>
      <c r="AC297" s="85"/>
      <c r="AD297" s="85"/>
      <c r="AE297" s="85"/>
      <c r="AF297" s="85"/>
      <c r="AG297" s="85"/>
    </row>
    <row r="298" spans="2:33" x14ac:dyDescent="0.25">
      <c r="B298" s="58">
        <f t="shared" si="32"/>
        <v>43190</v>
      </c>
      <c r="C298" s="59">
        <f t="shared" si="39"/>
        <v>43190</v>
      </c>
      <c r="G298" s="60"/>
      <c r="H298" s="60"/>
      <c r="M298" s="60"/>
      <c r="N298" s="60"/>
      <c r="O298" s="60"/>
      <c r="P298" s="60"/>
      <c r="R298" s="85">
        <f t="shared" si="38"/>
        <v>0</v>
      </c>
      <c r="S298" s="85">
        <f t="shared" si="33"/>
        <v>0</v>
      </c>
      <c r="T298" s="85" t="str">
        <f t="shared" si="34"/>
        <v>No conformidad y &lt;=30</v>
      </c>
      <c r="U298" s="85">
        <v>1</v>
      </c>
      <c r="V298" s="85" t="str">
        <f t="shared" si="35"/>
        <v/>
      </c>
      <c r="W298" s="85" t="b">
        <f t="shared" si="36"/>
        <v>0</v>
      </c>
      <c r="X298" s="85" t="str">
        <f t="shared" si="37"/>
        <v>No conformidad</v>
      </c>
      <c r="Y298" s="85"/>
      <c r="Z298" s="85"/>
      <c r="AA298" s="85"/>
      <c r="AB298" s="85"/>
      <c r="AC298" s="85"/>
      <c r="AD298" s="85"/>
      <c r="AE298" s="85"/>
      <c r="AF298" s="85"/>
      <c r="AG298" s="85"/>
    </row>
    <row r="299" spans="2:33" x14ac:dyDescent="0.25">
      <c r="B299" s="58">
        <f t="shared" si="32"/>
        <v>43190</v>
      </c>
      <c r="C299" s="59">
        <f t="shared" si="39"/>
        <v>43190</v>
      </c>
      <c r="G299" s="60"/>
      <c r="H299" s="60"/>
      <c r="M299" s="60"/>
      <c r="N299" s="60"/>
      <c r="O299" s="60"/>
      <c r="P299" s="60"/>
      <c r="R299" s="85">
        <f t="shared" si="38"/>
        <v>0</v>
      </c>
      <c r="S299" s="85">
        <f t="shared" si="33"/>
        <v>0</v>
      </c>
      <c r="T299" s="85" t="str">
        <f t="shared" si="34"/>
        <v>No conformidad y &lt;=30</v>
      </c>
      <c r="U299" s="85">
        <v>1</v>
      </c>
      <c r="V299" s="85" t="str">
        <f t="shared" si="35"/>
        <v/>
      </c>
      <c r="W299" s="85" t="b">
        <f t="shared" si="36"/>
        <v>0</v>
      </c>
      <c r="X299" s="85" t="str">
        <f t="shared" si="37"/>
        <v>No conformidad</v>
      </c>
      <c r="Y299" s="85"/>
      <c r="Z299" s="85"/>
      <c r="AA299" s="85"/>
      <c r="AB299" s="85"/>
      <c r="AC299" s="85"/>
      <c r="AD299" s="85"/>
      <c r="AE299" s="85"/>
      <c r="AF299" s="85"/>
      <c r="AG299" s="85"/>
    </row>
    <row r="300" spans="2:33" x14ac:dyDescent="0.25">
      <c r="B300" s="58">
        <f t="shared" si="32"/>
        <v>43190</v>
      </c>
      <c r="C300" s="59">
        <f t="shared" si="39"/>
        <v>43190</v>
      </c>
      <c r="G300" s="60"/>
      <c r="H300" s="60"/>
      <c r="M300" s="60"/>
      <c r="N300" s="60"/>
      <c r="O300" s="60"/>
      <c r="P300" s="60"/>
      <c r="R300" s="85">
        <f t="shared" si="38"/>
        <v>0</v>
      </c>
      <c r="S300" s="85">
        <f t="shared" si="33"/>
        <v>0</v>
      </c>
      <c r="T300" s="85" t="str">
        <f t="shared" si="34"/>
        <v>No conformidad y &lt;=30</v>
      </c>
      <c r="U300" s="85">
        <v>1</v>
      </c>
      <c r="V300" s="85" t="str">
        <f t="shared" si="35"/>
        <v/>
      </c>
      <c r="W300" s="85" t="b">
        <f t="shared" si="36"/>
        <v>0</v>
      </c>
      <c r="X300" s="85" t="str">
        <f t="shared" si="37"/>
        <v>No conformidad</v>
      </c>
      <c r="Y300" s="85"/>
      <c r="Z300" s="85"/>
      <c r="AA300" s="85"/>
      <c r="AB300" s="85"/>
      <c r="AC300" s="85"/>
      <c r="AD300" s="85"/>
      <c r="AE300" s="85"/>
      <c r="AF300" s="85"/>
      <c r="AG300" s="85"/>
    </row>
    <row r="301" spans="2:33" x14ac:dyDescent="0.25">
      <c r="B301" s="58">
        <f t="shared" si="32"/>
        <v>43190</v>
      </c>
      <c r="C301" s="59">
        <f t="shared" si="39"/>
        <v>43190</v>
      </c>
      <c r="G301" s="60"/>
      <c r="H301" s="60"/>
      <c r="M301" s="60"/>
      <c r="N301" s="60"/>
      <c r="O301" s="60"/>
      <c r="P301" s="60"/>
      <c r="R301" s="85">
        <f t="shared" si="38"/>
        <v>0</v>
      </c>
      <c r="S301" s="85">
        <f t="shared" si="33"/>
        <v>0</v>
      </c>
      <c r="T301" s="85" t="str">
        <f t="shared" si="34"/>
        <v>No conformidad y &lt;=30</v>
      </c>
      <c r="U301" s="85">
        <v>1</v>
      </c>
      <c r="V301" s="85" t="str">
        <f t="shared" si="35"/>
        <v/>
      </c>
      <c r="W301" s="85" t="b">
        <f t="shared" si="36"/>
        <v>0</v>
      </c>
      <c r="X301" s="85" t="str">
        <f t="shared" si="37"/>
        <v>No conformidad</v>
      </c>
      <c r="Y301" s="85"/>
      <c r="Z301" s="85"/>
      <c r="AA301" s="85"/>
      <c r="AB301" s="85"/>
      <c r="AC301" s="85"/>
      <c r="AD301" s="85"/>
      <c r="AE301" s="85"/>
      <c r="AF301" s="85"/>
      <c r="AG301" s="85"/>
    </row>
    <row r="302" spans="2:33" x14ac:dyDescent="0.25">
      <c r="B302" s="58">
        <f t="shared" si="32"/>
        <v>43190</v>
      </c>
      <c r="C302" s="59">
        <f t="shared" si="39"/>
        <v>43190</v>
      </c>
      <c r="G302" s="60"/>
      <c r="H302" s="60"/>
      <c r="M302" s="60"/>
      <c r="N302" s="60"/>
      <c r="O302" s="60"/>
      <c r="P302" s="60"/>
      <c r="R302" s="85">
        <f t="shared" si="38"/>
        <v>0</v>
      </c>
      <c r="S302" s="85">
        <f t="shared" si="33"/>
        <v>0</v>
      </c>
      <c r="T302" s="85" t="str">
        <f t="shared" si="34"/>
        <v>No conformidad y &lt;=30</v>
      </c>
      <c r="U302" s="85">
        <v>1</v>
      </c>
      <c r="V302" s="85" t="str">
        <f t="shared" si="35"/>
        <v/>
      </c>
      <c r="W302" s="85" t="b">
        <f t="shared" si="36"/>
        <v>0</v>
      </c>
      <c r="X302" s="85" t="str">
        <f t="shared" si="37"/>
        <v>No conformidad</v>
      </c>
      <c r="Y302" s="85"/>
      <c r="Z302" s="85"/>
      <c r="AA302" s="85"/>
      <c r="AB302" s="85"/>
      <c r="AC302" s="85"/>
      <c r="AD302" s="85"/>
      <c r="AE302" s="85"/>
      <c r="AF302" s="85"/>
      <c r="AG302" s="85"/>
    </row>
    <row r="303" spans="2:33" x14ac:dyDescent="0.25">
      <c r="B303" s="58">
        <f t="shared" si="32"/>
        <v>43190</v>
      </c>
      <c r="C303" s="59">
        <f t="shared" si="39"/>
        <v>43190</v>
      </c>
      <c r="G303" s="60"/>
      <c r="H303" s="60"/>
      <c r="M303" s="60"/>
      <c r="N303" s="60"/>
      <c r="O303" s="60"/>
      <c r="P303" s="60"/>
      <c r="R303" s="85">
        <f t="shared" si="38"/>
        <v>0</v>
      </c>
      <c r="S303" s="85">
        <f t="shared" si="33"/>
        <v>0</v>
      </c>
      <c r="T303" s="85" t="str">
        <f t="shared" si="34"/>
        <v>No conformidad y &lt;=30</v>
      </c>
      <c r="U303" s="85">
        <v>1</v>
      </c>
      <c r="V303" s="85" t="str">
        <f t="shared" si="35"/>
        <v/>
      </c>
      <c r="W303" s="85" t="b">
        <f t="shared" si="36"/>
        <v>0</v>
      </c>
      <c r="X303" s="85" t="str">
        <f t="shared" si="37"/>
        <v>No conformidad</v>
      </c>
      <c r="Y303" s="85"/>
      <c r="Z303" s="85"/>
      <c r="AA303" s="85"/>
      <c r="AB303" s="85"/>
      <c r="AC303" s="85"/>
      <c r="AD303" s="85"/>
      <c r="AE303" s="85"/>
      <c r="AF303" s="85"/>
      <c r="AG303" s="85"/>
    </row>
    <row r="304" spans="2:33" x14ac:dyDescent="0.25">
      <c r="B304" s="58">
        <f t="shared" si="32"/>
        <v>43190</v>
      </c>
      <c r="C304" s="59">
        <f t="shared" si="39"/>
        <v>43190</v>
      </c>
      <c r="G304" s="60"/>
      <c r="H304" s="60"/>
      <c r="M304" s="60"/>
      <c r="N304" s="60"/>
      <c r="O304" s="60"/>
      <c r="P304" s="60"/>
      <c r="R304" s="85">
        <f t="shared" si="38"/>
        <v>0</v>
      </c>
      <c r="S304" s="85">
        <f t="shared" si="33"/>
        <v>0</v>
      </c>
      <c r="T304" s="85" t="str">
        <f t="shared" si="34"/>
        <v>No conformidad y &lt;=30</v>
      </c>
      <c r="U304" s="85">
        <v>1</v>
      </c>
      <c r="V304" s="85" t="str">
        <f t="shared" si="35"/>
        <v/>
      </c>
      <c r="W304" s="85" t="b">
        <f t="shared" si="36"/>
        <v>0</v>
      </c>
      <c r="X304" s="85" t="str">
        <f t="shared" si="37"/>
        <v>No conformidad</v>
      </c>
      <c r="Y304" s="85"/>
      <c r="Z304" s="85"/>
      <c r="AA304" s="85"/>
      <c r="AB304" s="85"/>
      <c r="AC304" s="85"/>
      <c r="AD304" s="85"/>
      <c r="AE304" s="85"/>
      <c r="AF304" s="85"/>
      <c r="AG304" s="85"/>
    </row>
    <row r="305" spans="2:33" x14ac:dyDescent="0.25">
      <c r="B305" s="58">
        <f t="shared" si="32"/>
        <v>43190</v>
      </c>
      <c r="C305" s="59">
        <f t="shared" si="39"/>
        <v>43190</v>
      </c>
      <c r="G305" s="60"/>
      <c r="H305" s="60"/>
      <c r="M305" s="60"/>
      <c r="N305" s="60"/>
      <c r="O305" s="60"/>
      <c r="P305" s="60"/>
      <c r="R305" s="85">
        <f t="shared" si="38"/>
        <v>0</v>
      </c>
      <c r="S305" s="85">
        <f t="shared" si="33"/>
        <v>0</v>
      </c>
      <c r="T305" s="85" t="str">
        <f t="shared" si="34"/>
        <v>No conformidad y &lt;=30</v>
      </c>
      <c r="U305" s="85">
        <v>1</v>
      </c>
      <c r="V305" s="85" t="str">
        <f t="shared" si="35"/>
        <v/>
      </c>
      <c r="W305" s="85" t="b">
        <f t="shared" si="36"/>
        <v>0</v>
      </c>
      <c r="X305" s="85" t="str">
        <f t="shared" si="37"/>
        <v>No conformidad</v>
      </c>
      <c r="Y305" s="85"/>
      <c r="Z305" s="85"/>
      <c r="AA305" s="85"/>
      <c r="AB305" s="85"/>
      <c r="AC305" s="85"/>
      <c r="AD305" s="85"/>
      <c r="AE305" s="85"/>
      <c r="AF305" s="85"/>
      <c r="AG305" s="85"/>
    </row>
    <row r="306" spans="2:33" x14ac:dyDescent="0.25">
      <c r="B306" s="58">
        <f t="shared" si="32"/>
        <v>43190</v>
      </c>
      <c r="C306" s="59">
        <f t="shared" si="39"/>
        <v>43190</v>
      </c>
      <c r="G306" s="60"/>
      <c r="H306" s="60"/>
      <c r="M306" s="60"/>
      <c r="N306" s="60"/>
      <c r="O306" s="60"/>
      <c r="P306" s="60"/>
      <c r="R306" s="85">
        <f t="shared" si="38"/>
        <v>0</v>
      </c>
      <c r="S306" s="85">
        <f t="shared" si="33"/>
        <v>0</v>
      </c>
      <c r="T306" s="85" t="str">
        <f t="shared" si="34"/>
        <v>No conformidad y &lt;=30</v>
      </c>
      <c r="U306" s="85">
        <v>1</v>
      </c>
      <c r="V306" s="85" t="str">
        <f t="shared" si="35"/>
        <v/>
      </c>
      <c r="W306" s="85" t="b">
        <f t="shared" si="36"/>
        <v>0</v>
      </c>
      <c r="X306" s="85" t="str">
        <f t="shared" si="37"/>
        <v>No conformidad</v>
      </c>
      <c r="Y306" s="85"/>
      <c r="Z306" s="85"/>
      <c r="AA306" s="85"/>
      <c r="AB306" s="85"/>
      <c r="AC306" s="85"/>
      <c r="AD306" s="85"/>
      <c r="AE306" s="85"/>
      <c r="AF306" s="85"/>
      <c r="AG306" s="85"/>
    </row>
    <row r="307" spans="2:33" x14ac:dyDescent="0.25">
      <c r="B307" s="58">
        <f t="shared" si="32"/>
        <v>43190</v>
      </c>
      <c r="C307" s="59">
        <f t="shared" si="39"/>
        <v>43190</v>
      </c>
      <c r="G307" s="60"/>
      <c r="H307" s="60"/>
      <c r="M307" s="60"/>
      <c r="N307" s="60"/>
      <c r="O307" s="60"/>
      <c r="P307" s="60"/>
      <c r="R307" s="85">
        <f t="shared" si="38"/>
        <v>0</v>
      </c>
      <c r="S307" s="85">
        <f t="shared" si="33"/>
        <v>0</v>
      </c>
      <c r="T307" s="85" t="str">
        <f t="shared" si="34"/>
        <v>No conformidad y &lt;=30</v>
      </c>
      <c r="U307" s="85">
        <v>1</v>
      </c>
      <c r="V307" s="85" t="str">
        <f t="shared" si="35"/>
        <v/>
      </c>
      <c r="W307" s="85" t="b">
        <f t="shared" si="36"/>
        <v>0</v>
      </c>
      <c r="X307" s="85" t="str">
        <f t="shared" si="37"/>
        <v>No conformidad</v>
      </c>
      <c r="Y307" s="85"/>
      <c r="Z307" s="85"/>
      <c r="AA307" s="85"/>
      <c r="AB307" s="85"/>
      <c r="AC307" s="85"/>
      <c r="AD307" s="85"/>
      <c r="AE307" s="85"/>
      <c r="AF307" s="85"/>
      <c r="AG307" s="85"/>
    </row>
    <row r="308" spans="2:33" x14ac:dyDescent="0.25">
      <c r="B308" s="58">
        <f t="shared" si="32"/>
        <v>43190</v>
      </c>
      <c r="C308" s="59">
        <f t="shared" si="39"/>
        <v>43190</v>
      </c>
      <c r="G308" s="60"/>
      <c r="H308" s="60"/>
      <c r="M308" s="60"/>
      <c r="N308" s="60"/>
      <c r="O308" s="60"/>
      <c r="P308" s="60"/>
      <c r="R308" s="85">
        <f t="shared" si="38"/>
        <v>0</v>
      </c>
      <c r="S308" s="85">
        <f t="shared" si="33"/>
        <v>0</v>
      </c>
      <c r="T308" s="85" t="str">
        <f t="shared" si="34"/>
        <v>No conformidad y &lt;=30</v>
      </c>
      <c r="U308" s="85">
        <v>1</v>
      </c>
      <c r="V308" s="85" t="str">
        <f t="shared" si="35"/>
        <v/>
      </c>
      <c r="W308" s="85" t="b">
        <f t="shared" si="36"/>
        <v>0</v>
      </c>
      <c r="X308" s="85" t="str">
        <f t="shared" si="37"/>
        <v>No conformidad</v>
      </c>
      <c r="Y308" s="85"/>
      <c r="Z308" s="85"/>
      <c r="AA308" s="85"/>
      <c r="AB308" s="85"/>
      <c r="AC308" s="85"/>
      <c r="AD308" s="85"/>
      <c r="AE308" s="85"/>
      <c r="AF308" s="85"/>
      <c r="AG308" s="85"/>
    </row>
    <row r="309" spans="2:33" x14ac:dyDescent="0.25">
      <c r="B309" s="58">
        <f t="shared" si="32"/>
        <v>43190</v>
      </c>
      <c r="C309" s="59">
        <f t="shared" si="39"/>
        <v>43190</v>
      </c>
      <c r="G309" s="60"/>
      <c r="H309" s="60"/>
      <c r="M309" s="60"/>
      <c r="N309" s="60"/>
      <c r="O309" s="60"/>
      <c r="P309" s="60"/>
      <c r="R309" s="85">
        <f t="shared" si="38"/>
        <v>0</v>
      </c>
      <c r="S309" s="85">
        <f t="shared" si="33"/>
        <v>0</v>
      </c>
      <c r="T309" s="85" t="str">
        <f t="shared" si="34"/>
        <v>No conformidad y &lt;=30</v>
      </c>
      <c r="U309" s="85">
        <v>1</v>
      </c>
      <c r="V309" s="85" t="str">
        <f t="shared" si="35"/>
        <v/>
      </c>
      <c r="W309" s="85" t="b">
        <f t="shared" si="36"/>
        <v>0</v>
      </c>
      <c r="X309" s="85" t="str">
        <f t="shared" si="37"/>
        <v>No conformidad</v>
      </c>
      <c r="Y309" s="85"/>
      <c r="Z309" s="85"/>
      <c r="AA309" s="85"/>
      <c r="AB309" s="85"/>
      <c r="AC309" s="85"/>
      <c r="AD309" s="85"/>
      <c r="AE309" s="85"/>
      <c r="AF309" s="85"/>
      <c r="AG309" s="85"/>
    </row>
    <row r="310" spans="2:33" x14ac:dyDescent="0.25">
      <c r="B310" s="58">
        <f t="shared" si="32"/>
        <v>43190</v>
      </c>
      <c r="C310" s="59">
        <f t="shared" si="39"/>
        <v>43190</v>
      </c>
      <c r="G310" s="60"/>
      <c r="H310" s="60"/>
      <c r="M310" s="60"/>
      <c r="N310" s="60"/>
      <c r="O310" s="60"/>
      <c r="P310" s="60"/>
      <c r="R310" s="85">
        <f t="shared" si="38"/>
        <v>0</v>
      </c>
      <c r="S310" s="85">
        <f t="shared" si="33"/>
        <v>0</v>
      </c>
      <c r="T310" s="85" t="str">
        <f t="shared" si="34"/>
        <v>No conformidad y &lt;=30</v>
      </c>
      <c r="U310" s="85">
        <v>1</v>
      </c>
      <c r="V310" s="85" t="str">
        <f t="shared" si="35"/>
        <v/>
      </c>
      <c r="W310" s="85" t="b">
        <f t="shared" si="36"/>
        <v>0</v>
      </c>
      <c r="X310" s="85" t="str">
        <f t="shared" si="37"/>
        <v>No conformidad</v>
      </c>
      <c r="Y310" s="85"/>
      <c r="Z310" s="85"/>
      <c r="AA310" s="85"/>
      <c r="AB310" s="85"/>
      <c r="AC310" s="85"/>
      <c r="AD310" s="85"/>
      <c r="AE310" s="85"/>
      <c r="AF310" s="85"/>
      <c r="AG310" s="85"/>
    </row>
    <row r="311" spans="2:33" x14ac:dyDescent="0.25">
      <c r="B311" s="58">
        <f t="shared" si="32"/>
        <v>43190</v>
      </c>
      <c r="C311" s="59">
        <f t="shared" si="39"/>
        <v>43190</v>
      </c>
      <c r="G311" s="60"/>
      <c r="H311" s="60"/>
      <c r="M311" s="60"/>
      <c r="N311" s="60"/>
      <c r="O311" s="60"/>
      <c r="P311" s="60"/>
      <c r="R311" s="85">
        <f t="shared" si="38"/>
        <v>0</v>
      </c>
      <c r="S311" s="85">
        <f t="shared" si="33"/>
        <v>0</v>
      </c>
      <c r="T311" s="85" t="str">
        <f t="shared" si="34"/>
        <v>No conformidad y &lt;=30</v>
      </c>
      <c r="U311" s="85">
        <v>1</v>
      </c>
      <c r="V311" s="85" t="str">
        <f t="shared" si="35"/>
        <v/>
      </c>
      <c r="W311" s="85" t="b">
        <f t="shared" si="36"/>
        <v>0</v>
      </c>
      <c r="X311" s="85" t="str">
        <f t="shared" si="37"/>
        <v>No conformidad</v>
      </c>
      <c r="Y311" s="85"/>
      <c r="Z311" s="85"/>
      <c r="AA311" s="85"/>
      <c r="AB311" s="85"/>
      <c r="AC311" s="85"/>
      <c r="AD311" s="85"/>
      <c r="AE311" s="85"/>
      <c r="AF311" s="85"/>
      <c r="AG311" s="85"/>
    </row>
    <row r="312" spans="2:33" x14ac:dyDescent="0.25">
      <c r="B312" s="58">
        <f t="shared" si="32"/>
        <v>43190</v>
      </c>
      <c r="C312" s="59">
        <f t="shared" si="39"/>
        <v>43190</v>
      </c>
      <c r="G312" s="60"/>
      <c r="H312" s="60"/>
      <c r="M312" s="60"/>
      <c r="N312" s="60"/>
      <c r="O312" s="60"/>
      <c r="P312" s="60"/>
      <c r="R312" s="85">
        <f t="shared" si="38"/>
        <v>0</v>
      </c>
      <c r="S312" s="85">
        <f t="shared" si="33"/>
        <v>0</v>
      </c>
      <c r="T312" s="85" t="str">
        <f t="shared" si="34"/>
        <v>No conformidad y &lt;=30</v>
      </c>
      <c r="U312" s="85">
        <v>1</v>
      </c>
      <c r="V312" s="85" t="str">
        <f t="shared" si="35"/>
        <v/>
      </c>
      <c r="W312" s="85" t="b">
        <f t="shared" si="36"/>
        <v>0</v>
      </c>
      <c r="X312" s="85" t="str">
        <f t="shared" si="37"/>
        <v>No conformidad</v>
      </c>
      <c r="Y312" s="85"/>
      <c r="Z312" s="85"/>
      <c r="AA312" s="85"/>
      <c r="AB312" s="85"/>
      <c r="AC312" s="85"/>
      <c r="AD312" s="85"/>
      <c r="AE312" s="85"/>
      <c r="AF312" s="85"/>
      <c r="AG312" s="85"/>
    </row>
    <row r="313" spans="2:33" x14ac:dyDescent="0.25">
      <c r="B313" s="58">
        <f t="shared" si="32"/>
        <v>43190</v>
      </c>
      <c r="C313" s="59">
        <f t="shared" si="39"/>
        <v>43190</v>
      </c>
      <c r="G313" s="60"/>
      <c r="H313" s="60"/>
      <c r="M313" s="60"/>
      <c r="N313" s="60"/>
      <c r="O313" s="60"/>
      <c r="P313" s="60"/>
      <c r="R313" s="85">
        <f t="shared" si="38"/>
        <v>0</v>
      </c>
      <c r="S313" s="85">
        <f t="shared" si="33"/>
        <v>0</v>
      </c>
      <c r="T313" s="85" t="str">
        <f t="shared" si="34"/>
        <v>No conformidad y &lt;=30</v>
      </c>
      <c r="U313" s="85">
        <v>1</v>
      </c>
      <c r="V313" s="85" t="str">
        <f t="shared" si="35"/>
        <v/>
      </c>
      <c r="W313" s="85" t="b">
        <f t="shared" si="36"/>
        <v>0</v>
      </c>
      <c r="X313" s="85" t="str">
        <f t="shared" si="37"/>
        <v>No conformidad</v>
      </c>
      <c r="Y313" s="85"/>
      <c r="Z313" s="85"/>
      <c r="AA313" s="85"/>
      <c r="AB313" s="85"/>
      <c r="AC313" s="85"/>
      <c r="AD313" s="85"/>
      <c r="AE313" s="85"/>
      <c r="AF313" s="85"/>
      <c r="AG313" s="85"/>
    </row>
    <row r="314" spans="2:33" x14ac:dyDescent="0.25">
      <c r="B314" s="58">
        <f t="shared" si="32"/>
        <v>43190</v>
      </c>
      <c r="C314" s="59">
        <f t="shared" si="39"/>
        <v>43190</v>
      </c>
      <c r="G314" s="60"/>
      <c r="H314" s="60"/>
      <c r="M314" s="60"/>
      <c r="N314" s="60"/>
      <c r="O314" s="60"/>
      <c r="P314" s="60"/>
      <c r="R314" s="85">
        <f t="shared" si="38"/>
        <v>0</v>
      </c>
      <c r="S314" s="85">
        <f t="shared" si="33"/>
        <v>0</v>
      </c>
      <c r="T314" s="85" t="str">
        <f t="shared" si="34"/>
        <v>No conformidad y &lt;=30</v>
      </c>
      <c r="U314" s="85">
        <v>1</v>
      </c>
      <c r="V314" s="85" t="str">
        <f t="shared" si="35"/>
        <v/>
      </c>
      <c r="W314" s="85" t="b">
        <f t="shared" si="36"/>
        <v>0</v>
      </c>
      <c r="X314" s="85" t="str">
        <f t="shared" si="37"/>
        <v>No conformidad</v>
      </c>
      <c r="Y314" s="85"/>
      <c r="Z314" s="85"/>
      <c r="AA314" s="85"/>
      <c r="AB314" s="85"/>
      <c r="AC314" s="85"/>
      <c r="AD314" s="85"/>
      <c r="AE314" s="85"/>
      <c r="AF314" s="85"/>
      <c r="AG314" s="85"/>
    </row>
    <row r="315" spans="2:33" x14ac:dyDescent="0.25">
      <c r="B315" s="58">
        <f t="shared" si="32"/>
        <v>43190</v>
      </c>
      <c r="C315" s="59">
        <f t="shared" si="39"/>
        <v>43190</v>
      </c>
      <c r="G315" s="60"/>
      <c r="H315" s="60"/>
      <c r="M315" s="60"/>
      <c r="N315" s="60"/>
      <c r="O315" s="60"/>
      <c r="P315" s="60"/>
      <c r="R315" s="85">
        <f t="shared" si="38"/>
        <v>0</v>
      </c>
      <c r="S315" s="85">
        <f t="shared" si="33"/>
        <v>0</v>
      </c>
      <c r="T315" s="85" t="str">
        <f t="shared" si="34"/>
        <v>No conformidad y &lt;=30</v>
      </c>
      <c r="U315" s="85">
        <v>1</v>
      </c>
      <c r="V315" s="85" t="str">
        <f t="shared" si="35"/>
        <v/>
      </c>
      <c r="W315" s="85" t="b">
        <f t="shared" si="36"/>
        <v>0</v>
      </c>
      <c r="X315" s="85" t="str">
        <f t="shared" si="37"/>
        <v>No conformidad</v>
      </c>
      <c r="Y315" s="85"/>
      <c r="Z315" s="85"/>
      <c r="AA315" s="85"/>
      <c r="AB315" s="85"/>
      <c r="AC315" s="85"/>
      <c r="AD315" s="85"/>
      <c r="AE315" s="85"/>
      <c r="AF315" s="85"/>
      <c r="AG315" s="85"/>
    </row>
    <row r="316" spans="2:33" x14ac:dyDescent="0.25">
      <c r="B316" s="58">
        <f t="shared" si="32"/>
        <v>43190</v>
      </c>
      <c r="C316" s="59">
        <f t="shared" si="39"/>
        <v>43190</v>
      </c>
      <c r="G316" s="60"/>
      <c r="H316" s="60"/>
      <c r="M316" s="60"/>
      <c r="N316" s="60"/>
      <c r="O316" s="60"/>
      <c r="P316" s="60"/>
      <c r="R316" s="85">
        <f t="shared" si="38"/>
        <v>0</v>
      </c>
      <c r="S316" s="85">
        <f t="shared" si="33"/>
        <v>0</v>
      </c>
      <c r="T316" s="85" t="str">
        <f t="shared" si="34"/>
        <v>No conformidad y &lt;=30</v>
      </c>
      <c r="U316" s="85">
        <v>1</v>
      </c>
      <c r="V316" s="85" t="str">
        <f t="shared" si="35"/>
        <v/>
      </c>
      <c r="W316" s="85" t="b">
        <f t="shared" si="36"/>
        <v>0</v>
      </c>
      <c r="X316" s="85" t="str">
        <f t="shared" si="37"/>
        <v>No conformidad</v>
      </c>
      <c r="Y316" s="85"/>
      <c r="Z316" s="85"/>
      <c r="AA316" s="85"/>
      <c r="AB316" s="85"/>
      <c r="AC316" s="85"/>
      <c r="AD316" s="85"/>
      <c r="AE316" s="85"/>
      <c r="AF316" s="85"/>
      <c r="AG316" s="85"/>
    </row>
    <row r="317" spans="2:33" x14ac:dyDescent="0.25">
      <c r="B317" s="58">
        <f t="shared" si="32"/>
        <v>43190</v>
      </c>
      <c r="C317" s="59">
        <f t="shared" si="39"/>
        <v>43190</v>
      </c>
      <c r="G317" s="60"/>
      <c r="H317" s="60"/>
      <c r="M317" s="60"/>
      <c r="N317" s="60"/>
      <c r="O317" s="60"/>
      <c r="P317" s="60"/>
      <c r="R317" s="85">
        <f t="shared" si="38"/>
        <v>0</v>
      </c>
      <c r="S317" s="85">
        <f t="shared" si="33"/>
        <v>0</v>
      </c>
      <c r="T317" s="85" t="str">
        <f t="shared" si="34"/>
        <v>No conformidad y &lt;=30</v>
      </c>
      <c r="U317" s="85">
        <v>1</v>
      </c>
      <c r="V317" s="85" t="str">
        <f t="shared" si="35"/>
        <v/>
      </c>
      <c r="W317" s="85" t="b">
        <f t="shared" si="36"/>
        <v>0</v>
      </c>
      <c r="X317" s="85" t="str">
        <f t="shared" si="37"/>
        <v>No conformidad</v>
      </c>
      <c r="Y317" s="85"/>
      <c r="Z317" s="85"/>
      <c r="AA317" s="85"/>
      <c r="AB317" s="85"/>
      <c r="AC317" s="85"/>
      <c r="AD317" s="85"/>
      <c r="AE317" s="85"/>
      <c r="AF317" s="85"/>
      <c r="AG317" s="85"/>
    </row>
    <row r="318" spans="2:33" x14ac:dyDescent="0.25">
      <c r="B318" s="58">
        <f t="shared" si="32"/>
        <v>43190</v>
      </c>
      <c r="C318" s="59">
        <f t="shared" si="39"/>
        <v>43190</v>
      </c>
      <c r="G318" s="60"/>
      <c r="H318" s="60"/>
      <c r="M318" s="60"/>
      <c r="N318" s="60"/>
      <c r="O318" s="60"/>
      <c r="P318" s="60"/>
      <c r="R318" s="85">
        <f t="shared" si="38"/>
        <v>0</v>
      </c>
      <c r="S318" s="85">
        <f t="shared" si="33"/>
        <v>0</v>
      </c>
      <c r="T318" s="85" t="str">
        <f t="shared" si="34"/>
        <v>No conformidad y &lt;=30</v>
      </c>
      <c r="U318" s="85">
        <v>1</v>
      </c>
      <c r="V318" s="85" t="str">
        <f t="shared" si="35"/>
        <v/>
      </c>
      <c r="W318" s="85" t="b">
        <f t="shared" si="36"/>
        <v>0</v>
      </c>
      <c r="X318" s="85" t="str">
        <f t="shared" si="37"/>
        <v>No conformidad</v>
      </c>
      <c r="Y318" s="85"/>
      <c r="Z318" s="85"/>
      <c r="AA318" s="85"/>
      <c r="AB318" s="85"/>
      <c r="AC318" s="85"/>
      <c r="AD318" s="85"/>
      <c r="AE318" s="85"/>
      <c r="AF318" s="85"/>
      <c r="AG318" s="85"/>
    </row>
    <row r="319" spans="2:33" x14ac:dyDescent="0.25">
      <c r="B319" s="58">
        <f t="shared" si="32"/>
        <v>43190</v>
      </c>
      <c r="C319" s="59">
        <f t="shared" si="39"/>
        <v>43190</v>
      </c>
      <c r="G319" s="60"/>
      <c r="H319" s="60"/>
      <c r="M319" s="60"/>
      <c r="N319" s="60"/>
      <c r="O319" s="60"/>
      <c r="P319" s="60"/>
      <c r="R319" s="85">
        <f t="shared" si="38"/>
        <v>0</v>
      </c>
      <c r="S319" s="85">
        <f t="shared" si="33"/>
        <v>0</v>
      </c>
      <c r="T319" s="85" t="str">
        <f t="shared" si="34"/>
        <v>No conformidad y &lt;=30</v>
      </c>
      <c r="U319" s="85">
        <v>1</v>
      </c>
      <c r="V319" s="85" t="str">
        <f t="shared" si="35"/>
        <v/>
      </c>
      <c r="W319" s="85" t="b">
        <f t="shared" si="36"/>
        <v>0</v>
      </c>
      <c r="X319" s="85" t="str">
        <f t="shared" si="37"/>
        <v>No conformidad</v>
      </c>
      <c r="Y319" s="85"/>
      <c r="Z319" s="85"/>
      <c r="AA319" s="85"/>
      <c r="AB319" s="85"/>
      <c r="AC319" s="85"/>
      <c r="AD319" s="85"/>
      <c r="AE319" s="85"/>
      <c r="AF319" s="85"/>
      <c r="AG319" s="85"/>
    </row>
    <row r="320" spans="2:33" x14ac:dyDescent="0.25">
      <c r="B320" s="58">
        <f t="shared" si="32"/>
        <v>43190</v>
      </c>
      <c r="C320" s="59">
        <f t="shared" si="39"/>
        <v>43190</v>
      </c>
      <c r="G320" s="60"/>
      <c r="H320" s="60"/>
      <c r="M320" s="60"/>
      <c r="N320" s="60"/>
      <c r="O320" s="60"/>
      <c r="P320" s="60"/>
      <c r="R320" s="85">
        <f t="shared" si="38"/>
        <v>0</v>
      </c>
      <c r="S320" s="85">
        <f t="shared" si="33"/>
        <v>0</v>
      </c>
      <c r="T320" s="85" t="str">
        <f t="shared" si="34"/>
        <v>No conformidad y &lt;=30</v>
      </c>
      <c r="U320" s="85">
        <v>1</v>
      </c>
      <c r="V320" s="85" t="str">
        <f t="shared" si="35"/>
        <v/>
      </c>
      <c r="W320" s="85" t="b">
        <f t="shared" si="36"/>
        <v>0</v>
      </c>
      <c r="X320" s="85" t="str">
        <f t="shared" si="37"/>
        <v>No conformidad</v>
      </c>
      <c r="Y320" s="85"/>
      <c r="Z320" s="85"/>
      <c r="AA320" s="85"/>
      <c r="AB320" s="85"/>
      <c r="AC320" s="85"/>
      <c r="AD320" s="85"/>
      <c r="AE320" s="85"/>
      <c r="AF320" s="85"/>
      <c r="AG320" s="85"/>
    </row>
    <row r="321" spans="2:33" x14ac:dyDescent="0.25">
      <c r="B321" s="58">
        <f t="shared" si="32"/>
        <v>43190</v>
      </c>
      <c r="C321" s="59">
        <f t="shared" si="39"/>
        <v>43190</v>
      </c>
      <c r="G321" s="60"/>
      <c r="H321" s="60"/>
      <c r="M321" s="60"/>
      <c r="N321" s="60"/>
      <c r="O321" s="60"/>
      <c r="P321" s="60"/>
      <c r="R321" s="85">
        <f t="shared" si="38"/>
        <v>0</v>
      </c>
      <c r="S321" s="85">
        <f t="shared" si="33"/>
        <v>0</v>
      </c>
      <c r="T321" s="85" t="str">
        <f t="shared" si="34"/>
        <v>No conformidad y &lt;=30</v>
      </c>
      <c r="U321" s="85">
        <v>1</v>
      </c>
      <c r="V321" s="85" t="str">
        <f t="shared" si="35"/>
        <v/>
      </c>
      <c r="W321" s="85" t="b">
        <f t="shared" si="36"/>
        <v>0</v>
      </c>
      <c r="X321" s="85" t="str">
        <f t="shared" si="37"/>
        <v>No conformidad</v>
      </c>
      <c r="Y321" s="85"/>
      <c r="Z321" s="85"/>
      <c r="AA321" s="85"/>
      <c r="AB321" s="85"/>
      <c r="AC321" s="85"/>
      <c r="AD321" s="85"/>
      <c r="AE321" s="85"/>
      <c r="AF321" s="85"/>
      <c r="AG321" s="85"/>
    </row>
    <row r="322" spans="2:33" x14ac:dyDescent="0.25">
      <c r="B322" s="58">
        <f t="shared" si="32"/>
        <v>43190</v>
      </c>
      <c r="C322" s="59">
        <f t="shared" si="39"/>
        <v>43190</v>
      </c>
      <c r="G322" s="60"/>
      <c r="H322" s="60"/>
      <c r="M322" s="60"/>
      <c r="N322" s="60"/>
      <c r="O322" s="60"/>
      <c r="P322" s="60"/>
      <c r="R322" s="85">
        <f t="shared" si="38"/>
        <v>0</v>
      </c>
      <c r="S322" s="85">
        <f t="shared" si="33"/>
        <v>0</v>
      </c>
      <c r="T322" s="85" t="str">
        <f t="shared" si="34"/>
        <v>No conformidad y &lt;=30</v>
      </c>
      <c r="U322" s="85">
        <v>1</v>
      </c>
      <c r="V322" s="85" t="str">
        <f t="shared" si="35"/>
        <v/>
      </c>
      <c r="W322" s="85" t="b">
        <f t="shared" si="36"/>
        <v>0</v>
      </c>
      <c r="X322" s="85" t="str">
        <f t="shared" si="37"/>
        <v>No conformidad</v>
      </c>
      <c r="Y322" s="85"/>
      <c r="Z322" s="85"/>
      <c r="AA322" s="85"/>
      <c r="AB322" s="85"/>
      <c r="AC322" s="85"/>
      <c r="AD322" s="85"/>
      <c r="AE322" s="85"/>
      <c r="AF322" s="85"/>
      <c r="AG322" s="85"/>
    </row>
    <row r="323" spans="2:33" x14ac:dyDescent="0.25">
      <c r="B323" s="58">
        <f t="shared" si="32"/>
        <v>43190</v>
      </c>
      <c r="C323" s="59">
        <f t="shared" si="39"/>
        <v>43190</v>
      </c>
      <c r="G323" s="60"/>
      <c r="H323" s="60"/>
      <c r="M323" s="60"/>
      <c r="N323" s="60"/>
      <c r="O323" s="60"/>
      <c r="P323" s="60"/>
      <c r="R323" s="85">
        <f t="shared" si="38"/>
        <v>0</v>
      </c>
      <c r="S323" s="85">
        <f t="shared" si="33"/>
        <v>0</v>
      </c>
      <c r="T323" s="85" t="str">
        <f t="shared" si="34"/>
        <v>No conformidad y &lt;=30</v>
      </c>
      <c r="U323" s="85">
        <v>1</v>
      </c>
      <c r="V323" s="85" t="str">
        <f t="shared" si="35"/>
        <v/>
      </c>
      <c r="W323" s="85" t="b">
        <f t="shared" si="36"/>
        <v>0</v>
      </c>
      <c r="X323" s="85" t="str">
        <f t="shared" si="37"/>
        <v>No conformidad</v>
      </c>
      <c r="Y323" s="85"/>
      <c r="Z323" s="85"/>
      <c r="AA323" s="85"/>
      <c r="AB323" s="85"/>
      <c r="AC323" s="85"/>
      <c r="AD323" s="85"/>
      <c r="AE323" s="85"/>
      <c r="AF323" s="85"/>
      <c r="AG323" s="85"/>
    </row>
    <row r="324" spans="2:33" x14ac:dyDescent="0.25">
      <c r="B324" s="58">
        <f t="shared" si="32"/>
        <v>43190</v>
      </c>
      <c r="C324" s="59">
        <f t="shared" si="39"/>
        <v>43190</v>
      </c>
      <c r="G324" s="60"/>
      <c r="H324" s="60"/>
      <c r="M324" s="60"/>
      <c r="N324" s="60"/>
      <c r="O324" s="60"/>
      <c r="P324" s="60"/>
      <c r="R324" s="85">
        <f t="shared" si="38"/>
        <v>0</v>
      </c>
      <c r="S324" s="85">
        <f t="shared" si="33"/>
        <v>0</v>
      </c>
      <c r="T324" s="85" t="str">
        <f t="shared" si="34"/>
        <v>No conformidad y &lt;=30</v>
      </c>
      <c r="U324" s="85">
        <v>1</v>
      </c>
      <c r="V324" s="85" t="str">
        <f t="shared" si="35"/>
        <v/>
      </c>
      <c r="W324" s="85" t="b">
        <f t="shared" si="36"/>
        <v>0</v>
      </c>
      <c r="X324" s="85" t="str">
        <f t="shared" si="37"/>
        <v>No conformidad</v>
      </c>
      <c r="Y324" s="85"/>
      <c r="Z324" s="85"/>
      <c r="AA324" s="85"/>
      <c r="AB324" s="85"/>
      <c r="AC324" s="85"/>
      <c r="AD324" s="85"/>
      <c r="AE324" s="85"/>
      <c r="AF324" s="85"/>
      <c r="AG324" s="85"/>
    </row>
    <row r="325" spans="2:33" x14ac:dyDescent="0.25">
      <c r="B325" s="58">
        <f t="shared" si="32"/>
        <v>43190</v>
      </c>
      <c r="C325" s="59">
        <f t="shared" si="39"/>
        <v>43190</v>
      </c>
      <c r="G325" s="60"/>
      <c r="H325" s="60"/>
      <c r="M325" s="60"/>
      <c r="N325" s="60"/>
      <c r="O325" s="60"/>
      <c r="P325" s="60"/>
      <c r="R325" s="85">
        <f t="shared" si="38"/>
        <v>0</v>
      </c>
      <c r="S325" s="85">
        <f t="shared" si="33"/>
        <v>0</v>
      </c>
      <c r="T325" s="85" t="str">
        <f t="shared" si="34"/>
        <v>No conformidad y &lt;=30</v>
      </c>
      <c r="U325" s="85">
        <v>1</v>
      </c>
      <c r="V325" s="85" t="str">
        <f t="shared" si="35"/>
        <v/>
      </c>
      <c r="W325" s="85" t="b">
        <f t="shared" si="36"/>
        <v>0</v>
      </c>
      <c r="X325" s="85" t="str">
        <f t="shared" si="37"/>
        <v>No conformidad</v>
      </c>
      <c r="Y325" s="85"/>
      <c r="Z325" s="85"/>
      <c r="AA325" s="85"/>
      <c r="AB325" s="85"/>
      <c r="AC325" s="85"/>
      <c r="AD325" s="85"/>
      <c r="AE325" s="85"/>
      <c r="AF325" s="85"/>
      <c r="AG325" s="85"/>
    </row>
    <row r="326" spans="2:33" x14ac:dyDescent="0.25">
      <c r="B326" s="58">
        <f t="shared" si="32"/>
        <v>43190</v>
      </c>
      <c r="C326" s="59">
        <f t="shared" si="39"/>
        <v>43190</v>
      </c>
      <c r="G326" s="60"/>
      <c r="H326" s="60"/>
      <c r="M326" s="60"/>
      <c r="N326" s="60"/>
      <c r="O326" s="60"/>
      <c r="P326" s="60"/>
      <c r="R326" s="85">
        <f t="shared" si="38"/>
        <v>0</v>
      </c>
      <c r="S326" s="85">
        <f t="shared" si="33"/>
        <v>0</v>
      </c>
      <c r="T326" s="85" t="str">
        <f t="shared" si="34"/>
        <v>No conformidad y &lt;=30</v>
      </c>
      <c r="U326" s="85">
        <v>1</v>
      </c>
      <c r="V326" s="85" t="str">
        <f t="shared" si="35"/>
        <v/>
      </c>
      <c r="W326" s="85" t="b">
        <f t="shared" si="36"/>
        <v>0</v>
      </c>
      <c r="X326" s="85" t="str">
        <f t="shared" si="37"/>
        <v>No conformidad</v>
      </c>
      <c r="Y326" s="85"/>
      <c r="Z326" s="85"/>
      <c r="AA326" s="85"/>
      <c r="AB326" s="85"/>
      <c r="AC326" s="85"/>
      <c r="AD326" s="85"/>
      <c r="AE326" s="85"/>
      <c r="AF326" s="85"/>
      <c r="AG326" s="85"/>
    </row>
    <row r="327" spans="2:33" x14ac:dyDescent="0.25">
      <c r="B327" s="58">
        <f t="shared" si="32"/>
        <v>43190</v>
      </c>
      <c r="C327" s="59">
        <f t="shared" si="39"/>
        <v>43190</v>
      </c>
      <c r="G327" s="60"/>
      <c r="H327" s="60"/>
      <c r="M327" s="60"/>
      <c r="N327" s="60"/>
      <c r="O327" s="60"/>
      <c r="P327" s="60"/>
      <c r="R327" s="85">
        <f t="shared" si="38"/>
        <v>0</v>
      </c>
      <c r="S327" s="85">
        <f t="shared" si="33"/>
        <v>0</v>
      </c>
      <c r="T327" s="85" t="str">
        <f t="shared" si="34"/>
        <v>No conformidad y &lt;=30</v>
      </c>
      <c r="U327" s="85">
        <v>1</v>
      </c>
      <c r="V327" s="85" t="str">
        <f t="shared" si="35"/>
        <v/>
      </c>
      <c r="W327" s="85" t="b">
        <f t="shared" si="36"/>
        <v>0</v>
      </c>
      <c r="X327" s="85" t="str">
        <f t="shared" si="37"/>
        <v>No conformidad</v>
      </c>
      <c r="Y327" s="85"/>
      <c r="Z327" s="85"/>
      <c r="AA327" s="85"/>
      <c r="AB327" s="85"/>
      <c r="AC327" s="85"/>
      <c r="AD327" s="85"/>
      <c r="AE327" s="85"/>
      <c r="AF327" s="85"/>
      <c r="AG327" s="85"/>
    </row>
    <row r="328" spans="2:33" x14ac:dyDescent="0.25">
      <c r="B328" s="58">
        <f t="shared" ref="B328:B391" si="40">IF(ISBLANK(P328),$F$5,P328)</f>
        <v>43190</v>
      </c>
      <c r="C328" s="59">
        <f t="shared" si="39"/>
        <v>43190</v>
      </c>
      <c r="G328" s="60"/>
      <c r="H328" s="60"/>
      <c r="M328" s="60"/>
      <c r="N328" s="60"/>
      <c r="O328" s="60"/>
      <c r="P328" s="60"/>
      <c r="R328" s="85">
        <f t="shared" si="38"/>
        <v>0</v>
      </c>
      <c r="S328" s="85">
        <f t="shared" ref="S328:S391" si="41">O328-M328</f>
        <v>0</v>
      </c>
      <c r="T328" s="85" t="str">
        <f t="shared" ref="T328:T391" si="42">IF(AND(S328&lt;=30,ISBLANK(N328)),"No conformidad y &lt;=30",IF(AND(S328&gt;30,ISBLANK(N328)),"No conformidad y &gt;30",IF(S328&lt;=30,"Conformidad y &lt;=30","Conformidad y &gt;30")))</f>
        <v>No conformidad y &lt;=30</v>
      </c>
      <c r="U328" s="85">
        <v>1</v>
      </c>
      <c r="V328" s="85" t="str">
        <f t="shared" ref="V328:V391" si="43">IF(AND(ISBLANK(N328),ISNUMBER(J328)),"No conformidad",IF(ISNUMBER(J328),P328-N328,""))</f>
        <v/>
      </c>
      <c r="W328" s="85" t="b">
        <f t="shared" ref="W328:W391" si="44">ISNUMBER(P328)</f>
        <v>0</v>
      </c>
      <c r="X328" s="85" t="str">
        <f t="shared" si="37"/>
        <v>No conformidad</v>
      </c>
      <c r="Y328" s="85"/>
      <c r="Z328" s="85"/>
      <c r="AA328" s="85"/>
      <c r="AB328" s="85"/>
      <c r="AC328" s="85"/>
      <c r="AD328" s="85"/>
      <c r="AE328" s="85"/>
      <c r="AF328" s="85"/>
      <c r="AG328" s="85"/>
    </row>
    <row r="329" spans="2:33" x14ac:dyDescent="0.25">
      <c r="B329" s="58">
        <f t="shared" si="40"/>
        <v>43190</v>
      </c>
      <c r="C329" s="59">
        <f t="shared" si="39"/>
        <v>43190</v>
      </c>
      <c r="G329" s="60"/>
      <c r="H329" s="60"/>
      <c r="M329" s="60"/>
      <c r="N329" s="60"/>
      <c r="O329" s="60"/>
      <c r="P329" s="60"/>
      <c r="R329" s="85">
        <f t="shared" si="38"/>
        <v>0</v>
      </c>
      <c r="S329" s="85">
        <f t="shared" si="41"/>
        <v>0</v>
      </c>
      <c r="T329" s="85" t="str">
        <f t="shared" si="42"/>
        <v>No conformidad y &lt;=30</v>
      </c>
      <c r="U329" s="85">
        <v>1</v>
      </c>
      <c r="V329" s="85" t="str">
        <f t="shared" si="43"/>
        <v/>
      </c>
      <c r="W329" s="85" t="b">
        <f t="shared" si="44"/>
        <v>0</v>
      </c>
      <c r="X329" s="85" t="str">
        <f t="shared" ref="X329:X392" si="45">IF(ISBLANK(N329),"No conformidad",$F$5-N329)</f>
        <v>No conformidad</v>
      </c>
      <c r="Y329" s="85"/>
      <c r="Z329" s="85"/>
      <c r="AA329" s="85"/>
      <c r="AB329" s="85"/>
      <c r="AC329" s="85"/>
      <c r="AD329" s="85"/>
      <c r="AE329" s="85"/>
      <c r="AF329" s="85"/>
      <c r="AG329" s="85"/>
    </row>
    <row r="330" spans="2:33" x14ac:dyDescent="0.25">
      <c r="B330" s="58">
        <f t="shared" si="40"/>
        <v>43190</v>
      </c>
      <c r="C330" s="59">
        <f t="shared" si="39"/>
        <v>43190</v>
      </c>
      <c r="G330" s="60"/>
      <c r="H330" s="60"/>
      <c r="M330" s="60"/>
      <c r="N330" s="60"/>
      <c r="O330" s="60"/>
      <c r="P330" s="60"/>
      <c r="R330" s="85">
        <f t="shared" ref="R330:R393" si="46">IF(ISBLANK(P330),C330*J330,-C330*J330)</f>
        <v>0</v>
      </c>
      <c r="S330" s="85">
        <f t="shared" si="41"/>
        <v>0</v>
      </c>
      <c r="T330" s="85" t="str">
        <f t="shared" si="42"/>
        <v>No conformidad y &lt;=30</v>
      </c>
      <c r="U330" s="85">
        <v>1</v>
      </c>
      <c r="V330" s="85" t="str">
        <f t="shared" si="43"/>
        <v/>
      </c>
      <c r="W330" s="85" t="b">
        <f t="shared" si="44"/>
        <v>0</v>
      </c>
      <c r="X330" s="85" t="str">
        <f t="shared" si="45"/>
        <v>No conformidad</v>
      </c>
      <c r="Y330" s="85"/>
      <c r="Z330" s="85"/>
      <c r="AA330" s="85"/>
      <c r="AB330" s="85"/>
      <c r="AC330" s="85"/>
      <c r="AD330" s="85"/>
      <c r="AE330" s="85"/>
      <c r="AF330" s="85"/>
      <c r="AG330" s="85"/>
    </row>
    <row r="331" spans="2:33" x14ac:dyDescent="0.25">
      <c r="B331" s="58">
        <f t="shared" si="40"/>
        <v>43190</v>
      </c>
      <c r="C331" s="59">
        <f t="shared" si="39"/>
        <v>43190</v>
      </c>
      <c r="G331" s="60"/>
      <c r="H331" s="60"/>
      <c r="M331" s="60"/>
      <c r="N331" s="60"/>
      <c r="O331" s="60"/>
      <c r="P331" s="60"/>
      <c r="R331" s="85">
        <f t="shared" si="46"/>
        <v>0</v>
      </c>
      <c r="S331" s="85">
        <f t="shared" si="41"/>
        <v>0</v>
      </c>
      <c r="T331" s="85" t="str">
        <f t="shared" si="42"/>
        <v>No conformidad y &lt;=30</v>
      </c>
      <c r="U331" s="85">
        <v>1</v>
      </c>
      <c r="V331" s="85" t="str">
        <f t="shared" si="43"/>
        <v/>
      </c>
      <c r="W331" s="85" t="b">
        <f t="shared" si="44"/>
        <v>0</v>
      </c>
      <c r="X331" s="85" t="str">
        <f t="shared" si="45"/>
        <v>No conformidad</v>
      </c>
      <c r="Y331" s="85"/>
      <c r="Z331" s="85"/>
      <c r="AA331" s="85"/>
      <c r="AB331" s="85"/>
      <c r="AC331" s="85"/>
      <c r="AD331" s="85"/>
      <c r="AE331" s="85"/>
      <c r="AF331" s="85"/>
      <c r="AG331" s="85"/>
    </row>
    <row r="332" spans="2:33" x14ac:dyDescent="0.25">
      <c r="B332" s="58">
        <f t="shared" si="40"/>
        <v>43190</v>
      </c>
      <c r="C332" s="59">
        <f t="shared" si="39"/>
        <v>43190</v>
      </c>
      <c r="G332" s="60"/>
      <c r="H332" s="60"/>
      <c r="M332" s="60"/>
      <c r="N332" s="60"/>
      <c r="O332" s="60"/>
      <c r="P332" s="60"/>
      <c r="R332" s="85">
        <f t="shared" si="46"/>
        <v>0</v>
      </c>
      <c r="S332" s="85">
        <f t="shared" si="41"/>
        <v>0</v>
      </c>
      <c r="T332" s="85" t="str">
        <f t="shared" si="42"/>
        <v>No conformidad y &lt;=30</v>
      </c>
      <c r="U332" s="85">
        <v>1</v>
      </c>
      <c r="V332" s="85" t="str">
        <f t="shared" si="43"/>
        <v/>
      </c>
      <c r="W332" s="85" t="b">
        <f t="shared" si="44"/>
        <v>0</v>
      </c>
      <c r="X332" s="85" t="str">
        <f t="shared" si="45"/>
        <v>No conformidad</v>
      </c>
      <c r="Y332" s="85"/>
      <c r="Z332" s="85"/>
      <c r="AA332" s="85"/>
      <c r="AB332" s="85"/>
      <c r="AC332" s="85"/>
      <c r="AD332" s="85"/>
      <c r="AE332" s="85"/>
      <c r="AF332" s="85"/>
      <c r="AG332" s="85"/>
    </row>
    <row r="333" spans="2:33" x14ac:dyDescent="0.25">
      <c r="B333" s="58">
        <f t="shared" si="40"/>
        <v>43190</v>
      </c>
      <c r="C333" s="59">
        <f t="shared" ref="C333:C396" si="47">B333-N333</f>
        <v>43190</v>
      </c>
      <c r="G333" s="60"/>
      <c r="H333" s="60"/>
      <c r="M333" s="60"/>
      <c r="N333" s="60"/>
      <c r="O333" s="60"/>
      <c r="P333" s="60"/>
      <c r="R333" s="85">
        <f t="shared" si="46"/>
        <v>0</v>
      </c>
      <c r="S333" s="85">
        <f t="shared" si="41"/>
        <v>0</v>
      </c>
      <c r="T333" s="85" t="str">
        <f t="shared" si="42"/>
        <v>No conformidad y &lt;=30</v>
      </c>
      <c r="U333" s="85">
        <v>1</v>
      </c>
      <c r="V333" s="85" t="str">
        <f t="shared" si="43"/>
        <v/>
      </c>
      <c r="W333" s="85" t="b">
        <f t="shared" si="44"/>
        <v>0</v>
      </c>
      <c r="X333" s="85" t="str">
        <f t="shared" si="45"/>
        <v>No conformidad</v>
      </c>
      <c r="Y333" s="85"/>
      <c r="Z333" s="85"/>
      <c r="AA333" s="85"/>
      <c r="AB333" s="85"/>
      <c r="AC333" s="85"/>
      <c r="AD333" s="85"/>
      <c r="AE333" s="85"/>
      <c r="AF333" s="85"/>
      <c r="AG333" s="85"/>
    </row>
    <row r="334" spans="2:33" x14ac:dyDescent="0.25">
      <c r="B334" s="58">
        <f t="shared" si="40"/>
        <v>43190</v>
      </c>
      <c r="C334" s="59">
        <f t="shared" si="47"/>
        <v>43190</v>
      </c>
      <c r="G334" s="60"/>
      <c r="H334" s="60"/>
      <c r="M334" s="60"/>
      <c r="N334" s="60"/>
      <c r="O334" s="60"/>
      <c r="P334" s="60"/>
      <c r="R334" s="85">
        <f t="shared" si="46"/>
        <v>0</v>
      </c>
      <c r="S334" s="85">
        <f t="shared" si="41"/>
        <v>0</v>
      </c>
      <c r="T334" s="85" t="str">
        <f t="shared" si="42"/>
        <v>No conformidad y &lt;=30</v>
      </c>
      <c r="U334" s="85">
        <v>1</v>
      </c>
      <c r="V334" s="85" t="str">
        <f t="shared" si="43"/>
        <v/>
      </c>
      <c r="W334" s="85" t="b">
        <f t="shared" si="44"/>
        <v>0</v>
      </c>
      <c r="X334" s="85" t="str">
        <f t="shared" si="45"/>
        <v>No conformidad</v>
      </c>
      <c r="Y334" s="85"/>
      <c r="Z334" s="85"/>
      <c r="AA334" s="85"/>
      <c r="AB334" s="85"/>
      <c r="AC334" s="85"/>
      <c r="AD334" s="85"/>
      <c r="AE334" s="85"/>
      <c r="AF334" s="85"/>
      <c r="AG334" s="85"/>
    </row>
    <row r="335" spans="2:33" x14ac:dyDescent="0.25">
      <c r="B335" s="58">
        <f t="shared" si="40"/>
        <v>43190</v>
      </c>
      <c r="C335" s="59">
        <f t="shared" si="47"/>
        <v>43190</v>
      </c>
      <c r="G335" s="60"/>
      <c r="H335" s="60"/>
      <c r="M335" s="60"/>
      <c r="N335" s="60"/>
      <c r="O335" s="60"/>
      <c r="P335" s="60"/>
      <c r="R335" s="85">
        <f t="shared" si="46"/>
        <v>0</v>
      </c>
      <c r="S335" s="85">
        <f t="shared" si="41"/>
        <v>0</v>
      </c>
      <c r="T335" s="85" t="str">
        <f t="shared" si="42"/>
        <v>No conformidad y &lt;=30</v>
      </c>
      <c r="U335" s="85">
        <v>1</v>
      </c>
      <c r="V335" s="85" t="str">
        <f t="shared" si="43"/>
        <v/>
      </c>
      <c r="W335" s="85" t="b">
        <f t="shared" si="44"/>
        <v>0</v>
      </c>
      <c r="X335" s="85" t="str">
        <f t="shared" si="45"/>
        <v>No conformidad</v>
      </c>
      <c r="Y335" s="85"/>
      <c r="Z335" s="85"/>
      <c r="AA335" s="85"/>
      <c r="AB335" s="85"/>
      <c r="AC335" s="85"/>
      <c r="AD335" s="85"/>
      <c r="AE335" s="85"/>
      <c r="AF335" s="85"/>
      <c r="AG335" s="85"/>
    </row>
    <row r="336" spans="2:33" x14ac:dyDescent="0.25">
      <c r="B336" s="58">
        <f t="shared" si="40"/>
        <v>43190</v>
      </c>
      <c r="C336" s="59">
        <f t="shared" si="47"/>
        <v>43190</v>
      </c>
      <c r="G336" s="60"/>
      <c r="H336" s="60"/>
      <c r="M336" s="60"/>
      <c r="N336" s="60"/>
      <c r="O336" s="60"/>
      <c r="P336" s="60"/>
      <c r="R336" s="85">
        <f t="shared" si="46"/>
        <v>0</v>
      </c>
      <c r="S336" s="85">
        <f t="shared" si="41"/>
        <v>0</v>
      </c>
      <c r="T336" s="85" t="str">
        <f t="shared" si="42"/>
        <v>No conformidad y &lt;=30</v>
      </c>
      <c r="U336" s="85">
        <v>1</v>
      </c>
      <c r="V336" s="85" t="str">
        <f t="shared" si="43"/>
        <v/>
      </c>
      <c r="W336" s="85" t="b">
        <f t="shared" si="44"/>
        <v>0</v>
      </c>
      <c r="X336" s="85" t="str">
        <f t="shared" si="45"/>
        <v>No conformidad</v>
      </c>
      <c r="Y336" s="85"/>
      <c r="Z336" s="85"/>
      <c r="AA336" s="85"/>
      <c r="AB336" s="85"/>
      <c r="AC336" s="85"/>
      <c r="AD336" s="85"/>
      <c r="AE336" s="85"/>
      <c r="AF336" s="85"/>
      <c r="AG336" s="85"/>
    </row>
    <row r="337" spans="2:33" x14ac:dyDescent="0.25">
      <c r="B337" s="58">
        <f t="shared" si="40"/>
        <v>43190</v>
      </c>
      <c r="C337" s="59">
        <f t="shared" si="47"/>
        <v>43190</v>
      </c>
      <c r="G337" s="60"/>
      <c r="H337" s="60"/>
      <c r="M337" s="60"/>
      <c r="N337" s="60"/>
      <c r="O337" s="60"/>
      <c r="P337" s="60"/>
      <c r="R337" s="85">
        <f t="shared" si="46"/>
        <v>0</v>
      </c>
      <c r="S337" s="85">
        <f t="shared" si="41"/>
        <v>0</v>
      </c>
      <c r="T337" s="85" t="str">
        <f t="shared" si="42"/>
        <v>No conformidad y &lt;=30</v>
      </c>
      <c r="U337" s="85">
        <v>1</v>
      </c>
      <c r="V337" s="85" t="str">
        <f t="shared" si="43"/>
        <v/>
      </c>
      <c r="W337" s="85" t="b">
        <f t="shared" si="44"/>
        <v>0</v>
      </c>
      <c r="X337" s="85" t="str">
        <f t="shared" si="45"/>
        <v>No conformidad</v>
      </c>
      <c r="Y337" s="85"/>
      <c r="Z337" s="85"/>
      <c r="AA337" s="85"/>
      <c r="AB337" s="85"/>
      <c r="AC337" s="85"/>
      <c r="AD337" s="85"/>
      <c r="AE337" s="85"/>
      <c r="AF337" s="85"/>
      <c r="AG337" s="85"/>
    </row>
    <row r="338" spans="2:33" x14ac:dyDescent="0.25">
      <c r="B338" s="58">
        <f t="shared" si="40"/>
        <v>43190</v>
      </c>
      <c r="C338" s="59">
        <f t="shared" si="47"/>
        <v>43190</v>
      </c>
      <c r="G338" s="60"/>
      <c r="H338" s="60"/>
      <c r="M338" s="60"/>
      <c r="N338" s="60"/>
      <c r="O338" s="60"/>
      <c r="P338" s="60"/>
      <c r="R338" s="85">
        <f t="shared" si="46"/>
        <v>0</v>
      </c>
      <c r="S338" s="85">
        <f t="shared" si="41"/>
        <v>0</v>
      </c>
      <c r="T338" s="85" t="str">
        <f t="shared" si="42"/>
        <v>No conformidad y &lt;=30</v>
      </c>
      <c r="U338" s="85">
        <v>1</v>
      </c>
      <c r="V338" s="85" t="str">
        <f t="shared" si="43"/>
        <v/>
      </c>
      <c r="W338" s="85" t="b">
        <f t="shared" si="44"/>
        <v>0</v>
      </c>
      <c r="X338" s="85" t="str">
        <f t="shared" si="45"/>
        <v>No conformidad</v>
      </c>
      <c r="Y338" s="85"/>
      <c r="Z338" s="85"/>
      <c r="AA338" s="85"/>
      <c r="AB338" s="85"/>
      <c r="AC338" s="85"/>
      <c r="AD338" s="85"/>
      <c r="AE338" s="85"/>
      <c r="AF338" s="85"/>
      <c r="AG338" s="85"/>
    </row>
    <row r="339" spans="2:33" x14ac:dyDescent="0.25">
      <c r="B339" s="58">
        <f t="shared" si="40"/>
        <v>43190</v>
      </c>
      <c r="C339" s="59">
        <f t="shared" si="47"/>
        <v>43190</v>
      </c>
      <c r="G339" s="60"/>
      <c r="H339" s="60"/>
      <c r="M339" s="60"/>
      <c r="N339" s="60"/>
      <c r="O339" s="60"/>
      <c r="P339" s="60"/>
      <c r="R339" s="85">
        <f t="shared" si="46"/>
        <v>0</v>
      </c>
      <c r="S339" s="85">
        <f t="shared" si="41"/>
        <v>0</v>
      </c>
      <c r="T339" s="85" t="str">
        <f t="shared" si="42"/>
        <v>No conformidad y &lt;=30</v>
      </c>
      <c r="U339" s="85">
        <v>1</v>
      </c>
      <c r="V339" s="85" t="str">
        <f t="shared" si="43"/>
        <v/>
      </c>
      <c r="W339" s="85" t="b">
        <f t="shared" si="44"/>
        <v>0</v>
      </c>
      <c r="X339" s="85" t="str">
        <f t="shared" si="45"/>
        <v>No conformidad</v>
      </c>
      <c r="Y339" s="85"/>
      <c r="Z339" s="85"/>
      <c r="AA339" s="85"/>
      <c r="AB339" s="85"/>
      <c r="AC339" s="85"/>
      <c r="AD339" s="85"/>
      <c r="AE339" s="85"/>
      <c r="AF339" s="85"/>
      <c r="AG339" s="85"/>
    </row>
    <row r="340" spans="2:33" x14ac:dyDescent="0.25">
      <c r="B340" s="58">
        <f t="shared" si="40"/>
        <v>43190</v>
      </c>
      <c r="C340" s="59">
        <f t="shared" si="47"/>
        <v>43190</v>
      </c>
      <c r="G340" s="60"/>
      <c r="H340" s="60"/>
      <c r="M340" s="60"/>
      <c r="N340" s="60"/>
      <c r="O340" s="60"/>
      <c r="P340" s="60"/>
      <c r="R340" s="85">
        <f t="shared" si="46"/>
        <v>0</v>
      </c>
      <c r="S340" s="85">
        <f t="shared" si="41"/>
        <v>0</v>
      </c>
      <c r="T340" s="85" t="str">
        <f t="shared" si="42"/>
        <v>No conformidad y &lt;=30</v>
      </c>
      <c r="U340" s="85">
        <v>1</v>
      </c>
      <c r="V340" s="85" t="str">
        <f t="shared" si="43"/>
        <v/>
      </c>
      <c r="W340" s="85" t="b">
        <f t="shared" si="44"/>
        <v>0</v>
      </c>
      <c r="X340" s="85" t="str">
        <f t="shared" si="45"/>
        <v>No conformidad</v>
      </c>
      <c r="Y340" s="85"/>
      <c r="Z340" s="85"/>
      <c r="AA340" s="85"/>
      <c r="AB340" s="85"/>
      <c r="AC340" s="85"/>
      <c r="AD340" s="85"/>
      <c r="AE340" s="85"/>
      <c r="AF340" s="85"/>
      <c r="AG340" s="85"/>
    </row>
    <row r="341" spans="2:33" x14ac:dyDescent="0.25">
      <c r="B341" s="58">
        <f t="shared" si="40"/>
        <v>43190</v>
      </c>
      <c r="C341" s="59">
        <f t="shared" si="47"/>
        <v>43190</v>
      </c>
      <c r="G341" s="60"/>
      <c r="H341" s="60"/>
      <c r="M341" s="60"/>
      <c r="N341" s="60"/>
      <c r="O341" s="60"/>
      <c r="P341" s="60"/>
      <c r="R341" s="85">
        <f t="shared" si="46"/>
        <v>0</v>
      </c>
      <c r="S341" s="85">
        <f t="shared" si="41"/>
        <v>0</v>
      </c>
      <c r="T341" s="85" t="str">
        <f t="shared" si="42"/>
        <v>No conformidad y &lt;=30</v>
      </c>
      <c r="U341" s="85">
        <v>1</v>
      </c>
      <c r="V341" s="85" t="str">
        <f t="shared" si="43"/>
        <v/>
      </c>
      <c r="W341" s="85" t="b">
        <f t="shared" si="44"/>
        <v>0</v>
      </c>
      <c r="X341" s="85" t="str">
        <f t="shared" si="45"/>
        <v>No conformidad</v>
      </c>
      <c r="Y341" s="85"/>
      <c r="Z341" s="85"/>
      <c r="AA341" s="85"/>
      <c r="AB341" s="85"/>
      <c r="AC341" s="85"/>
      <c r="AD341" s="85"/>
      <c r="AE341" s="85"/>
      <c r="AF341" s="85"/>
      <c r="AG341" s="85"/>
    </row>
    <row r="342" spans="2:33" x14ac:dyDescent="0.25">
      <c r="B342" s="58">
        <f t="shared" si="40"/>
        <v>43190</v>
      </c>
      <c r="C342" s="59">
        <f t="shared" si="47"/>
        <v>43190</v>
      </c>
      <c r="G342" s="60"/>
      <c r="H342" s="60"/>
      <c r="M342" s="60"/>
      <c r="N342" s="60"/>
      <c r="O342" s="60"/>
      <c r="P342" s="60"/>
      <c r="R342" s="85">
        <f t="shared" si="46"/>
        <v>0</v>
      </c>
      <c r="S342" s="85">
        <f t="shared" si="41"/>
        <v>0</v>
      </c>
      <c r="T342" s="85" t="str">
        <f t="shared" si="42"/>
        <v>No conformidad y &lt;=30</v>
      </c>
      <c r="U342" s="85">
        <v>1</v>
      </c>
      <c r="V342" s="85" t="str">
        <f t="shared" si="43"/>
        <v/>
      </c>
      <c r="W342" s="85" t="b">
        <f t="shared" si="44"/>
        <v>0</v>
      </c>
      <c r="X342" s="85" t="str">
        <f t="shared" si="45"/>
        <v>No conformidad</v>
      </c>
      <c r="Y342" s="85"/>
      <c r="Z342" s="85"/>
      <c r="AA342" s="85"/>
      <c r="AB342" s="85"/>
      <c r="AC342" s="85"/>
      <c r="AD342" s="85"/>
      <c r="AE342" s="85"/>
      <c r="AF342" s="85"/>
      <c r="AG342" s="85"/>
    </row>
    <row r="343" spans="2:33" x14ac:dyDescent="0.25">
      <c r="B343" s="58">
        <f t="shared" si="40"/>
        <v>43190</v>
      </c>
      <c r="C343" s="59">
        <f t="shared" si="47"/>
        <v>43190</v>
      </c>
      <c r="G343" s="60"/>
      <c r="H343" s="60"/>
      <c r="M343" s="60"/>
      <c r="N343" s="60"/>
      <c r="O343" s="60"/>
      <c r="P343" s="60"/>
      <c r="R343" s="85">
        <f t="shared" si="46"/>
        <v>0</v>
      </c>
      <c r="S343" s="85">
        <f t="shared" si="41"/>
        <v>0</v>
      </c>
      <c r="T343" s="85" t="str">
        <f t="shared" si="42"/>
        <v>No conformidad y &lt;=30</v>
      </c>
      <c r="U343" s="85">
        <v>1</v>
      </c>
      <c r="V343" s="85" t="str">
        <f t="shared" si="43"/>
        <v/>
      </c>
      <c r="W343" s="85" t="b">
        <f t="shared" si="44"/>
        <v>0</v>
      </c>
      <c r="X343" s="85" t="str">
        <f t="shared" si="45"/>
        <v>No conformidad</v>
      </c>
      <c r="Y343" s="85"/>
      <c r="Z343" s="85"/>
      <c r="AA343" s="85"/>
      <c r="AB343" s="85"/>
      <c r="AC343" s="85"/>
      <c r="AD343" s="85"/>
      <c r="AE343" s="85"/>
      <c r="AF343" s="85"/>
      <c r="AG343" s="85"/>
    </row>
    <row r="344" spans="2:33" x14ac:dyDescent="0.25">
      <c r="B344" s="58">
        <f t="shared" si="40"/>
        <v>43190</v>
      </c>
      <c r="C344" s="59">
        <f t="shared" si="47"/>
        <v>43190</v>
      </c>
      <c r="G344" s="60"/>
      <c r="H344" s="60"/>
      <c r="M344" s="60"/>
      <c r="N344" s="60"/>
      <c r="O344" s="60"/>
      <c r="P344" s="60"/>
      <c r="R344" s="85">
        <f t="shared" si="46"/>
        <v>0</v>
      </c>
      <c r="S344" s="85">
        <f t="shared" si="41"/>
        <v>0</v>
      </c>
      <c r="T344" s="85" t="str">
        <f t="shared" si="42"/>
        <v>No conformidad y &lt;=30</v>
      </c>
      <c r="U344" s="85">
        <v>1</v>
      </c>
      <c r="V344" s="85" t="str">
        <f t="shared" si="43"/>
        <v/>
      </c>
      <c r="W344" s="85" t="b">
        <f t="shared" si="44"/>
        <v>0</v>
      </c>
      <c r="X344" s="85" t="str">
        <f t="shared" si="45"/>
        <v>No conformidad</v>
      </c>
      <c r="Y344" s="85"/>
      <c r="Z344" s="85"/>
      <c r="AA344" s="85"/>
      <c r="AB344" s="85"/>
      <c r="AC344" s="85"/>
      <c r="AD344" s="85"/>
      <c r="AE344" s="85"/>
      <c r="AF344" s="85"/>
      <c r="AG344" s="85"/>
    </row>
    <row r="345" spans="2:33" x14ac:dyDescent="0.25">
      <c r="B345" s="58">
        <f t="shared" si="40"/>
        <v>43190</v>
      </c>
      <c r="C345" s="59">
        <f t="shared" si="47"/>
        <v>43190</v>
      </c>
      <c r="G345" s="60"/>
      <c r="H345" s="60"/>
      <c r="M345" s="60"/>
      <c r="N345" s="60"/>
      <c r="O345" s="60"/>
      <c r="P345" s="60"/>
      <c r="R345" s="85">
        <f t="shared" si="46"/>
        <v>0</v>
      </c>
      <c r="S345" s="85">
        <f t="shared" si="41"/>
        <v>0</v>
      </c>
      <c r="T345" s="85" t="str">
        <f t="shared" si="42"/>
        <v>No conformidad y &lt;=30</v>
      </c>
      <c r="U345" s="85">
        <v>1</v>
      </c>
      <c r="V345" s="85" t="str">
        <f t="shared" si="43"/>
        <v/>
      </c>
      <c r="W345" s="85" t="b">
        <f t="shared" si="44"/>
        <v>0</v>
      </c>
      <c r="X345" s="85" t="str">
        <f t="shared" si="45"/>
        <v>No conformidad</v>
      </c>
      <c r="Y345" s="85"/>
      <c r="Z345" s="85"/>
      <c r="AA345" s="85"/>
      <c r="AB345" s="85"/>
      <c r="AC345" s="85"/>
      <c r="AD345" s="85"/>
      <c r="AE345" s="85"/>
      <c r="AF345" s="85"/>
      <c r="AG345" s="85"/>
    </row>
    <row r="346" spans="2:33" x14ac:dyDescent="0.25">
      <c r="B346" s="58">
        <f t="shared" si="40"/>
        <v>43190</v>
      </c>
      <c r="C346" s="59">
        <f t="shared" si="47"/>
        <v>43190</v>
      </c>
      <c r="G346" s="60"/>
      <c r="H346" s="60"/>
      <c r="M346" s="60"/>
      <c r="N346" s="60"/>
      <c r="O346" s="60"/>
      <c r="P346" s="60"/>
      <c r="R346" s="85">
        <f t="shared" si="46"/>
        <v>0</v>
      </c>
      <c r="S346" s="85">
        <f t="shared" si="41"/>
        <v>0</v>
      </c>
      <c r="T346" s="85" t="str">
        <f t="shared" si="42"/>
        <v>No conformidad y &lt;=30</v>
      </c>
      <c r="U346" s="85">
        <v>1</v>
      </c>
      <c r="V346" s="85" t="str">
        <f t="shared" si="43"/>
        <v/>
      </c>
      <c r="W346" s="85" t="b">
        <f t="shared" si="44"/>
        <v>0</v>
      </c>
      <c r="X346" s="85" t="str">
        <f t="shared" si="45"/>
        <v>No conformidad</v>
      </c>
      <c r="Y346" s="85"/>
      <c r="Z346" s="85"/>
      <c r="AA346" s="85"/>
      <c r="AB346" s="85"/>
      <c r="AC346" s="85"/>
      <c r="AD346" s="85"/>
      <c r="AE346" s="85"/>
      <c r="AF346" s="85"/>
      <c r="AG346" s="85"/>
    </row>
    <row r="347" spans="2:33" x14ac:dyDescent="0.25">
      <c r="B347" s="58">
        <f t="shared" si="40"/>
        <v>43190</v>
      </c>
      <c r="C347" s="59">
        <f t="shared" si="47"/>
        <v>43190</v>
      </c>
      <c r="G347" s="60"/>
      <c r="H347" s="60"/>
      <c r="M347" s="60"/>
      <c r="N347" s="60"/>
      <c r="O347" s="60"/>
      <c r="P347" s="60"/>
      <c r="R347" s="85">
        <f t="shared" si="46"/>
        <v>0</v>
      </c>
      <c r="S347" s="85">
        <f t="shared" si="41"/>
        <v>0</v>
      </c>
      <c r="T347" s="85" t="str">
        <f t="shared" si="42"/>
        <v>No conformidad y &lt;=30</v>
      </c>
      <c r="U347" s="85">
        <v>1</v>
      </c>
      <c r="V347" s="85" t="str">
        <f t="shared" si="43"/>
        <v/>
      </c>
      <c r="W347" s="85" t="b">
        <f t="shared" si="44"/>
        <v>0</v>
      </c>
      <c r="X347" s="85" t="str">
        <f t="shared" si="45"/>
        <v>No conformidad</v>
      </c>
      <c r="Y347" s="85"/>
      <c r="Z347" s="85"/>
      <c r="AA347" s="85"/>
      <c r="AB347" s="85"/>
      <c r="AC347" s="85"/>
      <c r="AD347" s="85"/>
      <c r="AE347" s="85"/>
      <c r="AF347" s="85"/>
      <c r="AG347" s="85"/>
    </row>
    <row r="348" spans="2:33" x14ac:dyDescent="0.25">
      <c r="B348" s="58">
        <f t="shared" si="40"/>
        <v>43190</v>
      </c>
      <c r="C348" s="59">
        <f t="shared" si="47"/>
        <v>43190</v>
      </c>
      <c r="G348" s="60"/>
      <c r="H348" s="60"/>
      <c r="M348" s="60"/>
      <c r="N348" s="60"/>
      <c r="O348" s="60"/>
      <c r="P348" s="60"/>
      <c r="R348" s="85">
        <f t="shared" si="46"/>
        <v>0</v>
      </c>
      <c r="S348" s="85">
        <f t="shared" si="41"/>
        <v>0</v>
      </c>
      <c r="T348" s="85" t="str">
        <f t="shared" si="42"/>
        <v>No conformidad y &lt;=30</v>
      </c>
      <c r="U348" s="85">
        <v>1</v>
      </c>
      <c r="V348" s="85" t="str">
        <f t="shared" si="43"/>
        <v/>
      </c>
      <c r="W348" s="85" t="b">
        <f t="shared" si="44"/>
        <v>0</v>
      </c>
      <c r="X348" s="85" t="str">
        <f t="shared" si="45"/>
        <v>No conformidad</v>
      </c>
      <c r="Y348" s="85"/>
      <c r="Z348" s="85"/>
      <c r="AA348" s="85"/>
      <c r="AB348" s="85"/>
      <c r="AC348" s="85"/>
      <c r="AD348" s="85"/>
      <c r="AE348" s="85"/>
      <c r="AF348" s="85"/>
      <c r="AG348" s="85"/>
    </row>
    <row r="349" spans="2:33" x14ac:dyDescent="0.25">
      <c r="B349" s="58">
        <f t="shared" si="40"/>
        <v>43190</v>
      </c>
      <c r="C349" s="59">
        <f t="shared" si="47"/>
        <v>43190</v>
      </c>
      <c r="G349" s="60"/>
      <c r="H349" s="60"/>
      <c r="M349" s="60"/>
      <c r="N349" s="60"/>
      <c r="O349" s="60"/>
      <c r="P349" s="60"/>
      <c r="R349" s="85">
        <f t="shared" si="46"/>
        <v>0</v>
      </c>
      <c r="S349" s="85">
        <f t="shared" si="41"/>
        <v>0</v>
      </c>
      <c r="T349" s="85" t="str">
        <f t="shared" si="42"/>
        <v>No conformidad y &lt;=30</v>
      </c>
      <c r="U349" s="85">
        <v>1</v>
      </c>
      <c r="V349" s="85" t="str">
        <f t="shared" si="43"/>
        <v/>
      </c>
      <c r="W349" s="85" t="b">
        <f t="shared" si="44"/>
        <v>0</v>
      </c>
      <c r="X349" s="85" t="str">
        <f t="shared" si="45"/>
        <v>No conformidad</v>
      </c>
      <c r="Y349" s="85"/>
      <c r="Z349" s="85"/>
      <c r="AA349" s="85"/>
      <c r="AB349" s="85"/>
      <c r="AC349" s="85"/>
      <c r="AD349" s="85"/>
      <c r="AE349" s="85"/>
      <c r="AF349" s="85"/>
      <c r="AG349" s="85"/>
    </row>
    <row r="350" spans="2:33" x14ac:dyDescent="0.25">
      <c r="B350" s="58">
        <f t="shared" si="40"/>
        <v>43190</v>
      </c>
      <c r="C350" s="59">
        <f t="shared" si="47"/>
        <v>43190</v>
      </c>
      <c r="G350" s="60"/>
      <c r="H350" s="60"/>
      <c r="M350" s="60"/>
      <c r="N350" s="60"/>
      <c r="O350" s="60"/>
      <c r="P350" s="60"/>
      <c r="R350" s="85">
        <f t="shared" si="46"/>
        <v>0</v>
      </c>
      <c r="S350" s="85">
        <f t="shared" si="41"/>
        <v>0</v>
      </c>
      <c r="T350" s="85" t="str">
        <f t="shared" si="42"/>
        <v>No conformidad y &lt;=30</v>
      </c>
      <c r="U350" s="85">
        <v>1</v>
      </c>
      <c r="V350" s="85" t="str">
        <f t="shared" si="43"/>
        <v/>
      </c>
      <c r="W350" s="85" t="b">
        <f t="shared" si="44"/>
        <v>0</v>
      </c>
      <c r="X350" s="85" t="str">
        <f t="shared" si="45"/>
        <v>No conformidad</v>
      </c>
      <c r="Y350" s="85"/>
      <c r="Z350" s="85"/>
      <c r="AA350" s="85"/>
      <c r="AB350" s="85"/>
      <c r="AC350" s="85"/>
      <c r="AD350" s="85"/>
      <c r="AE350" s="85"/>
      <c r="AF350" s="85"/>
      <c r="AG350" s="85"/>
    </row>
    <row r="351" spans="2:33" x14ac:dyDescent="0.25">
      <c r="B351" s="58">
        <f t="shared" si="40"/>
        <v>43190</v>
      </c>
      <c r="C351" s="59">
        <f t="shared" si="47"/>
        <v>43190</v>
      </c>
      <c r="G351" s="60"/>
      <c r="H351" s="60"/>
      <c r="M351" s="60"/>
      <c r="N351" s="60"/>
      <c r="O351" s="60"/>
      <c r="P351" s="60"/>
      <c r="R351" s="85">
        <f t="shared" si="46"/>
        <v>0</v>
      </c>
      <c r="S351" s="85">
        <f t="shared" si="41"/>
        <v>0</v>
      </c>
      <c r="T351" s="85" t="str">
        <f t="shared" si="42"/>
        <v>No conformidad y &lt;=30</v>
      </c>
      <c r="U351" s="85">
        <v>1</v>
      </c>
      <c r="V351" s="85" t="str">
        <f t="shared" si="43"/>
        <v/>
      </c>
      <c r="W351" s="85" t="b">
        <f t="shared" si="44"/>
        <v>0</v>
      </c>
      <c r="X351" s="85" t="str">
        <f t="shared" si="45"/>
        <v>No conformidad</v>
      </c>
      <c r="Y351" s="85"/>
      <c r="Z351" s="85"/>
      <c r="AA351" s="85"/>
      <c r="AB351" s="85"/>
      <c r="AC351" s="85"/>
      <c r="AD351" s="85"/>
      <c r="AE351" s="85"/>
      <c r="AF351" s="85"/>
      <c r="AG351" s="85"/>
    </row>
    <row r="352" spans="2:33" x14ac:dyDescent="0.25">
      <c r="B352" s="58">
        <f t="shared" si="40"/>
        <v>43190</v>
      </c>
      <c r="C352" s="59">
        <f t="shared" si="47"/>
        <v>43190</v>
      </c>
      <c r="G352" s="60"/>
      <c r="H352" s="60"/>
      <c r="M352" s="60"/>
      <c r="N352" s="60"/>
      <c r="O352" s="60"/>
      <c r="P352" s="60"/>
      <c r="R352" s="85">
        <f t="shared" si="46"/>
        <v>0</v>
      </c>
      <c r="S352" s="85">
        <f t="shared" si="41"/>
        <v>0</v>
      </c>
      <c r="T352" s="85" t="str">
        <f t="shared" si="42"/>
        <v>No conformidad y &lt;=30</v>
      </c>
      <c r="U352" s="85">
        <v>1</v>
      </c>
      <c r="V352" s="85" t="str">
        <f t="shared" si="43"/>
        <v/>
      </c>
      <c r="W352" s="85" t="b">
        <f t="shared" si="44"/>
        <v>0</v>
      </c>
      <c r="X352" s="85" t="str">
        <f t="shared" si="45"/>
        <v>No conformidad</v>
      </c>
      <c r="Y352" s="85"/>
      <c r="Z352" s="85"/>
      <c r="AA352" s="85"/>
      <c r="AB352" s="85"/>
      <c r="AC352" s="85"/>
      <c r="AD352" s="85"/>
      <c r="AE352" s="85"/>
      <c r="AF352" s="85"/>
      <c r="AG352" s="85"/>
    </row>
    <row r="353" spans="2:33" x14ac:dyDescent="0.25">
      <c r="B353" s="58">
        <f t="shared" si="40"/>
        <v>43190</v>
      </c>
      <c r="C353" s="59">
        <f t="shared" si="47"/>
        <v>43190</v>
      </c>
      <c r="G353" s="60"/>
      <c r="H353" s="60"/>
      <c r="M353" s="60"/>
      <c r="N353" s="60"/>
      <c r="O353" s="60"/>
      <c r="P353" s="60"/>
      <c r="R353" s="85">
        <f t="shared" si="46"/>
        <v>0</v>
      </c>
      <c r="S353" s="85">
        <f t="shared" si="41"/>
        <v>0</v>
      </c>
      <c r="T353" s="85" t="str">
        <f t="shared" si="42"/>
        <v>No conformidad y &lt;=30</v>
      </c>
      <c r="U353" s="85">
        <v>1</v>
      </c>
      <c r="V353" s="85" t="str">
        <f t="shared" si="43"/>
        <v/>
      </c>
      <c r="W353" s="85" t="b">
        <f t="shared" si="44"/>
        <v>0</v>
      </c>
      <c r="X353" s="85" t="str">
        <f t="shared" si="45"/>
        <v>No conformidad</v>
      </c>
      <c r="Y353" s="85"/>
      <c r="Z353" s="85"/>
      <c r="AA353" s="85"/>
      <c r="AB353" s="85"/>
      <c r="AC353" s="85"/>
      <c r="AD353" s="85"/>
      <c r="AE353" s="85"/>
      <c r="AF353" s="85"/>
      <c r="AG353" s="85"/>
    </row>
    <row r="354" spans="2:33" x14ac:dyDescent="0.25">
      <c r="B354" s="58">
        <f t="shared" si="40"/>
        <v>43190</v>
      </c>
      <c r="C354" s="59">
        <f t="shared" si="47"/>
        <v>43190</v>
      </c>
      <c r="G354" s="60"/>
      <c r="H354" s="60"/>
      <c r="M354" s="60"/>
      <c r="N354" s="60"/>
      <c r="O354" s="60"/>
      <c r="P354" s="60"/>
      <c r="R354" s="85">
        <f t="shared" si="46"/>
        <v>0</v>
      </c>
      <c r="S354" s="85">
        <f t="shared" si="41"/>
        <v>0</v>
      </c>
      <c r="T354" s="85" t="str">
        <f t="shared" si="42"/>
        <v>No conformidad y &lt;=30</v>
      </c>
      <c r="U354" s="85">
        <v>1</v>
      </c>
      <c r="V354" s="85" t="str">
        <f t="shared" si="43"/>
        <v/>
      </c>
      <c r="W354" s="85" t="b">
        <f t="shared" si="44"/>
        <v>0</v>
      </c>
      <c r="X354" s="85" t="str">
        <f t="shared" si="45"/>
        <v>No conformidad</v>
      </c>
      <c r="Y354" s="85"/>
      <c r="Z354" s="85"/>
      <c r="AA354" s="85"/>
      <c r="AB354" s="85"/>
      <c r="AC354" s="85"/>
      <c r="AD354" s="85"/>
      <c r="AE354" s="85"/>
      <c r="AF354" s="85"/>
      <c r="AG354" s="85"/>
    </row>
    <row r="355" spans="2:33" x14ac:dyDescent="0.25">
      <c r="B355" s="58">
        <f t="shared" si="40"/>
        <v>43190</v>
      </c>
      <c r="C355" s="59">
        <f t="shared" si="47"/>
        <v>43190</v>
      </c>
      <c r="G355" s="60"/>
      <c r="H355" s="60"/>
      <c r="M355" s="60"/>
      <c r="N355" s="60"/>
      <c r="O355" s="60"/>
      <c r="P355" s="60"/>
      <c r="R355" s="85">
        <f t="shared" si="46"/>
        <v>0</v>
      </c>
      <c r="S355" s="85">
        <f t="shared" si="41"/>
        <v>0</v>
      </c>
      <c r="T355" s="85" t="str">
        <f t="shared" si="42"/>
        <v>No conformidad y &lt;=30</v>
      </c>
      <c r="U355" s="85">
        <v>1</v>
      </c>
      <c r="V355" s="85" t="str">
        <f t="shared" si="43"/>
        <v/>
      </c>
      <c r="W355" s="85" t="b">
        <f t="shared" si="44"/>
        <v>0</v>
      </c>
      <c r="X355" s="85" t="str">
        <f t="shared" si="45"/>
        <v>No conformidad</v>
      </c>
      <c r="Y355" s="85"/>
      <c r="Z355" s="85"/>
      <c r="AA355" s="85"/>
      <c r="AB355" s="85"/>
      <c r="AC355" s="85"/>
      <c r="AD355" s="85"/>
      <c r="AE355" s="85"/>
      <c r="AF355" s="85"/>
      <c r="AG355" s="85"/>
    </row>
    <row r="356" spans="2:33" x14ac:dyDescent="0.25">
      <c r="B356" s="58">
        <f t="shared" si="40"/>
        <v>43190</v>
      </c>
      <c r="C356" s="59">
        <f t="shared" si="47"/>
        <v>43190</v>
      </c>
      <c r="G356" s="60"/>
      <c r="H356" s="60"/>
      <c r="M356" s="60"/>
      <c r="N356" s="60"/>
      <c r="O356" s="60"/>
      <c r="P356" s="60"/>
      <c r="R356" s="85">
        <f t="shared" si="46"/>
        <v>0</v>
      </c>
      <c r="S356" s="85">
        <f t="shared" si="41"/>
        <v>0</v>
      </c>
      <c r="T356" s="85" t="str">
        <f t="shared" si="42"/>
        <v>No conformidad y &lt;=30</v>
      </c>
      <c r="U356" s="85">
        <v>1</v>
      </c>
      <c r="V356" s="85" t="str">
        <f t="shared" si="43"/>
        <v/>
      </c>
      <c r="W356" s="85" t="b">
        <f t="shared" si="44"/>
        <v>0</v>
      </c>
      <c r="X356" s="85" t="str">
        <f t="shared" si="45"/>
        <v>No conformidad</v>
      </c>
      <c r="Y356" s="85"/>
      <c r="Z356" s="85"/>
      <c r="AA356" s="85"/>
      <c r="AB356" s="85"/>
      <c r="AC356" s="85"/>
      <c r="AD356" s="85"/>
      <c r="AE356" s="85"/>
      <c r="AF356" s="85"/>
      <c r="AG356" s="85"/>
    </row>
    <row r="357" spans="2:33" x14ac:dyDescent="0.25">
      <c r="B357" s="58">
        <f t="shared" si="40"/>
        <v>43190</v>
      </c>
      <c r="C357" s="59">
        <f t="shared" si="47"/>
        <v>43190</v>
      </c>
      <c r="G357" s="60"/>
      <c r="H357" s="60"/>
      <c r="M357" s="60"/>
      <c r="N357" s="60"/>
      <c r="O357" s="60"/>
      <c r="P357" s="60"/>
      <c r="R357" s="85">
        <f t="shared" si="46"/>
        <v>0</v>
      </c>
      <c r="S357" s="85">
        <f t="shared" si="41"/>
        <v>0</v>
      </c>
      <c r="T357" s="85" t="str">
        <f t="shared" si="42"/>
        <v>No conformidad y &lt;=30</v>
      </c>
      <c r="U357" s="85">
        <v>1</v>
      </c>
      <c r="V357" s="85" t="str">
        <f t="shared" si="43"/>
        <v/>
      </c>
      <c r="W357" s="85" t="b">
        <f t="shared" si="44"/>
        <v>0</v>
      </c>
      <c r="X357" s="85" t="str">
        <f t="shared" si="45"/>
        <v>No conformidad</v>
      </c>
      <c r="Y357" s="85"/>
      <c r="Z357" s="85"/>
      <c r="AA357" s="85"/>
      <c r="AB357" s="85"/>
      <c r="AC357" s="85"/>
      <c r="AD357" s="85"/>
      <c r="AE357" s="85"/>
      <c r="AF357" s="85"/>
      <c r="AG357" s="85"/>
    </row>
    <row r="358" spans="2:33" x14ac:dyDescent="0.25">
      <c r="B358" s="58">
        <f t="shared" si="40"/>
        <v>43190</v>
      </c>
      <c r="C358" s="59">
        <f t="shared" si="47"/>
        <v>43190</v>
      </c>
      <c r="G358" s="60"/>
      <c r="H358" s="60"/>
      <c r="M358" s="60"/>
      <c r="N358" s="60"/>
      <c r="O358" s="60"/>
      <c r="P358" s="60"/>
      <c r="R358" s="85">
        <f t="shared" si="46"/>
        <v>0</v>
      </c>
      <c r="S358" s="85">
        <f t="shared" si="41"/>
        <v>0</v>
      </c>
      <c r="T358" s="85" t="str">
        <f t="shared" si="42"/>
        <v>No conformidad y &lt;=30</v>
      </c>
      <c r="U358" s="85">
        <v>1</v>
      </c>
      <c r="V358" s="85" t="str">
        <f t="shared" si="43"/>
        <v/>
      </c>
      <c r="W358" s="85" t="b">
        <f t="shared" si="44"/>
        <v>0</v>
      </c>
      <c r="X358" s="85" t="str">
        <f t="shared" si="45"/>
        <v>No conformidad</v>
      </c>
      <c r="Y358" s="85"/>
      <c r="Z358" s="85"/>
      <c r="AA358" s="85"/>
      <c r="AB358" s="85"/>
      <c r="AC358" s="85"/>
      <c r="AD358" s="85"/>
      <c r="AE358" s="85"/>
      <c r="AF358" s="85"/>
      <c r="AG358" s="85"/>
    </row>
    <row r="359" spans="2:33" x14ac:dyDescent="0.25">
      <c r="B359" s="58">
        <f t="shared" si="40"/>
        <v>43190</v>
      </c>
      <c r="C359" s="59">
        <f t="shared" si="47"/>
        <v>43190</v>
      </c>
      <c r="G359" s="60"/>
      <c r="H359" s="60"/>
      <c r="M359" s="60"/>
      <c r="N359" s="60"/>
      <c r="O359" s="60"/>
      <c r="P359" s="60"/>
      <c r="R359" s="85">
        <f t="shared" si="46"/>
        <v>0</v>
      </c>
      <c r="S359" s="85">
        <f t="shared" si="41"/>
        <v>0</v>
      </c>
      <c r="T359" s="85" t="str">
        <f t="shared" si="42"/>
        <v>No conformidad y &lt;=30</v>
      </c>
      <c r="U359" s="85">
        <v>1</v>
      </c>
      <c r="V359" s="85" t="str">
        <f t="shared" si="43"/>
        <v/>
      </c>
      <c r="W359" s="85" t="b">
        <f t="shared" si="44"/>
        <v>0</v>
      </c>
      <c r="X359" s="85" t="str">
        <f t="shared" si="45"/>
        <v>No conformidad</v>
      </c>
      <c r="Y359" s="85"/>
      <c r="Z359" s="85"/>
      <c r="AA359" s="85"/>
      <c r="AB359" s="85"/>
      <c r="AC359" s="85"/>
      <c r="AD359" s="85"/>
      <c r="AE359" s="85"/>
      <c r="AF359" s="85"/>
      <c r="AG359" s="85"/>
    </row>
    <row r="360" spans="2:33" x14ac:dyDescent="0.25">
      <c r="B360" s="58">
        <f t="shared" si="40"/>
        <v>43190</v>
      </c>
      <c r="C360" s="59">
        <f t="shared" si="47"/>
        <v>43190</v>
      </c>
      <c r="G360" s="60"/>
      <c r="H360" s="60"/>
      <c r="M360" s="60"/>
      <c r="N360" s="60"/>
      <c r="O360" s="60"/>
      <c r="P360" s="60"/>
      <c r="R360" s="85">
        <f t="shared" si="46"/>
        <v>0</v>
      </c>
      <c r="S360" s="85">
        <f t="shared" si="41"/>
        <v>0</v>
      </c>
      <c r="T360" s="85" t="str">
        <f t="shared" si="42"/>
        <v>No conformidad y &lt;=30</v>
      </c>
      <c r="U360" s="85">
        <v>1</v>
      </c>
      <c r="V360" s="85" t="str">
        <f t="shared" si="43"/>
        <v/>
      </c>
      <c r="W360" s="85" t="b">
        <f t="shared" si="44"/>
        <v>0</v>
      </c>
      <c r="X360" s="85" t="str">
        <f t="shared" si="45"/>
        <v>No conformidad</v>
      </c>
      <c r="Y360" s="85"/>
      <c r="Z360" s="85"/>
      <c r="AA360" s="85"/>
      <c r="AB360" s="85"/>
      <c r="AC360" s="85"/>
      <c r="AD360" s="85"/>
      <c r="AE360" s="85"/>
      <c r="AF360" s="85"/>
      <c r="AG360" s="85"/>
    </row>
    <row r="361" spans="2:33" x14ac:dyDescent="0.25">
      <c r="B361" s="58">
        <f t="shared" si="40"/>
        <v>43190</v>
      </c>
      <c r="C361" s="59">
        <f t="shared" si="47"/>
        <v>43190</v>
      </c>
      <c r="G361" s="60"/>
      <c r="H361" s="60"/>
      <c r="M361" s="60"/>
      <c r="N361" s="60"/>
      <c r="O361" s="60"/>
      <c r="P361" s="60"/>
      <c r="R361" s="85">
        <f t="shared" si="46"/>
        <v>0</v>
      </c>
      <c r="S361" s="85">
        <f t="shared" si="41"/>
        <v>0</v>
      </c>
      <c r="T361" s="85" t="str">
        <f t="shared" si="42"/>
        <v>No conformidad y &lt;=30</v>
      </c>
      <c r="U361" s="85">
        <v>1</v>
      </c>
      <c r="V361" s="85" t="str">
        <f t="shared" si="43"/>
        <v/>
      </c>
      <c r="W361" s="85" t="b">
        <f t="shared" si="44"/>
        <v>0</v>
      </c>
      <c r="X361" s="85" t="str">
        <f t="shared" si="45"/>
        <v>No conformidad</v>
      </c>
      <c r="Y361" s="85"/>
      <c r="Z361" s="85"/>
      <c r="AA361" s="85"/>
      <c r="AB361" s="85"/>
      <c r="AC361" s="85"/>
      <c r="AD361" s="85"/>
      <c r="AE361" s="85"/>
      <c r="AF361" s="85"/>
      <c r="AG361" s="85"/>
    </row>
    <row r="362" spans="2:33" x14ac:dyDescent="0.25">
      <c r="B362" s="58">
        <f t="shared" si="40"/>
        <v>43190</v>
      </c>
      <c r="C362" s="59">
        <f t="shared" si="47"/>
        <v>43190</v>
      </c>
      <c r="G362" s="60"/>
      <c r="H362" s="60"/>
      <c r="M362" s="60"/>
      <c r="N362" s="60"/>
      <c r="O362" s="60"/>
      <c r="P362" s="60"/>
      <c r="R362" s="85">
        <f t="shared" si="46"/>
        <v>0</v>
      </c>
      <c r="S362" s="85">
        <f t="shared" si="41"/>
        <v>0</v>
      </c>
      <c r="T362" s="85" t="str">
        <f t="shared" si="42"/>
        <v>No conformidad y &lt;=30</v>
      </c>
      <c r="U362" s="85">
        <v>1</v>
      </c>
      <c r="V362" s="85" t="str">
        <f t="shared" si="43"/>
        <v/>
      </c>
      <c r="W362" s="85" t="b">
        <f t="shared" si="44"/>
        <v>0</v>
      </c>
      <c r="X362" s="85" t="str">
        <f t="shared" si="45"/>
        <v>No conformidad</v>
      </c>
      <c r="Y362" s="85"/>
      <c r="Z362" s="85"/>
      <c r="AA362" s="85"/>
      <c r="AB362" s="85"/>
      <c r="AC362" s="85"/>
      <c r="AD362" s="85"/>
      <c r="AE362" s="85"/>
      <c r="AF362" s="85"/>
      <c r="AG362" s="85"/>
    </row>
    <row r="363" spans="2:33" x14ac:dyDescent="0.25">
      <c r="B363" s="58">
        <f t="shared" si="40"/>
        <v>43190</v>
      </c>
      <c r="C363" s="59">
        <f t="shared" si="47"/>
        <v>43190</v>
      </c>
      <c r="G363" s="60"/>
      <c r="H363" s="60"/>
      <c r="M363" s="60"/>
      <c r="N363" s="60"/>
      <c r="O363" s="60"/>
      <c r="P363" s="60"/>
      <c r="R363" s="85">
        <f t="shared" si="46"/>
        <v>0</v>
      </c>
      <c r="S363" s="85">
        <f t="shared" si="41"/>
        <v>0</v>
      </c>
      <c r="T363" s="85" t="str">
        <f t="shared" si="42"/>
        <v>No conformidad y &lt;=30</v>
      </c>
      <c r="U363" s="85">
        <v>1</v>
      </c>
      <c r="V363" s="85" t="str">
        <f t="shared" si="43"/>
        <v/>
      </c>
      <c r="W363" s="85" t="b">
        <f t="shared" si="44"/>
        <v>0</v>
      </c>
      <c r="X363" s="85" t="str">
        <f t="shared" si="45"/>
        <v>No conformidad</v>
      </c>
      <c r="Y363" s="85"/>
      <c r="Z363" s="85"/>
      <c r="AA363" s="85"/>
      <c r="AB363" s="85"/>
      <c r="AC363" s="85"/>
      <c r="AD363" s="85"/>
      <c r="AE363" s="85"/>
      <c r="AF363" s="85"/>
      <c r="AG363" s="85"/>
    </row>
    <row r="364" spans="2:33" x14ac:dyDescent="0.25">
      <c r="B364" s="58">
        <f t="shared" si="40"/>
        <v>43190</v>
      </c>
      <c r="C364" s="59">
        <f t="shared" si="47"/>
        <v>43190</v>
      </c>
      <c r="G364" s="60"/>
      <c r="H364" s="60"/>
      <c r="M364" s="60"/>
      <c r="N364" s="60"/>
      <c r="O364" s="60"/>
      <c r="P364" s="60"/>
      <c r="R364" s="85">
        <f t="shared" si="46"/>
        <v>0</v>
      </c>
      <c r="S364" s="85">
        <f t="shared" si="41"/>
        <v>0</v>
      </c>
      <c r="T364" s="85" t="str">
        <f t="shared" si="42"/>
        <v>No conformidad y &lt;=30</v>
      </c>
      <c r="U364" s="85">
        <v>1</v>
      </c>
      <c r="V364" s="85" t="str">
        <f t="shared" si="43"/>
        <v/>
      </c>
      <c r="W364" s="85" t="b">
        <f t="shared" si="44"/>
        <v>0</v>
      </c>
      <c r="X364" s="85" t="str">
        <f t="shared" si="45"/>
        <v>No conformidad</v>
      </c>
      <c r="Y364" s="85"/>
      <c r="Z364" s="85"/>
      <c r="AA364" s="85"/>
      <c r="AB364" s="85"/>
      <c r="AC364" s="85"/>
      <c r="AD364" s="85"/>
      <c r="AE364" s="85"/>
      <c r="AF364" s="85"/>
      <c r="AG364" s="85"/>
    </row>
    <row r="365" spans="2:33" x14ac:dyDescent="0.25">
      <c r="B365" s="58">
        <f t="shared" si="40"/>
        <v>43190</v>
      </c>
      <c r="C365" s="59">
        <f t="shared" si="47"/>
        <v>43190</v>
      </c>
      <c r="G365" s="60"/>
      <c r="H365" s="60"/>
      <c r="M365" s="60"/>
      <c r="N365" s="60"/>
      <c r="O365" s="60"/>
      <c r="P365" s="60"/>
      <c r="R365" s="85">
        <f t="shared" si="46"/>
        <v>0</v>
      </c>
      <c r="S365" s="85">
        <f t="shared" si="41"/>
        <v>0</v>
      </c>
      <c r="T365" s="85" t="str">
        <f t="shared" si="42"/>
        <v>No conformidad y &lt;=30</v>
      </c>
      <c r="U365" s="85">
        <v>1</v>
      </c>
      <c r="V365" s="85" t="str">
        <f t="shared" si="43"/>
        <v/>
      </c>
      <c r="W365" s="85" t="b">
        <f t="shared" si="44"/>
        <v>0</v>
      </c>
      <c r="X365" s="85" t="str">
        <f t="shared" si="45"/>
        <v>No conformidad</v>
      </c>
      <c r="Y365" s="85"/>
      <c r="Z365" s="85"/>
      <c r="AA365" s="85"/>
      <c r="AB365" s="85"/>
      <c r="AC365" s="85"/>
      <c r="AD365" s="85"/>
      <c r="AE365" s="85"/>
      <c r="AF365" s="85"/>
      <c r="AG365" s="85"/>
    </row>
    <row r="366" spans="2:33" x14ac:dyDescent="0.25">
      <c r="B366" s="58">
        <f t="shared" si="40"/>
        <v>43190</v>
      </c>
      <c r="C366" s="59">
        <f t="shared" si="47"/>
        <v>43190</v>
      </c>
      <c r="G366" s="60"/>
      <c r="H366" s="60"/>
      <c r="M366" s="60"/>
      <c r="N366" s="60"/>
      <c r="O366" s="60"/>
      <c r="P366" s="60"/>
      <c r="R366" s="85">
        <f t="shared" si="46"/>
        <v>0</v>
      </c>
      <c r="S366" s="85">
        <f t="shared" si="41"/>
        <v>0</v>
      </c>
      <c r="T366" s="85" t="str">
        <f t="shared" si="42"/>
        <v>No conformidad y &lt;=30</v>
      </c>
      <c r="U366" s="85">
        <v>1</v>
      </c>
      <c r="V366" s="85" t="str">
        <f t="shared" si="43"/>
        <v/>
      </c>
      <c r="W366" s="85" t="b">
        <f t="shared" si="44"/>
        <v>0</v>
      </c>
      <c r="X366" s="85" t="str">
        <f t="shared" si="45"/>
        <v>No conformidad</v>
      </c>
      <c r="Y366" s="85"/>
      <c r="Z366" s="85"/>
      <c r="AA366" s="85"/>
      <c r="AB366" s="85"/>
      <c r="AC366" s="85"/>
      <c r="AD366" s="85"/>
      <c r="AE366" s="85"/>
      <c r="AF366" s="85"/>
      <c r="AG366" s="85"/>
    </row>
    <row r="367" spans="2:33" x14ac:dyDescent="0.25">
      <c r="B367" s="58">
        <f t="shared" si="40"/>
        <v>43190</v>
      </c>
      <c r="C367" s="59">
        <f t="shared" si="47"/>
        <v>43190</v>
      </c>
      <c r="G367" s="60"/>
      <c r="H367" s="60"/>
      <c r="M367" s="60"/>
      <c r="N367" s="60"/>
      <c r="O367" s="60"/>
      <c r="P367" s="60"/>
      <c r="R367" s="85">
        <f t="shared" si="46"/>
        <v>0</v>
      </c>
      <c r="S367" s="85">
        <f t="shared" si="41"/>
        <v>0</v>
      </c>
      <c r="T367" s="85" t="str">
        <f t="shared" si="42"/>
        <v>No conformidad y &lt;=30</v>
      </c>
      <c r="U367" s="85">
        <v>1</v>
      </c>
      <c r="V367" s="85" t="str">
        <f t="shared" si="43"/>
        <v/>
      </c>
      <c r="W367" s="85" t="b">
        <f t="shared" si="44"/>
        <v>0</v>
      </c>
      <c r="X367" s="85" t="str">
        <f t="shared" si="45"/>
        <v>No conformidad</v>
      </c>
      <c r="Y367" s="85"/>
      <c r="Z367" s="85"/>
      <c r="AA367" s="85"/>
      <c r="AB367" s="85"/>
      <c r="AC367" s="85"/>
      <c r="AD367" s="85"/>
      <c r="AE367" s="85"/>
      <c r="AF367" s="85"/>
      <c r="AG367" s="85"/>
    </row>
    <row r="368" spans="2:33" x14ac:dyDescent="0.25">
      <c r="B368" s="58">
        <f t="shared" si="40"/>
        <v>43190</v>
      </c>
      <c r="C368" s="59">
        <f t="shared" si="47"/>
        <v>43190</v>
      </c>
      <c r="G368" s="60"/>
      <c r="H368" s="60"/>
      <c r="M368" s="60"/>
      <c r="N368" s="60"/>
      <c r="O368" s="60"/>
      <c r="P368" s="60"/>
      <c r="R368" s="85">
        <f t="shared" si="46"/>
        <v>0</v>
      </c>
      <c r="S368" s="85">
        <f t="shared" si="41"/>
        <v>0</v>
      </c>
      <c r="T368" s="85" t="str">
        <f t="shared" si="42"/>
        <v>No conformidad y &lt;=30</v>
      </c>
      <c r="U368" s="85">
        <v>1</v>
      </c>
      <c r="V368" s="85" t="str">
        <f t="shared" si="43"/>
        <v/>
      </c>
      <c r="W368" s="85" t="b">
        <f t="shared" si="44"/>
        <v>0</v>
      </c>
      <c r="X368" s="85" t="str">
        <f t="shared" si="45"/>
        <v>No conformidad</v>
      </c>
      <c r="Y368" s="85"/>
      <c r="Z368" s="85"/>
      <c r="AA368" s="85"/>
      <c r="AB368" s="85"/>
      <c r="AC368" s="85"/>
      <c r="AD368" s="85"/>
      <c r="AE368" s="85"/>
      <c r="AF368" s="85"/>
      <c r="AG368" s="85"/>
    </row>
    <row r="369" spans="2:33" x14ac:dyDescent="0.25">
      <c r="B369" s="58">
        <f t="shared" si="40"/>
        <v>43190</v>
      </c>
      <c r="C369" s="59">
        <f t="shared" si="47"/>
        <v>43190</v>
      </c>
      <c r="G369" s="60"/>
      <c r="H369" s="60"/>
      <c r="M369" s="60"/>
      <c r="N369" s="60"/>
      <c r="O369" s="60"/>
      <c r="P369" s="60"/>
      <c r="R369" s="85">
        <f t="shared" si="46"/>
        <v>0</v>
      </c>
      <c r="S369" s="85">
        <f t="shared" si="41"/>
        <v>0</v>
      </c>
      <c r="T369" s="85" t="str">
        <f t="shared" si="42"/>
        <v>No conformidad y &lt;=30</v>
      </c>
      <c r="U369" s="85">
        <v>1</v>
      </c>
      <c r="V369" s="85" t="str">
        <f t="shared" si="43"/>
        <v/>
      </c>
      <c r="W369" s="85" t="b">
        <f t="shared" si="44"/>
        <v>0</v>
      </c>
      <c r="X369" s="85" t="str">
        <f t="shared" si="45"/>
        <v>No conformidad</v>
      </c>
      <c r="Y369" s="85"/>
      <c r="Z369" s="85"/>
      <c r="AA369" s="85"/>
      <c r="AB369" s="85"/>
      <c r="AC369" s="85"/>
      <c r="AD369" s="85"/>
      <c r="AE369" s="85"/>
      <c r="AF369" s="85"/>
      <c r="AG369" s="85"/>
    </row>
    <row r="370" spans="2:33" x14ac:dyDescent="0.25">
      <c r="B370" s="58">
        <f t="shared" si="40"/>
        <v>43190</v>
      </c>
      <c r="C370" s="59">
        <f t="shared" si="47"/>
        <v>43190</v>
      </c>
      <c r="G370" s="60"/>
      <c r="H370" s="60"/>
      <c r="M370" s="60"/>
      <c r="N370" s="60"/>
      <c r="O370" s="60"/>
      <c r="P370" s="60"/>
      <c r="R370" s="85">
        <f t="shared" si="46"/>
        <v>0</v>
      </c>
      <c r="S370" s="85">
        <f t="shared" si="41"/>
        <v>0</v>
      </c>
      <c r="T370" s="85" t="str">
        <f t="shared" si="42"/>
        <v>No conformidad y &lt;=30</v>
      </c>
      <c r="U370" s="85">
        <v>1</v>
      </c>
      <c r="V370" s="85" t="str">
        <f t="shared" si="43"/>
        <v/>
      </c>
      <c r="W370" s="85" t="b">
        <f t="shared" si="44"/>
        <v>0</v>
      </c>
      <c r="X370" s="85" t="str">
        <f t="shared" si="45"/>
        <v>No conformidad</v>
      </c>
      <c r="Y370" s="85"/>
      <c r="Z370" s="85"/>
      <c r="AA370" s="85"/>
      <c r="AB370" s="85"/>
      <c r="AC370" s="85"/>
      <c r="AD370" s="85"/>
      <c r="AE370" s="85"/>
      <c r="AF370" s="85"/>
      <c r="AG370" s="85"/>
    </row>
    <row r="371" spans="2:33" x14ac:dyDescent="0.25">
      <c r="B371" s="58">
        <f t="shared" si="40"/>
        <v>43190</v>
      </c>
      <c r="C371" s="59">
        <f t="shared" si="47"/>
        <v>43190</v>
      </c>
      <c r="G371" s="60"/>
      <c r="H371" s="60"/>
      <c r="M371" s="60"/>
      <c r="N371" s="60"/>
      <c r="O371" s="60"/>
      <c r="P371" s="60"/>
      <c r="R371" s="85">
        <f t="shared" si="46"/>
        <v>0</v>
      </c>
      <c r="S371" s="85">
        <f t="shared" si="41"/>
        <v>0</v>
      </c>
      <c r="T371" s="85" t="str">
        <f t="shared" si="42"/>
        <v>No conformidad y &lt;=30</v>
      </c>
      <c r="U371" s="85">
        <v>1</v>
      </c>
      <c r="V371" s="85" t="str">
        <f t="shared" si="43"/>
        <v/>
      </c>
      <c r="W371" s="85" t="b">
        <f t="shared" si="44"/>
        <v>0</v>
      </c>
      <c r="X371" s="85" t="str">
        <f t="shared" si="45"/>
        <v>No conformidad</v>
      </c>
      <c r="Y371" s="85"/>
      <c r="Z371" s="85"/>
      <c r="AA371" s="85"/>
      <c r="AB371" s="85"/>
      <c r="AC371" s="85"/>
      <c r="AD371" s="85"/>
      <c r="AE371" s="85"/>
      <c r="AF371" s="85"/>
      <c r="AG371" s="85"/>
    </row>
    <row r="372" spans="2:33" x14ac:dyDescent="0.25">
      <c r="B372" s="58">
        <f t="shared" si="40"/>
        <v>43190</v>
      </c>
      <c r="C372" s="59">
        <f t="shared" si="47"/>
        <v>43190</v>
      </c>
      <c r="G372" s="60"/>
      <c r="H372" s="60"/>
      <c r="M372" s="60"/>
      <c r="N372" s="60"/>
      <c r="O372" s="60"/>
      <c r="P372" s="60"/>
      <c r="R372" s="85">
        <f t="shared" si="46"/>
        <v>0</v>
      </c>
      <c r="S372" s="85">
        <f t="shared" si="41"/>
        <v>0</v>
      </c>
      <c r="T372" s="85" t="str">
        <f t="shared" si="42"/>
        <v>No conformidad y &lt;=30</v>
      </c>
      <c r="U372" s="85">
        <v>1</v>
      </c>
      <c r="V372" s="85" t="str">
        <f t="shared" si="43"/>
        <v/>
      </c>
      <c r="W372" s="85" t="b">
        <f t="shared" si="44"/>
        <v>0</v>
      </c>
      <c r="X372" s="85" t="str">
        <f t="shared" si="45"/>
        <v>No conformidad</v>
      </c>
      <c r="Y372" s="85"/>
      <c r="Z372" s="85"/>
      <c r="AA372" s="85"/>
      <c r="AB372" s="85"/>
      <c r="AC372" s="85"/>
      <c r="AD372" s="85"/>
      <c r="AE372" s="85"/>
      <c r="AF372" s="85"/>
      <c r="AG372" s="85"/>
    </row>
    <row r="373" spans="2:33" x14ac:dyDescent="0.25">
      <c r="B373" s="58">
        <f t="shared" si="40"/>
        <v>43190</v>
      </c>
      <c r="C373" s="59">
        <f t="shared" si="47"/>
        <v>43190</v>
      </c>
      <c r="G373" s="60"/>
      <c r="H373" s="60"/>
      <c r="M373" s="60"/>
      <c r="N373" s="60"/>
      <c r="O373" s="60"/>
      <c r="P373" s="60"/>
      <c r="R373" s="85">
        <f t="shared" si="46"/>
        <v>0</v>
      </c>
      <c r="S373" s="85">
        <f t="shared" si="41"/>
        <v>0</v>
      </c>
      <c r="T373" s="85" t="str">
        <f t="shared" si="42"/>
        <v>No conformidad y &lt;=30</v>
      </c>
      <c r="U373" s="85">
        <v>1</v>
      </c>
      <c r="V373" s="85" t="str">
        <f t="shared" si="43"/>
        <v/>
      </c>
      <c r="W373" s="85" t="b">
        <f t="shared" si="44"/>
        <v>0</v>
      </c>
      <c r="X373" s="85" t="str">
        <f t="shared" si="45"/>
        <v>No conformidad</v>
      </c>
      <c r="Y373" s="85"/>
      <c r="Z373" s="85"/>
      <c r="AA373" s="85"/>
      <c r="AB373" s="85"/>
      <c r="AC373" s="85"/>
      <c r="AD373" s="85"/>
      <c r="AE373" s="85"/>
      <c r="AF373" s="85"/>
      <c r="AG373" s="85"/>
    </row>
    <row r="374" spans="2:33" x14ac:dyDescent="0.25">
      <c r="B374" s="58">
        <f t="shared" si="40"/>
        <v>43190</v>
      </c>
      <c r="C374" s="59">
        <f t="shared" si="47"/>
        <v>43190</v>
      </c>
      <c r="G374" s="60"/>
      <c r="H374" s="60"/>
      <c r="M374" s="60"/>
      <c r="N374" s="60"/>
      <c r="O374" s="60"/>
      <c r="P374" s="60"/>
      <c r="R374" s="85">
        <f t="shared" si="46"/>
        <v>0</v>
      </c>
      <c r="S374" s="85">
        <f t="shared" si="41"/>
        <v>0</v>
      </c>
      <c r="T374" s="85" t="str">
        <f t="shared" si="42"/>
        <v>No conformidad y &lt;=30</v>
      </c>
      <c r="U374" s="85">
        <v>1</v>
      </c>
      <c r="V374" s="85" t="str">
        <f t="shared" si="43"/>
        <v/>
      </c>
      <c r="W374" s="85" t="b">
        <f t="shared" si="44"/>
        <v>0</v>
      </c>
      <c r="X374" s="85" t="str">
        <f t="shared" si="45"/>
        <v>No conformidad</v>
      </c>
      <c r="Y374" s="85"/>
      <c r="Z374" s="85"/>
      <c r="AA374" s="85"/>
      <c r="AB374" s="85"/>
      <c r="AC374" s="85"/>
      <c r="AD374" s="85"/>
      <c r="AE374" s="85"/>
      <c r="AF374" s="85"/>
      <c r="AG374" s="85"/>
    </row>
    <row r="375" spans="2:33" x14ac:dyDescent="0.25">
      <c r="B375" s="58">
        <f t="shared" si="40"/>
        <v>43190</v>
      </c>
      <c r="C375" s="59">
        <f t="shared" si="47"/>
        <v>43190</v>
      </c>
      <c r="G375" s="60"/>
      <c r="H375" s="60"/>
      <c r="M375" s="60"/>
      <c r="N375" s="60"/>
      <c r="O375" s="60"/>
      <c r="P375" s="60"/>
      <c r="R375" s="85">
        <f t="shared" si="46"/>
        <v>0</v>
      </c>
      <c r="S375" s="85">
        <f t="shared" si="41"/>
        <v>0</v>
      </c>
      <c r="T375" s="85" t="str">
        <f t="shared" si="42"/>
        <v>No conformidad y &lt;=30</v>
      </c>
      <c r="U375" s="85">
        <v>1</v>
      </c>
      <c r="V375" s="85" t="str">
        <f t="shared" si="43"/>
        <v/>
      </c>
      <c r="W375" s="85" t="b">
        <f t="shared" si="44"/>
        <v>0</v>
      </c>
      <c r="X375" s="85" t="str">
        <f t="shared" si="45"/>
        <v>No conformidad</v>
      </c>
      <c r="Y375" s="85"/>
      <c r="Z375" s="85"/>
      <c r="AA375" s="85"/>
      <c r="AB375" s="85"/>
      <c r="AC375" s="85"/>
      <c r="AD375" s="85"/>
      <c r="AE375" s="85"/>
      <c r="AF375" s="85"/>
      <c r="AG375" s="85"/>
    </row>
    <row r="376" spans="2:33" x14ac:dyDescent="0.25">
      <c r="B376" s="58">
        <f t="shared" si="40"/>
        <v>43190</v>
      </c>
      <c r="C376" s="59">
        <f t="shared" si="47"/>
        <v>43190</v>
      </c>
      <c r="G376" s="60"/>
      <c r="H376" s="60"/>
      <c r="M376" s="60"/>
      <c r="N376" s="60"/>
      <c r="O376" s="60"/>
      <c r="P376" s="60"/>
      <c r="R376" s="85">
        <f t="shared" si="46"/>
        <v>0</v>
      </c>
      <c r="S376" s="85">
        <f t="shared" si="41"/>
        <v>0</v>
      </c>
      <c r="T376" s="85" t="str">
        <f t="shared" si="42"/>
        <v>No conformidad y &lt;=30</v>
      </c>
      <c r="U376" s="85">
        <v>1</v>
      </c>
      <c r="V376" s="85" t="str">
        <f t="shared" si="43"/>
        <v/>
      </c>
      <c r="W376" s="85" t="b">
        <f t="shared" si="44"/>
        <v>0</v>
      </c>
      <c r="X376" s="85" t="str">
        <f t="shared" si="45"/>
        <v>No conformidad</v>
      </c>
      <c r="Y376" s="85"/>
      <c r="Z376" s="85"/>
      <c r="AA376" s="85"/>
      <c r="AB376" s="85"/>
      <c r="AC376" s="85"/>
      <c r="AD376" s="85"/>
      <c r="AE376" s="85"/>
      <c r="AF376" s="85"/>
      <c r="AG376" s="85"/>
    </row>
    <row r="377" spans="2:33" x14ac:dyDescent="0.25">
      <c r="B377" s="58">
        <f t="shared" si="40"/>
        <v>43190</v>
      </c>
      <c r="C377" s="59">
        <f t="shared" si="47"/>
        <v>43190</v>
      </c>
      <c r="G377" s="60"/>
      <c r="H377" s="60"/>
      <c r="M377" s="60"/>
      <c r="N377" s="60"/>
      <c r="O377" s="60"/>
      <c r="P377" s="60"/>
      <c r="R377" s="85">
        <f t="shared" si="46"/>
        <v>0</v>
      </c>
      <c r="S377" s="85">
        <f t="shared" si="41"/>
        <v>0</v>
      </c>
      <c r="T377" s="85" t="str">
        <f t="shared" si="42"/>
        <v>No conformidad y &lt;=30</v>
      </c>
      <c r="U377" s="85">
        <v>1</v>
      </c>
      <c r="V377" s="85" t="str">
        <f t="shared" si="43"/>
        <v/>
      </c>
      <c r="W377" s="85" t="b">
        <f t="shared" si="44"/>
        <v>0</v>
      </c>
      <c r="X377" s="85" t="str">
        <f t="shared" si="45"/>
        <v>No conformidad</v>
      </c>
      <c r="Y377" s="85"/>
      <c r="Z377" s="85"/>
      <c r="AA377" s="85"/>
      <c r="AB377" s="85"/>
      <c r="AC377" s="85"/>
      <c r="AD377" s="85"/>
      <c r="AE377" s="85"/>
      <c r="AF377" s="85"/>
      <c r="AG377" s="85"/>
    </row>
    <row r="378" spans="2:33" x14ac:dyDescent="0.25">
      <c r="B378" s="58">
        <f t="shared" si="40"/>
        <v>43190</v>
      </c>
      <c r="C378" s="59">
        <f t="shared" si="47"/>
        <v>43190</v>
      </c>
      <c r="G378" s="60"/>
      <c r="H378" s="60"/>
      <c r="M378" s="60"/>
      <c r="N378" s="60"/>
      <c r="O378" s="60"/>
      <c r="P378" s="60"/>
      <c r="R378" s="85">
        <f t="shared" si="46"/>
        <v>0</v>
      </c>
      <c r="S378" s="85">
        <f t="shared" si="41"/>
        <v>0</v>
      </c>
      <c r="T378" s="85" t="str">
        <f t="shared" si="42"/>
        <v>No conformidad y &lt;=30</v>
      </c>
      <c r="U378" s="85">
        <v>1</v>
      </c>
      <c r="V378" s="85" t="str">
        <f t="shared" si="43"/>
        <v/>
      </c>
      <c r="W378" s="85" t="b">
        <f t="shared" si="44"/>
        <v>0</v>
      </c>
      <c r="X378" s="85" t="str">
        <f t="shared" si="45"/>
        <v>No conformidad</v>
      </c>
      <c r="Y378" s="85"/>
      <c r="Z378" s="85"/>
      <c r="AA378" s="85"/>
      <c r="AB378" s="85"/>
      <c r="AC378" s="85"/>
      <c r="AD378" s="85"/>
      <c r="AE378" s="85"/>
      <c r="AF378" s="85"/>
      <c r="AG378" s="85"/>
    </row>
    <row r="379" spans="2:33" x14ac:dyDescent="0.25">
      <c r="B379" s="58">
        <f t="shared" si="40"/>
        <v>43190</v>
      </c>
      <c r="C379" s="59">
        <f t="shared" si="47"/>
        <v>43190</v>
      </c>
      <c r="G379" s="60"/>
      <c r="H379" s="60"/>
      <c r="M379" s="60"/>
      <c r="N379" s="60"/>
      <c r="O379" s="60"/>
      <c r="P379" s="60"/>
      <c r="R379" s="85">
        <f t="shared" si="46"/>
        <v>0</v>
      </c>
      <c r="S379" s="85">
        <f t="shared" si="41"/>
        <v>0</v>
      </c>
      <c r="T379" s="85" t="str">
        <f t="shared" si="42"/>
        <v>No conformidad y &lt;=30</v>
      </c>
      <c r="U379" s="85">
        <v>1</v>
      </c>
      <c r="V379" s="85" t="str">
        <f t="shared" si="43"/>
        <v/>
      </c>
      <c r="W379" s="85" t="b">
        <f t="shared" si="44"/>
        <v>0</v>
      </c>
      <c r="X379" s="85" t="str">
        <f t="shared" si="45"/>
        <v>No conformidad</v>
      </c>
      <c r="Y379" s="85"/>
      <c r="Z379" s="85"/>
      <c r="AA379" s="85"/>
      <c r="AB379" s="85"/>
      <c r="AC379" s="85"/>
      <c r="AD379" s="85"/>
      <c r="AE379" s="85"/>
      <c r="AF379" s="85"/>
      <c r="AG379" s="85"/>
    </row>
    <row r="380" spans="2:33" x14ac:dyDescent="0.25">
      <c r="B380" s="58">
        <f t="shared" si="40"/>
        <v>43190</v>
      </c>
      <c r="C380" s="59">
        <f t="shared" si="47"/>
        <v>43190</v>
      </c>
      <c r="G380" s="60"/>
      <c r="H380" s="60"/>
      <c r="M380" s="60"/>
      <c r="N380" s="60"/>
      <c r="O380" s="60"/>
      <c r="P380" s="60"/>
      <c r="R380" s="85">
        <f t="shared" si="46"/>
        <v>0</v>
      </c>
      <c r="S380" s="85">
        <f t="shared" si="41"/>
        <v>0</v>
      </c>
      <c r="T380" s="85" t="str">
        <f t="shared" si="42"/>
        <v>No conformidad y &lt;=30</v>
      </c>
      <c r="U380" s="85">
        <v>1</v>
      </c>
      <c r="V380" s="85" t="str">
        <f t="shared" si="43"/>
        <v/>
      </c>
      <c r="W380" s="85" t="b">
        <f t="shared" si="44"/>
        <v>0</v>
      </c>
      <c r="X380" s="85" t="str">
        <f t="shared" si="45"/>
        <v>No conformidad</v>
      </c>
      <c r="Y380" s="85"/>
      <c r="Z380" s="85"/>
      <c r="AA380" s="85"/>
      <c r="AB380" s="85"/>
      <c r="AC380" s="85"/>
      <c r="AD380" s="85"/>
      <c r="AE380" s="85"/>
      <c r="AF380" s="85"/>
      <c r="AG380" s="85"/>
    </row>
    <row r="381" spans="2:33" x14ac:dyDescent="0.25">
      <c r="B381" s="58">
        <f t="shared" si="40"/>
        <v>43190</v>
      </c>
      <c r="C381" s="59">
        <f t="shared" si="47"/>
        <v>43190</v>
      </c>
      <c r="G381" s="60"/>
      <c r="H381" s="60"/>
      <c r="M381" s="60"/>
      <c r="N381" s="60"/>
      <c r="O381" s="60"/>
      <c r="P381" s="60"/>
      <c r="R381" s="85">
        <f t="shared" si="46"/>
        <v>0</v>
      </c>
      <c r="S381" s="85">
        <f t="shared" si="41"/>
        <v>0</v>
      </c>
      <c r="T381" s="85" t="str">
        <f t="shared" si="42"/>
        <v>No conformidad y &lt;=30</v>
      </c>
      <c r="U381" s="85">
        <v>1</v>
      </c>
      <c r="V381" s="85" t="str">
        <f t="shared" si="43"/>
        <v/>
      </c>
      <c r="W381" s="85" t="b">
        <f t="shared" si="44"/>
        <v>0</v>
      </c>
      <c r="X381" s="85" t="str">
        <f t="shared" si="45"/>
        <v>No conformidad</v>
      </c>
      <c r="Y381" s="85"/>
      <c r="Z381" s="85"/>
      <c r="AA381" s="85"/>
      <c r="AB381" s="85"/>
      <c r="AC381" s="85"/>
      <c r="AD381" s="85"/>
      <c r="AE381" s="85"/>
      <c r="AF381" s="85"/>
      <c r="AG381" s="85"/>
    </row>
    <row r="382" spans="2:33" x14ac:dyDescent="0.25">
      <c r="B382" s="58">
        <f t="shared" si="40"/>
        <v>43190</v>
      </c>
      <c r="C382" s="59">
        <f t="shared" si="47"/>
        <v>43190</v>
      </c>
      <c r="G382" s="60"/>
      <c r="H382" s="60"/>
      <c r="M382" s="60"/>
      <c r="N382" s="60"/>
      <c r="O382" s="60"/>
      <c r="P382" s="60"/>
      <c r="R382" s="85">
        <f t="shared" si="46"/>
        <v>0</v>
      </c>
      <c r="S382" s="85">
        <f t="shared" si="41"/>
        <v>0</v>
      </c>
      <c r="T382" s="85" t="str">
        <f t="shared" si="42"/>
        <v>No conformidad y &lt;=30</v>
      </c>
      <c r="U382" s="85">
        <v>1</v>
      </c>
      <c r="V382" s="85" t="str">
        <f t="shared" si="43"/>
        <v/>
      </c>
      <c r="W382" s="85" t="b">
        <f t="shared" si="44"/>
        <v>0</v>
      </c>
      <c r="X382" s="85" t="str">
        <f t="shared" si="45"/>
        <v>No conformidad</v>
      </c>
      <c r="Y382" s="85"/>
      <c r="Z382" s="85"/>
      <c r="AA382" s="85"/>
      <c r="AB382" s="85"/>
      <c r="AC382" s="85"/>
      <c r="AD382" s="85"/>
      <c r="AE382" s="85"/>
      <c r="AF382" s="85"/>
      <c r="AG382" s="85"/>
    </row>
    <row r="383" spans="2:33" x14ac:dyDescent="0.25">
      <c r="B383" s="58">
        <f t="shared" si="40"/>
        <v>43190</v>
      </c>
      <c r="C383" s="59">
        <f t="shared" si="47"/>
        <v>43190</v>
      </c>
      <c r="G383" s="60"/>
      <c r="H383" s="60"/>
      <c r="M383" s="60"/>
      <c r="N383" s="60"/>
      <c r="O383" s="60"/>
      <c r="P383" s="60"/>
      <c r="R383" s="85">
        <f t="shared" si="46"/>
        <v>0</v>
      </c>
      <c r="S383" s="85">
        <f t="shared" si="41"/>
        <v>0</v>
      </c>
      <c r="T383" s="85" t="str">
        <f t="shared" si="42"/>
        <v>No conformidad y &lt;=30</v>
      </c>
      <c r="U383" s="85">
        <v>1</v>
      </c>
      <c r="V383" s="85" t="str">
        <f t="shared" si="43"/>
        <v/>
      </c>
      <c r="W383" s="85" t="b">
        <f t="shared" si="44"/>
        <v>0</v>
      </c>
      <c r="X383" s="85" t="str">
        <f t="shared" si="45"/>
        <v>No conformidad</v>
      </c>
      <c r="Y383" s="85"/>
      <c r="Z383" s="85"/>
      <c r="AA383" s="85"/>
      <c r="AB383" s="85"/>
      <c r="AC383" s="85"/>
      <c r="AD383" s="85"/>
      <c r="AE383" s="85"/>
      <c r="AF383" s="85"/>
      <c r="AG383" s="85"/>
    </row>
    <row r="384" spans="2:33" x14ac:dyDescent="0.25">
      <c r="B384" s="58">
        <f t="shared" si="40"/>
        <v>43190</v>
      </c>
      <c r="C384" s="59">
        <f t="shared" si="47"/>
        <v>43190</v>
      </c>
      <c r="G384" s="60"/>
      <c r="H384" s="60"/>
      <c r="M384" s="60"/>
      <c r="N384" s="60"/>
      <c r="O384" s="60"/>
      <c r="P384" s="60"/>
      <c r="R384" s="85">
        <f t="shared" si="46"/>
        <v>0</v>
      </c>
      <c r="S384" s="85">
        <f t="shared" si="41"/>
        <v>0</v>
      </c>
      <c r="T384" s="85" t="str">
        <f t="shared" si="42"/>
        <v>No conformidad y &lt;=30</v>
      </c>
      <c r="U384" s="85">
        <v>1</v>
      </c>
      <c r="V384" s="85" t="str">
        <f t="shared" si="43"/>
        <v/>
      </c>
      <c r="W384" s="85" t="b">
        <f t="shared" si="44"/>
        <v>0</v>
      </c>
      <c r="X384" s="85" t="str">
        <f t="shared" si="45"/>
        <v>No conformidad</v>
      </c>
      <c r="Y384" s="85"/>
      <c r="Z384" s="85"/>
      <c r="AA384" s="85"/>
      <c r="AB384" s="85"/>
      <c r="AC384" s="85"/>
      <c r="AD384" s="85"/>
      <c r="AE384" s="85"/>
      <c r="AF384" s="85"/>
      <c r="AG384" s="85"/>
    </row>
    <row r="385" spans="2:33" x14ac:dyDescent="0.25">
      <c r="B385" s="58">
        <f t="shared" si="40"/>
        <v>43190</v>
      </c>
      <c r="C385" s="59">
        <f t="shared" si="47"/>
        <v>43190</v>
      </c>
      <c r="G385" s="60"/>
      <c r="H385" s="60"/>
      <c r="M385" s="60"/>
      <c r="N385" s="60"/>
      <c r="O385" s="60"/>
      <c r="P385" s="60"/>
      <c r="R385" s="85">
        <f t="shared" si="46"/>
        <v>0</v>
      </c>
      <c r="S385" s="85">
        <f t="shared" si="41"/>
        <v>0</v>
      </c>
      <c r="T385" s="85" t="str">
        <f t="shared" si="42"/>
        <v>No conformidad y &lt;=30</v>
      </c>
      <c r="U385" s="85">
        <v>1</v>
      </c>
      <c r="V385" s="85" t="str">
        <f t="shared" si="43"/>
        <v/>
      </c>
      <c r="W385" s="85" t="b">
        <f t="shared" si="44"/>
        <v>0</v>
      </c>
      <c r="X385" s="85" t="str">
        <f t="shared" si="45"/>
        <v>No conformidad</v>
      </c>
      <c r="Y385" s="85"/>
      <c r="Z385" s="85"/>
      <c r="AA385" s="85"/>
      <c r="AB385" s="85"/>
      <c r="AC385" s="85"/>
      <c r="AD385" s="85"/>
      <c r="AE385" s="85"/>
      <c r="AF385" s="85"/>
      <c r="AG385" s="85"/>
    </row>
    <row r="386" spans="2:33" x14ac:dyDescent="0.25">
      <c r="B386" s="58">
        <f t="shared" si="40"/>
        <v>43190</v>
      </c>
      <c r="C386" s="59">
        <f t="shared" si="47"/>
        <v>43190</v>
      </c>
      <c r="G386" s="60"/>
      <c r="H386" s="60"/>
      <c r="M386" s="60"/>
      <c r="N386" s="60"/>
      <c r="O386" s="60"/>
      <c r="P386" s="60"/>
      <c r="R386" s="85">
        <f t="shared" si="46"/>
        <v>0</v>
      </c>
      <c r="S386" s="85">
        <f t="shared" si="41"/>
        <v>0</v>
      </c>
      <c r="T386" s="85" t="str">
        <f t="shared" si="42"/>
        <v>No conformidad y &lt;=30</v>
      </c>
      <c r="U386" s="85">
        <v>1</v>
      </c>
      <c r="V386" s="85" t="str">
        <f t="shared" si="43"/>
        <v/>
      </c>
      <c r="W386" s="85" t="b">
        <f t="shared" si="44"/>
        <v>0</v>
      </c>
      <c r="X386" s="85" t="str">
        <f t="shared" si="45"/>
        <v>No conformidad</v>
      </c>
      <c r="Y386" s="85"/>
      <c r="Z386" s="85"/>
      <c r="AA386" s="85"/>
      <c r="AB386" s="85"/>
      <c r="AC386" s="85"/>
      <c r="AD386" s="85"/>
      <c r="AE386" s="85"/>
      <c r="AF386" s="85"/>
      <c r="AG386" s="85"/>
    </row>
    <row r="387" spans="2:33" x14ac:dyDescent="0.25">
      <c r="B387" s="58">
        <f t="shared" si="40"/>
        <v>43190</v>
      </c>
      <c r="C387" s="59">
        <f t="shared" si="47"/>
        <v>43190</v>
      </c>
      <c r="G387" s="60"/>
      <c r="H387" s="60"/>
      <c r="M387" s="60"/>
      <c r="N387" s="60"/>
      <c r="O387" s="60"/>
      <c r="P387" s="60"/>
      <c r="R387" s="85">
        <f t="shared" si="46"/>
        <v>0</v>
      </c>
      <c r="S387" s="85">
        <f t="shared" si="41"/>
        <v>0</v>
      </c>
      <c r="T387" s="85" t="str">
        <f t="shared" si="42"/>
        <v>No conformidad y &lt;=30</v>
      </c>
      <c r="U387" s="85">
        <v>1</v>
      </c>
      <c r="V387" s="85" t="str">
        <f t="shared" si="43"/>
        <v/>
      </c>
      <c r="W387" s="85" t="b">
        <f t="shared" si="44"/>
        <v>0</v>
      </c>
      <c r="X387" s="85" t="str">
        <f t="shared" si="45"/>
        <v>No conformidad</v>
      </c>
      <c r="Y387" s="85"/>
      <c r="Z387" s="85"/>
      <c r="AA387" s="85"/>
      <c r="AB387" s="85"/>
      <c r="AC387" s="85"/>
      <c r="AD387" s="85"/>
      <c r="AE387" s="85"/>
      <c r="AF387" s="85"/>
      <c r="AG387" s="85"/>
    </row>
    <row r="388" spans="2:33" x14ac:dyDescent="0.25">
      <c r="B388" s="58">
        <f t="shared" si="40"/>
        <v>43190</v>
      </c>
      <c r="C388" s="59">
        <f t="shared" si="47"/>
        <v>43190</v>
      </c>
      <c r="G388" s="60"/>
      <c r="H388" s="60"/>
      <c r="M388" s="60"/>
      <c r="N388" s="60"/>
      <c r="O388" s="60"/>
      <c r="P388" s="60"/>
      <c r="R388" s="85">
        <f t="shared" si="46"/>
        <v>0</v>
      </c>
      <c r="S388" s="85">
        <f t="shared" si="41"/>
        <v>0</v>
      </c>
      <c r="T388" s="85" t="str">
        <f t="shared" si="42"/>
        <v>No conformidad y &lt;=30</v>
      </c>
      <c r="U388" s="85">
        <v>1</v>
      </c>
      <c r="V388" s="85" t="str">
        <f t="shared" si="43"/>
        <v/>
      </c>
      <c r="W388" s="85" t="b">
        <f t="shared" si="44"/>
        <v>0</v>
      </c>
      <c r="X388" s="85" t="str">
        <f t="shared" si="45"/>
        <v>No conformidad</v>
      </c>
      <c r="Y388" s="85"/>
      <c r="Z388" s="85"/>
      <c r="AA388" s="85"/>
      <c r="AB388" s="85"/>
      <c r="AC388" s="85"/>
      <c r="AD388" s="85"/>
      <c r="AE388" s="85"/>
      <c r="AF388" s="85"/>
      <c r="AG388" s="85"/>
    </row>
    <row r="389" spans="2:33" x14ac:dyDescent="0.25">
      <c r="B389" s="58">
        <f t="shared" si="40"/>
        <v>43190</v>
      </c>
      <c r="C389" s="59">
        <f t="shared" si="47"/>
        <v>43190</v>
      </c>
      <c r="G389" s="60"/>
      <c r="H389" s="60"/>
      <c r="M389" s="60"/>
      <c r="N389" s="60"/>
      <c r="O389" s="60"/>
      <c r="P389" s="60"/>
      <c r="R389" s="85">
        <f t="shared" si="46"/>
        <v>0</v>
      </c>
      <c r="S389" s="85">
        <f t="shared" si="41"/>
        <v>0</v>
      </c>
      <c r="T389" s="85" t="str">
        <f t="shared" si="42"/>
        <v>No conformidad y &lt;=30</v>
      </c>
      <c r="U389" s="85">
        <v>1</v>
      </c>
      <c r="V389" s="85" t="str">
        <f t="shared" si="43"/>
        <v/>
      </c>
      <c r="W389" s="85" t="b">
        <f t="shared" si="44"/>
        <v>0</v>
      </c>
      <c r="X389" s="85" t="str">
        <f t="shared" si="45"/>
        <v>No conformidad</v>
      </c>
      <c r="Y389" s="85"/>
      <c r="Z389" s="85"/>
      <c r="AA389" s="85"/>
      <c r="AB389" s="85"/>
      <c r="AC389" s="85"/>
      <c r="AD389" s="85"/>
      <c r="AE389" s="85"/>
      <c r="AF389" s="85"/>
      <c r="AG389" s="85"/>
    </row>
    <row r="390" spans="2:33" x14ac:dyDescent="0.25">
      <c r="B390" s="58">
        <f t="shared" si="40"/>
        <v>43190</v>
      </c>
      <c r="C390" s="59">
        <f t="shared" si="47"/>
        <v>43190</v>
      </c>
      <c r="G390" s="60"/>
      <c r="H390" s="60"/>
      <c r="M390" s="60"/>
      <c r="N390" s="60"/>
      <c r="O390" s="60"/>
      <c r="P390" s="60"/>
      <c r="R390" s="85">
        <f t="shared" si="46"/>
        <v>0</v>
      </c>
      <c r="S390" s="85">
        <f t="shared" si="41"/>
        <v>0</v>
      </c>
      <c r="T390" s="85" t="str">
        <f t="shared" si="42"/>
        <v>No conformidad y &lt;=30</v>
      </c>
      <c r="U390" s="85">
        <v>1</v>
      </c>
      <c r="V390" s="85" t="str">
        <f t="shared" si="43"/>
        <v/>
      </c>
      <c r="W390" s="85" t="b">
        <f t="shared" si="44"/>
        <v>0</v>
      </c>
      <c r="X390" s="85" t="str">
        <f t="shared" si="45"/>
        <v>No conformidad</v>
      </c>
      <c r="Y390" s="85"/>
      <c r="Z390" s="85"/>
      <c r="AA390" s="85"/>
      <c r="AB390" s="85"/>
      <c r="AC390" s="85"/>
      <c r="AD390" s="85"/>
      <c r="AE390" s="85"/>
      <c r="AF390" s="85"/>
      <c r="AG390" s="85"/>
    </row>
    <row r="391" spans="2:33" x14ac:dyDescent="0.25">
      <c r="B391" s="58">
        <f t="shared" si="40"/>
        <v>43190</v>
      </c>
      <c r="C391" s="59">
        <f t="shared" si="47"/>
        <v>43190</v>
      </c>
      <c r="G391" s="60"/>
      <c r="H391" s="60"/>
      <c r="M391" s="60"/>
      <c r="N391" s="60"/>
      <c r="O391" s="60"/>
      <c r="P391" s="60"/>
      <c r="R391" s="85">
        <f t="shared" si="46"/>
        <v>0</v>
      </c>
      <c r="S391" s="85">
        <f t="shared" si="41"/>
        <v>0</v>
      </c>
      <c r="T391" s="85" t="str">
        <f t="shared" si="42"/>
        <v>No conformidad y &lt;=30</v>
      </c>
      <c r="U391" s="85">
        <v>1</v>
      </c>
      <c r="V391" s="85" t="str">
        <f t="shared" si="43"/>
        <v/>
      </c>
      <c r="W391" s="85" t="b">
        <f t="shared" si="44"/>
        <v>0</v>
      </c>
      <c r="X391" s="85" t="str">
        <f t="shared" si="45"/>
        <v>No conformidad</v>
      </c>
      <c r="Y391" s="85"/>
      <c r="Z391" s="85"/>
      <c r="AA391" s="85"/>
      <c r="AB391" s="85"/>
      <c r="AC391" s="85"/>
      <c r="AD391" s="85"/>
      <c r="AE391" s="85"/>
      <c r="AF391" s="85"/>
      <c r="AG391" s="85"/>
    </row>
    <row r="392" spans="2:33" x14ac:dyDescent="0.25">
      <c r="B392" s="58">
        <f t="shared" ref="B392:B455" si="48">IF(ISBLANK(P392),$F$5,P392)</f>
        <v>43190</v>
      </c>
      <c r="C392" s="59">
        <f t="shared" si="47"/>
        <v>43190</v>
      </c>
      <c r="G392" s="60"/>
      <c r="H392" s="60"/>
      <c r="M392" s="60"/>
      <c r="N392" s="60"/>
      <c r="O392" s="60"/>
      <c r="P392" s="60"/>
      <c r="R392" s="85">
        <f t="shared" si="46"/>
        <v>0</v>
      </c>
      <c r="S392" s="85">
        <f t="shared" ref="S392:S455" si="49">O392-M392</f>
        <v>0</v>
      </c>
      <c r="T392" s="85" t="str">
        <f t="shared" ref="T392:T455" si="50">IF(AND(S392&lt;=30,ISBLANK(N392)),"No conformidad y &lt;=30",IF(AND(S392&gt;30,ISBLANK(N392)),"No conformidad y &gt;30",IF(S392&lt;=30,"Conformidad y &lt;=30","Conformidad y &gt;30")))</f>
        <v>No conformidad y &lt;=30</v>
      </c>
      <c r="U392" s="85">
        <v>1</v>
      </c>
      <c r="V392" s="85" t="str">
        <f t="shared" ref="V392:V455" si="51">IF(AND(ISBLANK(N392),ISNUMBER(J392)),"No conformidad",IF(ISNUMBER(J392),P392-N392,""))</f>
        <v/>
      </c>
      <c r="W392" s="85" t="b">
        <f t="shared" ref="W392:W455" si="52">ISNUMBER(P392)</f>
        <v>0</v>
      </c>
      <c r="X392" s="85" t="str">
        <f t="shared" si="45"/>
        <v>No conformidad</v>
      </c>
      <c r="Y392" s="85"/>
      <c r="Z392" s="85"/>
      <c r="AA392" s="85"/>
      <c r="AB392" s="85"/>
      <c r="AC392" s="85"/>
      <c r="AD392" s="85"/>
      <c r="AE392" s="85"/>
      <c r="AF392" s="85"/>
      <c r="AG392" s="85"/>
    </row>
    <row r="393" spans="2:33" x14ac:dyDescent="0.25">
      <c r="B393" s="58">
        <f t="shared" si="48"/>
        <v>43190</v>
      </c>
      <c r="C393" s="59">
        <f t="shared" si="47"/>
        <v>43190</v>
      </c>
      <c r="G393" s="60"/>
      <c r="H393" s="60"/>
      <c r="M393" s="60"/>
      <c r="N393" s="60"/>
      <c r="O393" s="60"/>
      <c r="P393" s="60"/>
      <c r="R393" s="85">
        <f t="shared" si="46"/>
        <v>0</v>
      </c>
      <c r="S393" s="85">
        <f t="shared" si="49"/>
        <v>0</v>
      </c>
      <c r="T393" s="85" t="str">
        <f t="shared" si="50"/>
        <v>No conformidad y &lt;=30</v>
      </c>
      <c r="U393" s="85">
        <v>1</v>
      </c>
      <c r="V393" s="85" t="str">
        <f t="shared" si="51"/>
        <v/>
      </c>
      <c r="W393" s="85" t="b">
        <f t="shared" si="52"/>
        <v>0</v>
      </c>
      <c r="X393" s="85" t="str">
        <f t="shared" ref="X393:X456" si="53">IF(ISBLANK(N393),"No conformidad",$F$5-N393)</f>
        <v>No conformidad</v>
      </c>
      <c r="Y393" s="85"/>
      <c r="Z393" s="85"/>
      <c r="AA393" s="85"/>
      <c r="AB393" s="85"/>
      <c r="AC393" s="85"/>
      <c r="AD393" s="85"/>
      <c r="AE393" s="85"/>
      <c r="AF393" s="85"/>
      <c r="AG393" s="85"/>
    </row>
    <row r="394" spans="2:33" x14ac:dyDescent="0.25">
      <c r="B394" s="58">
        <f t="shared" si="48"/>
        <v>43190</v>
      </c>
      <c r="C394" s="59">
        <f t="shared" si="47"/>
        <v>43190</v>
      </c>
      <c r="G394" s="60"/>
      <c r="H394" s="60"/>
      <c r="M394" s="60"/>
      <c r="N394" s="60"/>
      <c r="O394" s="60"/>
      <c r="P394" s="60"/>
      <c r="R394" s="85">
        <f t="shared" ref="R394:R457" si="54">IF(ISBLANK(P394),C394*J394,-C394*J394)</f>
        <v>0</v>
      </c>
      <c r="S394" s="85">
        <f t="shared" si="49"/>
        <v>0</v>
      </c>
      <c r="T394" s="85" t="str">
        <f t="shared" si="50"/>
        <v>No conformidad y &lt;=30</v>
      </c>
      <c r="U394" s="85">
        <v>1</v>
      </c>
      <c r="V394" s="85" t="str">
        <f t="shared" si="51"/>
        <v/>
      </c>
      <c r="W394" s="85" t="b">
        <f t="shared" si="52"/>
        <v>0</v>
      </c>
      <c r="X394" s="85" t="str">
        <f t="shared" si="53"/>
        <v>No conformidad</v>
      </c>
      <c r="Y394" s="85"/>
      <c r="Z394" s="85"/>
      <c r="AA394" s="85"/>
      <c r="AB394" s="85"/>
      <c r="AC394" s="85"/>
      <c r="AD394" s="85"/>
      <c r="AE394" s="85"/>
      <c r="AF394" s="85"/>
      <c r="AG394" s="85"/>
    </row>
    <row r="395" spans="2:33" x14ac:dyDescent="0.25">
      <c r="B395" s="58">
        <f t="shared" si="48"/>
        <v>43190</v>
      </c>
      <c r="C395" s="59">
        <f t="shared" si="47"/>
        <v>43190</v>
      </c>
      <c r="G395" s="60"/>
      <c r="H395" s="60"/>
      <c r="M395" s="60"/>
      <c r="N395" s="60"/>
      <c r="O395" s="60"/>
      <c r="P395" s="60"/>
      <c r="R395" s="85">
        <f t="shared" si="54"/>
        <v>0</v>
      </c>
      <c r="S395" s="85">
        <f t="shared" si="49"/>
        <v>0</v>
      </c>
      <c r="T395" s="85" t="str">
        <f t="shared" si="50"/>
        <v>No conformidad y &lt;=30</v>
      </c>
      <c r="U395" s="85">
        <v>1</v>
      </c>
      <c r="V395" s="85" t="str">
        <f t="shared" si="51"/>
        <v/>
      </c>
      <c r="W395" s="85" t="b">
        <f t="shared" si="52"/>
        <v>0</v>
      </c>
      <c r="X395" s="85" t="str">
        <f t="shared" si="53"/>
        <v>No conformidad</v>
      </c>
      <c r="Y395" s="85"/>
      <c r="Z395" s="85"/>
      <c r="AA395" s="85"/>
      <c r="AB395" s="85"/>
      <c r="AC395" s="85"/>
      <c r="AD395" s="85"/>
      <c r="AE395" s="85"/>
      <c r="AF395" s="85"/>
      <c r="AG395" s="85"/>
    </row>
    <row r="396" spans="2:33" x14ac:dyDescent="0.25">
      <c r="B396" s="58">
        <f t="shared" si="48"/>
        <v>43190</v>
      </c>
      <c r="C396" s="59">
        <f t="shared" si="47"/>
        <v>43190</v>
      </c>
      <c r="G396" s="60"/>
      <c r="H396" s="60"/>
      <c r="M396" s="60"/>
      <c r="N396" s="60"/>
      <c r="O396" s="60"/>
      <c r="P396" s="60"/>
      <c r="R396" s="85">
        <f t="shared" si="54"/>
        <v>0</v>
      </c>
      <c r="S396" s="85">
        <f t="shared" si="49"/>
        <v>0</v>
      </c>
      <c r="T396" s="85" t="str">
        <f t="shared" si="50"/>
        <v>No conformidad y &lt;=30</v>
      </c>
      <c r="U396" s="85">
        <v>1</v>
      </c>
      <c r="V396" s="85" t="str">
        <f t="shared" si="51"/>
        <v/>
      </c>
      <c r="W396" s="85" t="b">
        <f t="shared" si="52"/>
        <v>0</v>
      </c>
      <c r="X396" s="85" t="str">
        <f t="shared" si="53"/>
        <v>No conformidad</v>
      </c>
      <c r="Y396" s="85"/>
      <c r="Z396" s="85"/>
      <c r="AA396" s="85"/>
      <c r="AB396" s="85"/>
      <c r="AC396" s="85"/>
      <c r="AD396" s="85"/>
      <c r="AE396" s="85"/>
      <c r="AF396" s="85"/>
      <c r="AG396" s="85"/>
    </row>
    <row r="397" spans="2:33" x14ac:dyDescent="0.25">
      <c r="B397" s="58">
        <f t="shared" si="48"/>
        <v>43190</v>
      </c>
      <c r="C397" s="59">
        <f t="shared" ref="C397:C460" si="55">B397-N397</f>
        <v>43190</v>
      </c>
      <c r="G397" s="60"/>
      <c r="H397" s="60"/>
      <c r="M397" s="60"/>
      <c r="N397" s="60"/>
      <c r="O397" s="60"/>
      <c r="P397" s="60"/>
      <c r="R397" s="85">
        <f t="shared" si="54"/>
        <v>0</v>
      </c>
      <c r="S397" s="85">
        <f t="shared" si="49"/>
        <v>0</v>
      </c>
      <c r="T397" s="85" t="str">
        <f t="shared" si="50"/>
        <v>No conformidad y &lt;=30</v>
      </c>
      <c r="U397" s="85">
        <v>1</v>
      </c>
      <c r="V397" s="85" t="str">
        <f t="shared" si="51"/>
        <v/>
      </c>
      <c r="W397" s="85" t="b">
        <f t="shared" si="52"/>
        <v>0</v>
      </c>
      <c r="X397" s="85" t="str">
        <f t="shared" si="53"/>
        <v>No conformidad</v>
      </c>
      <c r="Y397" s="85"/>
      <c r="Z397" s="85"/>
      <c r="AA397" s="85"/>
      <c r="AB397" s="85"/>
      <c r="AC397" s="85"/>
      <c r="AD397" s="85"/>
      <c r="AE397" s="85"/>
      <c r="AF397" s="85"/>
      <c r="AG397" s="85"/>
    </row>
    <row r="398" spans="2:33" x14ac:dyDescent="0.25">
      <c r="B398" s="58">
        <f t="shared" si="48"/>
        <v>43190</v>
      </c>
      <c r="C398" s="59">
        <f t="shared" si="55"/>
        <v>43190</v>
      </c>
      <c r="G398" s="60"/>
      <c r="H398" s="60"/>
      <c r="M398" s="60"/>
      <c r="N398" s="60"/>
      <c r="O398" s="60"/>
      <c r="P398" s="60"/>
      <c r="R398" s="85">
        <f t="shared" si="54"/>
        <v>0</v>
      </c>
      <c r="S398" s="85">
        <f t="shared" si="49"/>
        <v>0</v>
      </c>
      <c r="T398" s="85" t="str">
        <f t="shared" si="50"/>
        <v>No conformidad y &lt;=30</v>
      </c>
      <c r="U398" s="85">
        <v>1</v>
      </c>
      <c r="V398" s="85" t="str">
        <f t="shared" si="51"/>
        <v/>
      </c>
      <c r="W398" s="85" t="b">
        <f t="shared" si="52"/>
        <v>0</v>
      </c>
      <c r="X398" s="85" t="str">
        <f t="shared" si="53"/>
        <v>No conformidad</v>
      </c>
      <c r="Y398" s="85"/>
      <c r="Z398" s="85"/>
      <c r="AA398" s="85"/>
      <c r="AB398" s="85"/>
      <c r="AC398" s="85"/>
      <c r="AD398" s="85"/>
      <c r="AE398" s="85"/>
      <c r="AF398" s="85"/>
      <c r="AG398" s="85"/>
    </row>
    <row r="399" spans="2:33" x14ac:dyDescent="0.25">
      <c r="B399" s="58">
        <f t="shared" si="48"/>
        <v>43190</v>
      </c>
      <c r="C399" s="59">
        <f t="shared" si="55"/>
        <v>43190</v>
      </c>
      <c r="G399" s="60"/>
      <c r="H399" s="60"/>
      <c r="M399" s="60"/>
      <c r="N399" s="60"/>
      <c r="O399" s="60"/>
      <c r="P399" s="60"/>
      <c r="R399" s="85">
        <f t="shared" si="54"/>
        <v>0</v>
      </c>
      <c r="S399" s="85">
        <f t="shared" si="49"/>
        <v>0</v>
      </c>
      <c r="T399" s="85" t="str">
        <f t="shared" si="50"/>
        <v>No conformidad y &lt;=30</v>
      </c>
      <c r="U399" s="85">
        <v>1</v>
      </c>
      <c r="V399" s="85" t="str">
        <f t="shared" si="51"/>
        <v/>
      </c>
      <c r="W399" s="85" t="b">
        <f t="shared" si="52"/>
        <v>0</v>
      </c>
      <c r="X399" s="85" t="str">
        <f t="shared" si="53"/>
        <v>No conformidad</v>
      </c>
      <c r="Y399" s="85"/>
      <c r="Z399" s="85"/>
      <c r="AA399" s="85"/>
      <c r="AB399" s="85"/>
      <c r="AC399" s="85"/>
      <c r="AD399" s="85"/>
      <c r="AE399" s="85"/>
      <c r="AF399" s="85"/>
      <c r="AG399" s="85"/>
    </row>
    <row r="400" spans="2:33" x14ac:dyDescent="0.25">
      <c r="B400" s="58">
        <f t="shared" si="48"/>
        <v>43190</v>
      </c>
      <c r="C400" s="59">
        <f t="shared" si="55"/>
        <v>43190</v>
      </c>
      <c r="G400" s="60"/>
      <c r="H400" s="60"/>
      <c r="M400" s="60"/>
      <c r="N400" s="60"/>
      <c r="O400" s="60"/>
      <c r="P400" s="60"/>
      <c r="R400" s="85">
        <f t="shared" si="54"/>
        <v>0</v>
      </c>
      <c r="S400" s="85">
        <f t="shared" si="49"/>
        <v>0</v>
      </c>
      <c r="T400" s="85" t="str">
        <f t="shared" si="50"/>
        <v>No conformidad y &lt;=30</v>
      </c>
      <c r="U400" s="85">
        <v>1</v>
      </c>
      <c r="V400" s="85" t="str">
        <f t="shared" si="51"/>
        <v/>
      </c>
      <c r="W400" s="85" t="b">
        <f t="shared" si="52"/>
        <v>0</v>
      </c>
      <c r="X400" s="85" t="str">
        <f t="shared" si="53"/>
        <v>No conformidad</v>
      </c>
      <c r="Y400" s="85"/>
      <c r="Z400" s="85"/>
      <c r="AA400" s="85"/>
      <c r="AB400" s="85"/>
      <c r="AC400" s="85"/>
      <c r="AD400" s="85"/>
      <c r="AE400" s="85"/>
      <c r="AF400" s="85"/>
      <c r="AG400" s="85"/>
    </row>
    <row r="401" spans="2:33" x14ac:dyDescent="0.25">
      <c r="B401" s="58">
        <f t="shared" si="48"/>
        <v>43190</v>
      </c>
      <c r="C401" s="59">
        <f t="shared" si="55"/>
        <v>43190</v>
      </c>
      <c r="G401" s="60"/>
      <c r="H401" s="60"/>
      <c r="M401" s="60"/>
      <c r="N401" s="60"/>
      <c r="O401" s="60"/>
      <c r="P401" s="60"/>
      <c r="R401" s="85">
        <f t="shared" si="54"/>
        <v>0</v>
      </c>
      <c r="S401" s="85">
        <f t="shared" si="49"/>
        <v>0</v>
      </c>
      <c r="T401" s="85" t="str">
        <f t="shared" si="50"/>
        <v>No conformidad y &lt;=30</v>
      </c>
      <c r="U401" s="85">
        <v>1</v>
      </c>
      <c r="V401" s="85" t="str">
        <f t="shared" si="51"/>
        <v/>
      </c>
      <c r="W401" s="85" t="b">
        <f t="shared" si="52"/>
        <v>0</v>
      </c>
      <c r="X401" s="85" t="str">
        <f t="shared" si="53"/>
        <v>No conformidad</v>
      </c>
      <c r="Y401" s="85"/>
      <c r="Z401" s="85"/>
      <c r="AA401" s="85"/>
      <c r="AB401" s="85"/>
      <c r="AC401" s="85"/>
      <c r="AD401" s="85"/>
      <c r="AE401" s="85"/>
      <c r="AF401" s="85"/>
      <c r="AG401" s="85"/>
    </row>
    <row r="402" spans="2:33" x14ac:dyDescent="0.25">
      <c r="B402" s="58">
        <f t="shared" si="48"/>
        <v>43190</v>
      </c>
      <c r="C402" s="59">
        <f t="shared" si="55"/>
        <v>43190</v>
      </c>
      <c r="G402" s="60"/>
      <c r="H402" s="60"/>
      <c r="M402" s="60"/>
      <c r="N402" s="60"/>
      <c r="O402" s="60"/>
      <c r="P402" s="60"/>
      <c r="R402" s="85">
        <f t="shared" si="54"/>
        <v>0</v>
      </c>
      <c r="S402" s="85">
        <f t="shared" si="49"/>
        <v>0</v>
      </c>
      <c r="T402" s="85" t="str">
        <f t="shared" si="50"/>
        <v>No conformidad y &lt;=30</v>
      </c>
      <c r="U402" s="85">
        <v>1</v>
      </c>
      <c r="V402" s="85" t="str">
        <f t="shared" si="51"/>
        <v/>
      </c>
      <c r="W402" s="85" t="b">
        <f t="shared" si="52"/>
        <v>0</v>
      </c>
      <c r="X402" s="85" t="str">
        <f t="shared" si="53"/>
        <v>No conformidad</v>
      </c>
      <c r="Y402" s="85"/>
      <c r="Z402" s="85"/>
      <c r="AA402" s="85"/>
      <c r="AB402" s="85"/>
      <c r="AC402" s="85"/>
      <c r="AD402" s="85"/>
      <c r="AE402" s="85"/>
      <c r="AF402" s="85"/>
      <c r="AG402" s="85"/>
    </row>
    <row r="403" spans="2:33" x14ac:dyDescent="0.25">
      <c r="B403" s="58">
        <f t="shared" si="48"/>
        <v>43190</v>
      </c>
      <c r="C403" s="59">
        <f t="shared" si="55"/>
        <v>43190</v>
      </c>
      <c r="G403" s="60"/>
      <c r="H403" s="60"/>
      <c r="M403" s="60"/>
      <c r="N403" s="60"/>
      <c r="O403" s="60"/>
      <c r="P403" s="60"/>
      <c r="R403" s="85">
        <f t="shared" si="54"/>
        <v>0</v>
      </c>
      <c r="S403" s="85">
        <f t="shared" si="49"/>
        <v>0</v>
      </c>
      <c r="T403" s="85" t="str">
        <f t="shared" si="50"/>
        <v>No conformidad y &lt;=30</v>
      </c>
      <c r="U403" s="85">
        <v>1</v>
      </c>
      <c r="V403" s="85" t="str">
        <f t="shared" si="51"/>
        <v/>
      </c>
      <c r="W403" s="85" t="b">
        <f t="shared" si="52"/>
        <v>0</v>
      </c>
      <c r="X403" s="85" t="str">
        <f t="shared" si="53"/>
        <v>No conformidad</v>
      </c>
      <c r="Y403" s="85"/>
      <c r="Z403" s="85"/>
      <c r="AA403" s="85"/>
      <c r="AB403" s="85"/>
      <c r="AC403" s="85"/>
      <c r="AD403" s="85"/>
      <c r="AE403" s="85"/>
      <c r="AF403" s="85"/>
      <c r="AG403" s="85"/>
    </row>
    <row r="404" spans="2:33" x14ac:dyDescent="0.25">
      <c r="B404" s="58">
        <f t="shared" si="48"/>
        <v>43190</v>
      </c>
      <c r="C404" s="59">
        <f t="shared" si="55"/>
        <v>43190</v>
      </c>
      <c r="G404" s="60"/>
      <c r="H404" s="60"/>
      <c r="M404" s="60"/>
      <c r="N404" s="60"/>
      <c r="O404" s="60"/>
      <c r="P404" s="60"/>
      <c r="R404" s="85">
        <f t="shared" si="54"/>
        <v>0</v>
      </c>
      <c r="S404" s="85">
        <f t="shared" si="49"/>
        <v>0</v>
      </c>
      <c r="T404" s="85" t="str">
        <f t="shared" si="50"/>
        <v>No conformidad y &lt;=30</v>
      </c>
      <c r="U404" s="85">
        <v>1</v>
      </c>
      <c r="V404" s="85" t="str">
        <f t="shared" si="51"/>
        <v/>
      </c>
      <c r="W404" s="85" t="b">
        <f t="shared" si="52"/>
        <v>0</v>
      </c>
      <c r="X404" s="85" t="str">
        <f t="shared" si="53"/>
        <v>No conformidad</v>
      </c>
      <c r="Y404" s="85"/>
      <c r="Z404" s="85"/>
      <c r="AA404" s="85"/>
      <c r="AB404" s="85"/>
      <c r="AC404" s="85"/>
      <c r="AD404" s="85"/>
      <c r="AE404" s="85"/>
      <c r="AF404" s="85"/>
      <c r="AG404" s="85"/>
    </row>
    <row r="405" spans="2:33" x14ac:dyDescent="0.25">
      <c r="B405" s="58">
        <f t="shared" si="48"/>
        <v>43190</v>
      </c>
      <c r="C405" s="59">
        <f t="shared" si="55"/>
        <v>43190</v>
      </c>
      <c r="G405" s="60"/>
      <c r="H405" s="60"/>
      <c r="M405" s="60"/>
      <c r="N405" s="60"/>
      <c r="O405" s="60"/>
      <c r="P405" s="60"/>
      <c r="R405" s="85">
        <f t="shared" si="54"/>
        <v>0</v>
      </c>
      <c r="S405" s="85">
        <f t="shared" si="49"/>
        <v>0</v>
      </c>
      <c r="T405" s="85" t="str">
        <f t="shared" si="50"/>
        <v>No conformidad y &lt;=30</v>
      </c>
      <c r="U405" s="85">
        <v>1</v>
      </c>
      <c r="V405" s="85" t="str">
        <f t="shared" si="51"/>
        <v/>
      </c>
      <c r="W405" s="85" t="b">
        <f t="shared" si="52"/>
        <v>0</v>
      </c>
      <c r="X405" s="85" t="str">
        <f t="shared" si="53"/>
        <v>No conformidad</v>
      </c>
      <c r="Y405" s="85"/>
      <c r="Z405" s="85"/>
      <c r="AA405" s="85"/>
      <c r="AB405" s="85"/>
      <c r="AC405" s="85"/>
      <c r="AD405" s="85"/>
      <c r="AE405" s="85"/>
      <c r="AF405" s="85"/>
      <c r="AG405" s="85"/>
    </row>
    <row r="406" spans="2:33" x14ac:dyDescent="0.25">
      <c r="B406" s="58">
        <f t="shared" si="48"/>
        <v>43190</v>
      </c>
      <c r="C406" s="59">
        <f t="shared" si="55"/>
        <v>43190</v>
      </c>
      <c r="G406" s="60"/>
      <c r="H406" s="60"/>
      <c r="M406" s="60"/>
      <c r="N406" s="60"/>
      <c r="O406" s="60"/>
      <c r="P406" s="60"/>
      <c r="R406" s="85">
        <f t="shared" si="54"/>
        <v>0</v>
      </c>
      <c r="S406" s="85">
        <f t="shared" si="49"/>
        <v>0</v>
      </c>
      <c r="T406" s="85" t="str">
        <f t="shared" si="50"/>
        <v>No conformidad y &lt;=30</v>
      </c>
      <c r="U406" s="85">
        <v>1</v>
      </c>
      <c r="V406" s="85" t="str">
        <f t="shared" si="51"/>
        <v/>
      </c>
      <c r="W406" s="85" t="b">
        <f t="shared" si="52"/>
        <v>0</v>
      </c>
      <c r="X406" s="85" t="str">
        <f t="shared" si="53"/>
        <v>No conformidad</v>
      </c>
      <c r="Y406" s="85"/>
      <c r="Z406" s="85"/>
      <c r="AA406" s="85"/>
      <c r="AB406" s="85"/>
      <c r="AC406" s="85"/>
      <c r="AD406" s="85"/>
      <c r="AE406" s="85"/>
      <c r="AF406" s="85"/>
      <c r="AG406" s="85"/>
    </row>
    <row r="407" spans="2:33" x14ac:dyDescent="0.25">
      <c r="B407" s="58">
        <f t="shared" si="48"/>
        <v>43190</v>
      </c>
      <c r="C407" s="59">
        <f t="shared" si="55"/>
        <v>43190</v>
      </c>
      <c r="G407" s="60"/>
      <c r="H407" s="60"/>
      <c r="M407" s="60"/>
      <c r="N407" s="60"/>
      <c r="O407" s="60"/>
      <c r="P407" s="60"/>
      <c r="R407" s="85">
        <f t="shared" si="54"/>
        <v>0</v>
      </c>
      <c r="S407" s="85">
        <f t="shared" si="49"/>
        <v>0</v>
      </c>
      <c r="T407" s="85" t="str">
        <f t="shared" si="50"/>
        <v>No conformidad y &lt;=30</v>
      </c>
      <c r="U407" s="85">
        <v>1</v>
      </c>
      <c r="V407" s="85" t="str">
        <f t="shared" si="51"/>
        <v/>
      </c>
      <c r="W407" s="85" t="b">
        <f t="shared" si="52"/>
        <v>0</v>
      </c>
      <c r="X407" s="85" t="str">
        <f t="shared" si="53"/>
        <v>No conformidad</v>
      </c>
      <c r="Y407" s="85"/>
      <c r="Z407" s="85"/>
      <c r="AA407" s="85"/>
      <c r="AB407" s="85"/>
      <c r="AC407" s="85"/>
      <c r="AD407" s="85"/>
      <c r="AE407" s="85"/>
      <c r="AF407" s="85"/>
      <c r="AG407" s="85"/>
    </row>
    <row r="408" spans="2:33" x14ac:dyDescent="0.25">
      <c r="B408" s="58">
        <f t="shared" si="48"/>
        <v>43190</v>
      </c>
      <c r="C408" s="59">
        <f t="shared" si="55"/>
        <v>43190</v>
      </c>
      <c r="G408" s="60"/>
      <c r="H408" s="60"/>
      <c r="M408" s="60"/>
      <c r="N408" s="60"/>
      <c r="O408" s="60"/>
      <c r="P408" s="60"/>
      <c r="R408" s="85">
        <f t="shared" si="54"/>
        <v>0</v>
      </c>
      <c r="S408" s="85">
        <f t="shared" si="49"/>
        <v>0</v>
      </c>
      <c r="T408" s="85" t="str">
        <f t="shared" si="50"/>
        <v>No conformidad y &lt;=30</v>
      </c>
      <c r="U408" s="85">
        <v>1</v>
      </c>
      <c r="V408" s="85" t="str">
        <f t="shared" si="51"/>
        <v/>
      </c>
      <c r="W408" s="85" t="b">
        <f t="shared" si="52"/>
        <v>0</v>
      </c>
      <c r="X408" s="85" t="str">
        <f t="shared" si="53"/>
        <v>No conformidad</v>
      </c>
      <c r="Y408" s="85"/>
      <c r="Z408" s="85"/>
      <c r="AA408" s="85"/>
      <c r="AB408" s="85"/>
      <c r="AC408" s="85"/>
      <c r="AD408" s="85"/>
      <c r="AE408" s="85"/>
      <c r="AF408" s="85"/>
      <c r="AG408" s="85"/>
    </row>
    <row r="409" spans="2:33" x14ac:dyDescent="0.25">
      <c r="B409" s="58">
        <f t="shared" si="48"/>
        <v>43190</v>
      </c>
      <c r="C409" s="59">
        <f t="shared" si="55"/>
        <v>43190</v>
      </c>
      <c r="G409" s="60"/>
      <c r="H409" s="60"/>
      <c r="M409" s="60"/>
      <c r="N409" s="60"/>
      <c r="O409" s="60"/>
      <c r="P409" s="60"/>
      <c r="R409" s="85">
        <f t="shared" si="54"/>
        <v>0</v>
      </c>
      <c r="S409" s="85">
        <f t="shared" si="49"/>
        <v>0</v>
      </c>
      <c r="T409" s="85" t="str">
        <f t="shared" si="50"/>
        <v>No conformidad y &lt;=30</v>
      </c>
      <c r="U409" s="85">
        <v>1</v>
      </c>
      <c r="V409" s="85" t="str">
        <f t="shared" si="51"/>
        <v/>
      </c>
      <c r="W409" s="85" t="b">
        <f t="shared" si="52"/>
        <v>0</v>
      </c>
      <c r="X409" s="85" t="str">
        <f t="shared" si="53"/>
        <v>No conformidad</v>
      </c>
      <c r="Y409" s="85"/>
      <c r="Z409" s="85"/>
      <c r="AA409" s="85"/>
      <c r="AB409" s="85"/>
      <c r="AC409" s="85"/>
      <c r="AD409" s="85"/>
      <c r="AE409" s="85"/>
      <c r="AF409" s="85"/>
      <c r="AG409" s="85"/>
    </row>
    <row r="410" spans="2:33" x14ac:dyDescent="0.25">
      <c r="B410" s="58">
        <f t="shared" si="48"/>
        <v>43190</v>
      </c>
      <c r="C410" s="59">
        <f t="shared" si="55"/>
        <v>43190</v>
      </c>
      <c r="G410" s="60"/>
      <c r="H410" s="60"/>
      <c r="M410" s="60"/>
      <c r="N410" s="60"/>
      <c r="O410" s="60"/>
      <c r="P410" s="60"/>
      <c r="R410" s="85">
        <f t="shared" si="54"/>
        <v>0</v>
      </c>
      <c r="S410" s="85">
        <f t="shared" si="49"/>
        <v>0</v>
      </c>
      <c r="T410" s="85" t="str">
        <f t="shared" si="50"/>
        <v>No conformidad y &lt;=30</v>
      </c>
      <c r="U410" s="85">
        <v>1</v>
      </c>
      <c r="V410" s="85" t="str">
        <f t="shared" si="51"/>
        <v/>
      </c>
      <c r="W410" s="85" t="b">
        <f t="shared" si="52"/>
        <v>0</v>
      </c>
      <c r="X410" s="85" t="str">
        <f t="shared" si="53"/>
        <v>No conformidad</v>
      </c>
      <c r="Y410" s="85"/>
      <c r="Z410" s="85"/>
      <c r="AA410" s="85"/>
      <c r="AB410" s="85"/>
      <c r="AC410" s="85"/>
      <c r="AD410" s="85"/>
      <c r="AE410" s="85"/>
      <c r="AF410" s="85"/>
      <c r="AG410" s="85"/>
    </row>
    <row r="411" spans="2:33" x14ac:dyDescent="0.25">
      <c r="B411" s="58">
        <f t="shared" si="48"/>
        <v>43190</v>
      </c>
      <c r="C411" s="59">
        <f t="shared" si="55"/>
        <v>43190</v>
      </c>
      <c r="G411" s="60"/>
      <c r="H411" s="60"/>
      <c r="M411" s="60"/>
      <c r="N411" s="60"/>
      <c r="O411" s="60"/>
      <c r="P411" s="60"/>
      <c r="R411" s="85">
        <f t="shared" si="54"/>
        <v>0</v>
      </c>
      <c r="S411" s="85">
        <f t="shared" si="49"/>
        <v>0</v>
      </c>
      <c r="T411" s="85" t="str">
        <f t="shared" si="50"/>
        <v>No conformidad y &lt;=30</v>
      </c>
      <c r="U411" s="85">
        <v>1</v>
      </c>
      <c r="V411" s="85" t="str">
        <f t="shared" si="51"/>
        <v/>
      </c>
      <c r="W411" s="85" t="b">
        <f t="shared" si="52"/>
        <v>0</v>
      </c>
      <c r="X411" s="85" t="str">
        <f t="shared" si="53"/>
        <v>No conformidad</v>
      </c>
      <c r="Y411" s="85"/>
      <c r="Z411" s="85"/>
      <c r="AA411" s="85"/>
      <c r="AB411" s="85"/>
      <c r="AC411" s="85"/>
      <c r="AD411" s="85"/>
      <c r="AE411" s="85"/>
      <c r="AF411" s="85"/>
      <c r="AG411" s="85"/>
    </row>
    <row r="412" spans="2:33" x14ac:dyDescent="0.25">
      <c r="B412" s="58">
        <f t="shared" si="48"/>
        <v>43190</v>
      </c>
      <c r="C412" s="59">
        <f t="shared" si="55"/>
        <v>43190</v>
      </c>
      <c r="G412" s="60"/>
      <c r="H412" s="60"/>
      <c r="M412" s="60"/>
      <c r="N412" s="60"/>
      <c r="O412" s="60"/>
      <c r="P412" s="60"/>
      <c r="R412" s="85">
        <f t="shared" si="54"/>
        <v>0</v>
      </c>
      <c r="S412" s="85">
        <f t="shared" si="49"/>
        <v>0</v>
      </c>
      <c r="T412" s="85" t="str">
        <f t="shared" si="50"/>
        <v>No conformidad y &lt;=30</v>
      </c>
      <c r="U412" s="85">
        <v>1</v>
      </c>
      <c r="V412" s="85" t="str">
        <f t="shared" si="51"/>
        <v/>
      </c>
      <c r="W412" s="85" t="b">
        <f t="shared" si="52"/>
        <v>0</v>
      </c>
      <c r="X412" s="85" t="str">
        <f t="shared" si="53"/>
        <v>No conformidad</v>
      </c>
      <c r="Y412" s="85"/>
      <c r="Z412" s="85"/>
      <c r="AA412" s="85"/>
      <c r="AB412" s="85"/>
      <c r="AC412" s="85"/>
      <c r="AD412" s="85"/>
      <c r="AE412" s="85"/>
      <c r="AF412" s="85"/>
      <c r="AG412" s="85"/>
    </row>
    <row r="413" spans="2:33" x14ac:dyDescent="0.25">
      <c r="B413" s="58">
        <f t="shared" si="48"/>
        <v>43190</v>
      </c>
      <c r="C413" s="59">
        <f t="shared" si="55"/>
        <v>43190</v>
      </c>
      <c r="G413" s="60"/>
      <c r="H413" s="60"/>
      <c r="M413" s="60"/>
      <c r="N413" s="60"/>
      <c r="O413" s="60"/>
      <c r="P413" s="60"/>
      <c r="R413" s="85">
        <f t="shared" si="54"/>
        <v>0</v>
      </c>
      <c r="S413" s="85">
        <f t="shared" si="49"/>
        <v>0</v>
      </c>
      <c r="T413" s="85" t="str">
        <f t="shared" si="50"/>
        <v>No conformidad y &lt;=30</v>
      </c>
      <c r="U413" s="85">
        <v>1</v>
      </c>
      <c r="V413" s="85" t="str">
        <f t="shared" si="51"/>
        <v/>
      </c>
      <c r="W413" s="85" t="b">
        <f t="shared" si="52"/>
        <v>0</v>
      </c>
      <c r="X413" s="85" t="str">
        <f t="shared" si="53"/>
        <v>No conformidad</v>
      </c>
      <c r="Y413" s="85"/>
      <c r="Z413" s="85"/>
      <c r="AA413" s="85"/>
      <c r="AB413" s="85"/>
      <c r="AC413" s="85"/>
      <c r="AD413" s="85"/>
      <c r="AE413" s="85"/>
      <c r="AF413" s="85"/>
      <c r="AG413" s="85"/>
    </row>
    <row r="414" spans="2:33" x14ac:dyDescent="0.25">
      <c r="B414" s="58">
        <f t="shared" si="48"/>
        <v>43190</v>
      </c>
      <c r="C414" s="59">
        <f t="shared" si="55"/>
        <v>43190</v>
      </c>
      <c r="G414" s="60"/>
      <c r="H414" s="60"/>
      <c r="M414" s="60"/>
      <c r="N414" s="60"/>
      <c r="O414" s="60"/>
      <c r="P414" s="60"/>
      <c r="R414" s="85">
        <f t="shared" si="54"/>
        <v>0</v>
      </c>
      <c r="S414" s="85">
        <f t="shared" si="49"/>
        <v>0</v>
      </c>
      <c r="T414" s="85" t="str">
        <f t="shared" si="50"/>
        <v>No conformidad y &lt;=30</v>
      </c>
      <c r="U414" s="85">
        <v>1</v>
      </c>
      <c r="V414" s="85" t="str">
        <f t="shared" si="51"/>
        <v/>
      </c>
      <c r="W414" s="85" t="b">
        <f t="shared" si="52"/>
        <v>0</v>
      </c>
      <c r="X414" s="85" t="str">
        <f t="shared" si="53"/>
        <v>No conformidad</v>
      </c>
      <c r="Y414" s="85"/>
      <c r="Z414" s="85"/>
      <c r="AA414" s="85"/>
      <c r="AB414" s="85"/>
      <c r="AC414" s="85"/>
      <c r="AD414" s="85"/>
      <c r="AE414" s="85"/>
      <c r="AF414" s="85"/>
      <c r="AG414" s="85"/>
    </row>
    <row r="415" spans="2:33" x14ac:dyDescent="0.25">
      <c r="B415" s="58">
        <f t="shared" si="48"/>
        <v>43190</v>
      </c>
      <c r="C415" s="59">
        <f t="shared" si="55"/>
        <v>43190</v>
      </c>
      <c r="G415" s="60"/>
      <c r="H415" s="60"/>
      <c r="M415" s="60"/>
      <c r="N415" s="60"/>
      <c r="O415" s="60"/>
      <c r="P415" s="60"/>
      <c r="R415" s="85">
        <f t="shared" si="54"/>
        <v>0</v>
      </c>
      <c r="S415" s="85">
        <f t="shared" si="49"/>
        <v>0</v>
      </c>
      <c r="T415" s="85" t="str">
        <f t="shared" si="50"/>
        <v>No conformidad y &lt;=30</v>
      </c>
      <c r="U415" s="85">
        <v>1</v>
      </c>
      <c r="V415" s="85" t="str">
        <f t="shared" si="51"/>
        <v/>
      </c>
      <c r="W415" s="85" t="b">
        <f t="shared" si="52"/>
        <v>0</v>
      </c>
      <c r="X415" s="85" t="str">
        <f t="shared" si="53"/>
        <v>No conformidad</v>
      </c>
      <c r="Y415" s="85"/>
      <c r="Z415" s="85"/>
      <c r="AA415" s="85"/>
      <c r="AB415" s="85"/>
      <c r="AC415" s="85"/>
      <c r="AD415" s="85"/>
      <c r="AE415" s="85"/>
      <c r="AF415" s="85"/>
      <c r="AG415" s="85"/>
    </row>
    <row r="416" spans="2:33" x14ac:dyDescent="0.25">
      <c r="B416" s="58">
        <f t="shared" si="48"/>
        <v>43190</v>
      </c>
      <c r="C416" s="59">
        <f t="shared" si="55"/>
        <v>43190</v>
      </c>
      <c r="G416" s="60"/>
      <c r="H416" s="60"/>
      <c r="M416" s="60"/>
      <c r="N416" s="60"/>
      <c r="O416" s="60"/>
      <c r="P416" s="60"/>
      <c r="R416" s="85">
        <f t="shared" si="54"/>
        <v>0</v>
      </c>
      <c r="S416" s="85">
        <f t="shared" si="49"/>
        <v>0</v>
      </c>
      <c r="T416" s="85" t="str">
        <f t="shared" si="50"/>
        <v>No conformidad y &lt;=30</v>
      </c>
      <c r="U416" s="85">
        <v>1</v>
      </c>
      <c r="V416" s="85" t="str">
        <f t="shared" si="51"/>
        <v/>
      </c>
      <c r="W416" s="85" t="b">
        <f t="shared" si="52"/>
        <v>0</v>
      </c>
      <c r="X416" s="85" t="str">
        <f t="shared" si="53"/>
        <v>No conformidad</v>
      </c>
      <c r="Y416" s="85"/>
      <c r="Z416" s="85"/>
      <c r="AA416" s="85"/>
      <c r="AB416" s="85"/>
      <c r="AC416" s="85"/>
      <c r="AD416" s="85"/>
      <c r="AE416" s="85"/>
      <c r="AF416" s="85"/>
      <c r="AG416" s="85"/>
    </row>
    <row r="417" spans="2:33" x14ac:dyDescent="0.25">
      <c r="B417" s="58">
        <f t="shared" si="48"/>
        <v>43190</v>
      </c>
      <c r="C417" s="59">
        <f t="shared" si="55"/>
        <v>43190</v>
      </c>
      <c r="G417" s="60"/>
      <c r="H417" s="60"/>
      <c r="M417" s="60"/>
      <c r="N417" s="60"/>
      <c r="O417" s="60"/>
      <c r="P417" s="60"/>
      <c r="R417" s="85">
        <f t="shared" si="54"/>
        <v>0</v>
      </c>
      <c r="S417" s="85">
        <f t="shared" si="49"/>
        <v>0</v>
      </c>
      <c r="T417" s="85" t="str">
        <f t="shared" si="50"/>
        <v>No conformidad y &lt;=30</v>
      </c>
      <c r="U417" s="85">
        <v>1</v>
      </c>
      <c r="V417" s="85" t="str">
        <f t="shared" si="51"/>
        <v/>
      </c>
      <c r="W417" s="85" t="b">
        <f t="shared" si="52"/>
        <v>0</v>
      </c>
      <c r="X417" s="85" t="str">
        <f t="shared" si="53"/>
        <v>No conformidad</v>
      </c>
      <c r="Y417" s="85"/>
      <c r="Z417" s="85"/>
      <c r="AA417" s="85"/>
      <c r="AB417" s="85"/>
      <c r="AC417" s="85"/>
      <c r="AD417" s="85"/>
      <c r="AE417" s="85"/>
      <c r="AF417" s="85"/>
      <c r="AG417" s="85"/>
    </row>
    <row r="418" spans="2:33" x14ac:dyDescent="0.25">
      <c r="B418" s="58">
        <f t="shared" si="48"/>
        <v>43190</v>
      </c>
      <c r="C418" s="59">
        <f t="shared" si="55"/>
        <v>43190</v>
      </c>
      <c r="G418" s="60"/>
      <c r="H418" s="60"/>
      <c r="M418" s="60"/>
      <c r="N418" s="60"/>
      <c r="O418" s="60"/>
      <c r="P418" s="60"/>
      <c r="R418" s="85">
        <f t="shared" si="54"/>
        <v>0</v>
      </c>
      <c r="S418" s="85">
        <f t="shared" si="49"/>
        <v>0</v>
      </c>
      <c r="T418" s="85" t="str">
        <f t="shared" si="50"/>
        <v>No conformidad y &lt;=30</v>
      </c>
      <c r="U418" s="85">
        <v>1</v>
      </c>
      <c r="V418" s="85" t="str">
        <f t="shared" si="51"/>
        <v/>
      </c>
      <c r="W418" s="85" t="b">
        <f t="shared" si="52"/>
        <v>0</v>
      </c>
      <c r="X418" s="85" t="str">
        <f t="shared" si="53"/>
        <v>No conformidad</v>
      </c>
      <c r="Y418" s="85"/>
      <c r="Z418" s="85"/>
      <c r="AA418" s="85"/>
      <c r="AB418" s="85"/>
      <c r="AC418" s="85"/>
      <c r="AD418" s="85"/>
      <c r="AE418" s="85"/>
      <c r="AF418" s="85"/>
      <c r="AG418" s="85"/>
    </row>
    <row r="419" spans="2:33" x14ac:dyDescent="0.25">
      <c r="B419" s="58">
        <f t="shared" si="48"/>
        <v>43190</v>
      </c>
      <c r="C419" s="59">
        <f t="shared" si="55"/>
        <v>43190</v>
      </c>
      <c r="G419" s="60"/>
      <c r="H419" s="60"/>
      <c r="M419" s="60"/>
      <c r="N419" s="60"/>
      <c r="O419" s="60"/>
      <c r="P419" s="60"/>
      <c r="R419" s="85">
        <f t="shared" si="54"/>
        <v>0</v>
      </c>
      <c r="S419" s="85">
        <f t="shared" si="49"/>
        <v>0</v>
      </c>
      <c r="T419" s="85" t="str">
        <f t="shared" si="50"/>
        <v>No conformidad y &lt;=30</v>
      </c>
      <c r="U419" s="85">
        <v>1</v>
      </c>
      <c r="V419" s="85" t="str">
        <f t="shared" si="51"/>
        <v/>
      </c>
      <c r="W419" s="85" t="b">
        <f t="shared" si="52"/>
        <v>0</v>
      </c>
      <c r="X419" s="85" t="str">
        <f t="shared" si="53"/>
        <v>No conformidad</v>
      </c>
      <c r="Y419" s="85"/>
      <c r="Z419" s="85"/>
      <c r="AA419" s="85"/>
      <c r="AB419" s="85"/>
      <c r="AC419" s="85"/>
      <c r="AD419" s="85"/>
      <c r="AE419" s="85"/>
      <c r="AF419" s="85"/>
      <c r="AG419" s="85"/>
    </row>
    <row r="420" spans="2:33" x14ac:dyDescent="0.25">
      <c r="B420" s="58">
        <f t="shared" si="48"/>
        <v>43190</v>
      </c>
      <c r="C420" s="59">
        <f t="shared" si="55"/>
        <v>43190</v>
      </c>
      <c r="G420" s="60"/>
      <c r="H420" s="60"/>
      <c r="M420" s="60"/>
      <c r="N420" s="60"/>
      <c r="O420" s="60"/>
      <c r="P420" s="60"/>
      <c r="R420" s="85">
        <f t="shared" si="54"/>
        <v>0</v>
      </c>
      <c r="S420" s="85">
        <f t="shared" si="49"/>
        <v>0</v>
      </c>
      <c r="T420" s="85" t="str">
        <f t="shared" si="50"/>
        <v>No conformidad y &lt;=30</v>
      </c>
      <c r="U420" s="85">
        <v>1</v>
      </c>
      <c r="V420" s="85" t="str">
        <f t="shared" si="51"/>
        <v/>
      </c>
      <c r="W420" s="85" t="b">
        <f t="shared" si="52"/>
        <v>0</v>
      </c>
      <c r="X420" s="85" t="str">
        <f t="shared" si="53"/>
        <v>No conformidad</v>
      </c>
      <c r="Y420" s="85"/>
      <c r="Z420" s="85"/>
      <c r="AA420" s="85"/>
      <c r="AB420" s="85"/>
      <c r="AC420" s="85"/>
      <c r="AD420" s="85"/>
      <c r="AE420" s="85"/>
      <c r="AF420" s="85"/>
      <c r="AG420" s="85"/>
    </row>
    <row r="421" spans="2:33" x14ac:dyDescent="0.25">
      <c r="B421" s="58">
        <f t="shared" si="48"/>
        <v>43190</v>
      </c>
      <c r="C421" s="59">
        <f t="shared" si="55"/>
        <v>43190</v>
      </c>
      <c r="G421" s="60"/>
      <c r="H421" s="60"/>
      <c r="M421" s="60"/>
      <c r="N421" s="60"/>
      <c r="O421" s="60"/>
      <c r="P421" s="60"/>
      <c r="R421" s="85">
        <f t="shared" si="54"/>
        <v>0</v>
      </c>
      <c r="S421" s="85">
        <f t="shared" si="49"/>
        <v>0</v>
      </c>
      <c r="T421" s="85" t="str">
        <f t="shared" si="50"/>
        <v>No conformidad y &lt;=30</v>
      </c>
      <c r="U421" s="85">
        <v>1</v>
      </c>
      <c r="V421" s="85" t="str">
        <f t="shared" si="51"/>
        <v/>
      </c>
      <c r="W421" s="85" t="b">
        <f t="shared" si="52"/>
        <v>0</v>
      </c>
      <c r="X421" s="85" t="str">
        <f t="shared" si="53"/>
        <v>No conformidad</v>
      </c>
      <c r="Y421" s="85"/>
      <c r="Z421" s="85"/>
      <c r="AA421" s="85"/>
      <c r="AB421" s="85"/>
      <c r="AC421" s="85"/>
      <c r="AD421" s="85"/>
      <c r="AE421" s="85"/>
      <c r="AF421" s="85"/>
      <c r="AG421" s="85"/>
    </row>
    <row r="422" spans="2:33" x14ac:dyDescent="0.25">
      <c r="B422" s="58">
        <f t="shared" si="48"/>
        <v>43190</v>
      </c>
      <c r="C422" s="59">
        <f t="shared" si="55"/>
        <v>43190</v>
      </c>
      <c r="G422" s="60"/>
      <c r="H422" s="60"/>
      <c r="M422" s="60"/>
      <c r="N422" s="60"/>
      <c r="O422" s="60"/>
      <c r="P422" s="60"/>
      <c r="R422" s="85">
        <f t="shared" si="54"/>
        <v>0</v>
      </c>
      <c r="S422" s="85">
        <f t="shared" si="49"/>
        <v>0</v>
      </c>
      <c r="T422" s="85" t="str">
        <f t="shared" si="50"/>
        <v>No conformidad y &lt;=30</v>
      </c>
      <c r="U422" s="85">
        <v>1</v>
      </c>
      <c r="V422" s="85" t="str">
        <f t="shared" si="51"/>
        <v/>
      </c>
      <c r="W422" s="85" t="b">
        <f t="shared" si="52"/>
        <v>0</v>
      </c>
      <c r="X422" s="85" t="str">
        <f t="shared" si="53"/>
        <v>No conformidad</v>
      </c>
      <c r="Y422" s="85"/>
      <c r="Z422" s="85"/>
      <c r="AA422" s="85"/>
      <c r="AB422" s="85"/>
      <c r="AC422" s="85"/>
      <c r="AD422" s="85"/>
      <c r="AE422" s="85"/>
      <c r="AF422" s="85"/>
      <c r="AG422" s="85"/>
    </row>
    <row r="423" spans="2:33" x14ac:dyDescent="0.25">
      <c r="B423" s="58">
        <f t="shared" si="48"/>
        <v>43190</v>
      </c>
      <c r="C423" s="59">
        <f t="shared" si="55"/>
        <v>43190</v>
      </c>
      <c r="G423" s="60"/>
      <c r="H423" s="60"/>
      <c r="M423" s="60"/>
      <c r="N423" s="60"/>
      <c r="O423" s="60"/>
      <c r="P423" s="60"/>
      <c r="R423" s="85">
        <f t="shared" si="54"/>
        <v>0</v>
      </c>
      <c r="S423" s="85">
        <f t="shared" si="49"/>
        <v>0</v>
      </c>
      <c r="T423" s="85" t="str">
        <f t="shared" si="50"/>
        <v>No conformidad y &lt;=30</v>
      </c>
      <c r="U423" s="85">
        <v>1</v>
      </c>
      <c r="V423" s="85" t="str">
        <f t="shared" si="51"/>
        <v/>
      </c>
      <c r="W423" s="85" t="b">
        <f t="shared" si="52"/>
        <v>0</v>
      </c>
      <c r="X423" s="85" t="str">
        <f t="shared" si="53"/>
        <v>No conformidad</v>
      </c>
      <c r="Y423" s="85"/>
      <c r="Z423" s="85"/>
      <c r="AA423" s="85"/>
      <c r="AB423" s="85"/>
      <c r="AC423" s="85"/>
      <c r="AD423" s="85"/>
      <c r="AE423" s="85"/>
      <c r="AF423" s="85"/>
      <c r="AG423" s="85"/>
    </row>
    <row r="424" spans="2:33" x14ac:dyDescent="0.25">
      <c r="B424" s="58">
        <f t="shared" si="48"/>
        <v>43190</v>
      </c>
      <c r="C424" s="59">
        <f t="shared" si="55"/>
        <v>43190</v>
      </c>
      <c r="G424" s="60"/>
      <c r="H424" s="60"/>
      <c r="M424" s="60"/>
      <c r="N424" s="60"/>
      <c r="O424" s="60"/>
      <c r="P424" s="60"/>
      <c r="R424" s="85">
        <f t="shared" si="54"/>
        <v>0</v>
      </c>
      <c r="S424" s="85">
        <f t="shared" si="49"/>
        <v>0</v>
      </c>
      <c r="T424" s="85" t="str">
        <f t="shared" si="50"/>
        <v>No conformidad y &lt;=30</v>
      </c>
      <c r="U424" s="85">
        <v>1</v>
      </c>
      <c r="V424" s="85" t="str">
        <f t="shared" si="51"/>
        <v/>
      </c>
      <c r="W424" s="85" t="b">
        <f t="shared" si="52"/>
        <v>0</v>
      </c>
      <c r="X424" s="85" t="str">
        <f t="shared" si="53"/>
        <v>No conformidad</v>
      </c>
      <c r="Y424" s="85"/>
      <c r="Z424" s="85"/>
      <c r="AA424" s="85"/>
      <c r="AB424" s="85"/>
      <c r="AC424" s="85"/>
      <c r="AD424" s="85"/>
      <c r="AE424" s="85"/>
      <c r="AF424" s="85"/>
      <c r="AG424" s="85"/>
    </row>
    <row r="425" spans="2:33" x14ac:dyDescent="0.25">
      <c r="B425" s="58">
        <f t="shared" si="48"/>
        <v>43190</v>
      </c>
      <c r="C425" s="59">
        <f t="shared" si="55"/>
        <v>43190</v>
      </c>
      <c r="G425" s="60"/>
      <c r="H425" s="60"/>
      <c r="M425" s="60"/>
      <c r="N425" s="60"/>
      <c r="O425" s="60"/>
      <c r="P425" s="60"/>
      <c r="R425" s="85">
        <f t="shared" si="54"/>
        <v>0</v>
      </c>
      <c r="S425" s="85">
        <f t="shared" si="49"/>
        <v>0</v>
      </c>
      <c r="T425" s="85" t="str">
        <f t="shared" si="50"/>
        <v>No conformidad y &lt;=30</v>
      </c>
      <c r="U425" s="85">
        <v>1</v>
      </c>
      <c r="V425" s="85" t="str">
        <f t="shared" si="51"/>
        <v/>
      </c>
      <c r="W425" s="85" t="b">
        <f t="shared" si="52"/>
        <v>0</v>
      </c>
      <c r="X425" s="85" t="str">
        <f t="shared" si="53"/>
        <v>No conformidad</v>
      </c>
      <c r="Y425" s="85"/>
      <c r="Z425" s="85"/>
      <c r="AA425" s="85"/>
      <c r="AB425" s="85"/>
      <c r="AC425" s="85"/>
      <c r="AD425" s="85"/>
      <c r="AE425" s="85"/>
      <c r="AF425" s="85"/>
      <c r="AG425" s="85"/>
    </row>
    <row r="426" spans="2:33" x14ac:dyDescent="0.25">
      <c r="B426" s="58">
        <f t="shared" si="48"/>
        <v>43190</v>
      </c>
      <c r="C426" s="59">
        <f t="shared" si="55"/>
        <v>43190</v>
      </c>
      <c r="G426" s="60"/>
      <c r="H426" s="60"/>
      <c r="M426" s="60"/>
      <c r="N426" s="60"/>
      <c r="O426" s="60"/>
      <c r="P426" s="60"/>
      <c r="R426" s="85">
        <f t="shared" si="54"/>
        <v>0</v>
      </c>
      <c r="S426" s="85">
        <f t="shared" si="49"/>
        <v>0</v>
      </c>
      <c r="T426" s="85" t="str">
        <f t="shared" si="50"/>
        <v>No conformidad y &lt;=30</v>
      </c>
      <c r="U426" s="85">
        <v>1</v>
      </c>
      <c r="V426" s="85" t="str">
        <f t="shared" si="51"/>
        <v/>
      </c>
      <c r="W426" s="85" t="b">
        <f t="shared" si="52"/>
        <v>0</v>
      </c>
      <c r="X426" s="85" t="str">
        <f t="shared" si="53"/>
        <v>No conformidad</v>
      </c>
      <c r="Y426" s="85"/>
      <c r="Z426" s="85"/>
      <c r="AA426" s="85"/>
      <c r="AB426" s="85"/>
      <c r="AC426" s="85"/>
      <c r="AD426" s="85"/>
      <c r="AE426" s="85"/>
      <c r="AF426" s="85"/>
      <c r="AG426" s="85"/>
    </row>
    <row r="427" spans="2:33" x14ac:dyDescent="0.25">
      <c r="B427" s="58">
        <f t="shared" si="48"/>
        <v>43190</v>
      </c>
      <c r="C427" s="59">
        <f t="shared" si="55"/>
        <v>43190</v>
      </c>
      <c r="G427" s="60"/>
      <c r="H427" s="60"/>
      <c r="M427" s="60"/>
      <c r="N427" s="60"/>
      <c r="O427" s="60"/>
      <c r="P427" s="60"/>
      <c r="R427" s="85">
        <f t="shared" si="54"/>
        <v>0</v>
      </c>
      <c r="S427" s="85">
        <f t="shared" si="49"/>
        <v>0</v>
      </c>
      <c r="T427" s="85" t="str">
        <f t="shared" si="50"/>
        <v>No conformidad y &lt;=30</v>
      </c>
      <c r="U427" s="85">
        <v>1</v>
      </c>
      <c r="V427" s="85" t="str">
        <f t="shared" si="51"/>
        <v/>
      </c>
      <c r="W427" s="85" t="b">
        <f t="shared" si="52"/>
        <v>0</v>
      </c>
      <c r="X427" s="85" t="str">
        <f t="shared" si="53"/>
        <v>No conformidad</v>
      </c>
      <c r="Y427" s="85"/>
      <c r="Z427" s="85"/>
      <c r="AA427" s="85"/>
      <c r="AB427" s="85"/>
      <c r="AC427" s="85"/>
      <c r="AD427" s="85"/>
      <c r="AE427" s="85"/>
      <c r="AF427" s="85"/>
      <c r="AG427" s="85"/>
    </row>
    <row r="428" spans="2:33" x14ac:dyDescent="0.25">
      <c r="B428" s="58">
        <f t="shared" si="48"/>
        <v>43190</v>
      </c>
      <c r="C428" s="59">
        <f t="shared" si="55"/>
        <v>43190</v>
      </c>
      <c r="G428" s="60"/>
      <c r="H428" s="60"/>
      <c r="M428" s="60"/>
      <c r="N428" s="60"/>
      <c r="O428" s="60"/>
      <c r="P428" s="60"/>
      <c r="R428" s="85">
        <f t="shared" si="54"/>
        <v>0</v>
      </c>
      <c r="S428" s="85">
        <f t="shared" si="49"/>
        <v>0</v>
      </c>
      <c r="T428" s="85" t="str">
        <f t="shared" si="50"/>
        <v>No conformidad y &lt;=30</v>
      </c>
      <c r="U428" s="85">
        <v>1</v>
      </c>
      <c r="V428" s="85" t="str">
        <f t="shared" si="51"/>
        <v/>
      </c>
      <c r="W428" s="85" t="b">
        <f t="shared" si="52"/>
        <v>0</v>
      </c>
      <c r="X428" s="85" t="str">
        <f t="shared" si="53"/>
        <v>No conformidad</v>
      </c>
      <c r="Y428" s="85"/>
      <c r="Z428" s="85"/>
      <c r="AA428" s="85"/>
      <c r="AB428" s="85"/>
      <c r="AC428" s="85"/>
      <c r="AD428" s="85"/>
      <c r="AE428" s="85"/>
      <c r="AF428" s="85"/>
      <c r="AG428" s="85"/>
    </row>
    <row r="429" spans="2:33" x14ac:dyDescent="0.25">
      <c r="B429" s="58">
        <f t="shared" si="48"/>
        <v>43190</v>
      </c>
      <c r="C429" s="59">
        <f t="shared" si="55"/>
        <v>43190</v>
      </c>
      <c r="G429" s="60"/>
      <c r="H429" s="60"/>
      <c r="M429" s="60"/>
      <c r="N429" s="60"/>
      <c r="O429" s="60"/>
      <c r="P429" s="60"/>
      <c r="R429" s="85">
        <f t="shared" si="54"/>
        <v>0</v>
      </c>
      <c r="S429" s="85">
        <f t="shared" si="49"/>
        <v>0</v>
      </c>
      <c r="T429" s="85" t="str">
        <f t="shared" si="50"/>
        <v>No conformidad y &lt;=30</v>
      </c>
      <c r="U429" s="85">
        <v>1</v>
      </c>
      <c r="V429" s="85" t="str">
        <f t="shared" si="51"/>
        <v/>
      </c>
      <c r="W429" s="85" t="b">
        <f t="shared" si="52"/>
        <v>0</v>
      </c>
      <c r="X429" s="85" t="str">
        <f t="shared" si="53"/>
        <v>No conformidad</v>
      </c>
      <c r="Y429" s="85"/>
      <c r="Z429" s="85"/>
      <c r="AA429" s="85"/>
      <c r="AB429" s="85"/>
      <c r="AC429" s="85"/>
      <c r="AD429" s="85"/>
      <c r="AE429" s="85"/>
      <c r="AF429" s="85"/>
      <c r="AG429" s="85"/>
    </row>
    <row r="430" spans="2:33" x14ac:dyDescent="0.25">
      <c r="B430" s="58">
        <f t="shared" si="48"/>
        <v>43190</v>
      </c>
      <c r="C430" s="59">
        <f t="shared" si="55"/>
        <v>43190</v>
      </c>
      <c r="G430" s="60"/>
      <c r="H430" s="60"/>
      <c r="M430" s="60"/>
      <c r="N430" s="60"/>
      <c r="O430" s="60"/>
      <c r="P430" s="60"/>
      <c r="R430" s="85">
        <f t="shared" si="54"/>
        <v>0</v>
      </c>
      <c r="S430" s="85">
        <f t="shared" si="49"/>
        <v>0</v>
      </c>
      <c r="T430" s="85" t="str">
        <f t="shared" si="50"/>
        <v>No conformidad y &lt;=30</v>
      </c>
      <c r="U430" s="85">
        <v>1</v>
      </c>
      <c r="V430" s="85" t="str">
        <f t="shared" si="51"/>
        <v/>
      </c>
      <c r="W430" s="85" t="b">
        <f t="shared" si="52"/>
        <v>0</v>
      </c>
      <c r="X430" s="85" t="str">
        <f t="shared" si="53"/>
        <v>No conformidad</v>
      </c>
      <c r="Y430" s="85"/>
      <c r="Z430" s="85"/>
      <c r="AA430" s="85"/>
      <c r="AB430" s="85"/>
      <c r="AC430" s="85"/>
      <c r="AD430" s="85"/>
      <c r="AE430" s="85"/>
      <c r="AF430" s="85"/>
      <c r="AG430" s="85"/>
    </row>
    <row r="431" spans="2:33" x14ac:dyDescent="0.25">
      <c r="B431" s="58">
        <f t="shared" si="48"/>
        <v>43190</v>
      </c>
      <c r="C431" s="59">
        <f t="shared" si="55"/>
        <v>43190</v>
      </c>
      <c r="G431" s="60"/>
      <c r="H431" s="60"/>
      <c r="M431" s="60"/>
      <c r="N431" s="60"/>
      <c r="O431" s="60"/>
      <c r="P431" s="60"/>
      <c r="R431" s="85">
        <f t="shared" si="54"/>
        <v>0</v>
      </c>
      <c r="S431" s="85">
        <f t="shared" si="49"/>
        <v>0</v>
      </c>
      <c r="T431" s="85" t="str">
        <f t="shared" si="50"/>
        <v>No conformidad y &lt;=30</v>
      </c>
      <c r="U431" s="85">
        <v>1</v>
      </c>
      <c r="V431" s="85" t="str">
        <f t="shared" si="51"/>
        <v/>
      </c>
      <c r="W431" s="85" t="b">
        <f t="shared" si="52"/>
        <v>0</v>
      </c>
      <c r="X431" s="85" t="str">
        <f t="shared" si="53"/>
        <v>No conformidad</v>
      </c>
      <c r="Y431" s="85"/>
      <c r="Z431" s="85"/>
      <c r="AA431" s="85"/>
      <c r="AB431" s="85"/>
      <c r="AC431" s="85"/>
      <c r="AD431" s="85"/>
      <c r="AE431" s="85"/>
      <c r="AF431" s="85"/>
      <c r="AG431" s="85"/>
    </row>
    <row r="432" spans="2:33" x14ac:dyDescent="0.25">
      <c r="B432" s="58">
        <f t="shared" si="48"/>
        <v>43190</v>
      </c>
      <c r="C432" s="59">
        <f t="shared" si="55"/>
        <v>43190</v>
      </c>
      <c r="G432" s="60"/>
      <c r="H432" s="60"/>
      <c r="M432" s="60"/>
      <c r="N432" s="60"/>
      <c r="O432" s="60"/>
      <c r="P432" s="60"/>
      <c r="R432" s="85">
        <f t="shared" si="54"/>
        <v>0</v>
      </c>
      <c r="S432" s="85">
        <f t="shared" si="49"/>
        <v>0</v>
      </c>
      <c r="T432" s="85" t="str">
        <f t="shared" si="50"/>
        <v>No conformidad y &lt;=30</v>
      </c>
      <c r="U432" s="85">
        <v>1</v>
      </c>
      <c r="V432" s="85" t="str">
        <f t="shared" si="51"/>
        <v/>
      </c>
      <c r="W432" s="85" t="b">
        <f t="shared" si="52"/>
        <v>0</v>
      </c>
      <c r="X432" s="85" t="str">
        <f t="shared" si="53"/>
        <v>No conformidad</v>
      </c>
      <c r="Y432" s="85"/>
      <c r="Z432" s="85"/>
      <c r="AA432" s="85"/>
      <c r="AB432" s="85"/>
      <c r="AC432" s="85"/>
      <c r="AD432" s="85"/>
      <c r="AE432" s="85"/>
      <c r="AF432" s="85"/>
      <c r="AG432" s="85"/>
    </row>
    <row r="433" spans="2:33" x14ac:dyDescent="0.25">
      <c r="B433" s="58">
        <f t="shared" si="48"/>
        <v>43190</v>
      </c>
      <c r="C433" s="59">
        <f t="shared" si="55"/>
        <v>43190</v>
      </c>
      <c r="G433" s="60"/>
      <c r="H433" s="60"/>
      <c r="M433" s="60"/>
      <c r="N433" s="60"/>
      <c r="O433" s="60"/>
      <c r="P433" s="60"/>
      <c r="R433" s="85">
        <f t="shared" si="54"/>
        <v>0</v>
      </c>
      <c r="S433" s="85">
        <f t="shared" si="49"/>
        <v>0</v>
      </c>
      <c r="T433" s="85" t="str">
        <f t="shared" si="50"/>
        <v>No conformidad y &lt;=30</v>
      </c>
      <c r="U433" s="85">
        <v>1</v>
      </c>
      <c r="V433" s="85" t="str">
        <f t="shared" si="51"/>
        <v/>
      </c>
      <c r="W433" s="85" t="b">
        <f t="shared" si="52"/>
        <v>0</v>
      </c>
      <c r="X433" s="85" t="str">
        <f t="shared" si="53"/>
        <v>No conformidad</v>
      </c>
      <c r="Y433" s="85"/>
      <c r="Z433" s="85"/>
      <c r="AA433" s="85"/>
      <c r="AB433" s="85"/>
      <c r="AC433" s="85"/>
      <c r="AD433" s="85"/>
      <c r="AE433" s="85"/>
      <c r="AF433" s="85"/>
      <c r="AG433" s="85"/>
    </row>
    <row r="434" spans="2:33" x14ac:dyDescent="0.25">
      <c r="B434" s="58">
        <f t="shared" si="48"/>
        <v>43190</v>
      </c>
      <c r="C434" s="59">
        <f t="shared" si="55"/>
        <v>43190</v>
      </c>
      <c r="G434" s="60"/>
      <c r="H434" s="60"/>
      <c r="M434" s="60"/>
      <c r="N434" s="60"/>
      <c r="O434" s="60"/>
      <c r="P434" s="60"/>
      <c r="R434" s="85">
        <f t="shared" si="54"/>
        <v>0</v>
      </c>
      <c r="S434" s="85">
        <f t="shared" si="49"/>
        <v>0</v>
      </c>
      <c r="T434" s="85" t="str">
        <f t="shared" si="50"/>
        <v>No conformidad y &lt;=30</v>
      </c>
      <c r="U434" s="85">
        <v>1</v>
      </c>
      <c r="V434" s="85" t="str">
        <f t="shared" si="51"/>
        <v/>
      </c>
      <c r="W434" s="85" t="b">
        <f t="shared" si="52"/>
        <v>0</v>
      </c>
      <c r="X434" s="85" t="str">
        <f t="shared" si="53"/>
        <v>No conformidad</v>
      </c>
      <c r="Y434" s="85"/>
      <c r="Z434" s="85"/>
      <c r="AA434" s="85"/>
      <c r="AB434" s="85"/>
      <c r="AC434" s="85"/>
      <c r="AD434" s="85"/>
      <c r="AE434" s="85"/>
      <c r="AF434" s="85"/>
      <c r="AG434" s="85"/>
    </row>
    <row r="435" spans="2:33" x14ac:dyDescent="0.25">
      <c r="B435" s="58">
        <f t="shared" si="48"/>
        <v>43190</v>
      </c>
      <c r="C435" s="59">
        <f t="shared" si="55"/>
        <v>43190</v>
      </c>
      <c r="G435" s="60"/>
      <c r="H435" s="60"/>
      <c r="M435" s="60"/>
      <c r="N435" s="60"/>
      <c r="O435" s="60"/>
      <c r="P435" s="60"/>
      <c r="R435" s="85">
        <f t="shared" si="54"/>
        <v>0</v>
      </c>
      <c r="S435" s="85">
        <f t="shared" si="49"/>
        <v>0</v>
      </c>
      <c r="T435" s="85" t="str">
        <f t="shared" si="50"/>
        <v>No conformidad y &lt;=30</v>
      </c>
      <c r="U435" s="85">
        <v>1</v>
      </c>
      <c r="V435" s="85" t="str">
        <f t="shared" si="51"/>
        <v/>
      </c>
      <c r="W435" s="85" t="b">
        <f t="shared" si="52"/>
        <v>0</v>
      </c>
      <c r="X435" s="85" t="str">
        <f t="shared" si="53"/>
        <v>No conformidad</v>
      </c>
      <c r="Y435" s="85"/>
      <c r="Z435" s="85"/>
      <c r="AA435" s="85"/>
      <c r="AB435" s="85"/>
      <c r="AC435" s="85"/>
      <c r="AD435" s="85"/>
      <c r="AE435" s="85"/>
      <c r="AF435" s="85"/>
      <c r="AG435" s="85"/>
    </row>
    <row r="436" spans="2:33" x14ac:dyDescent="0.25">
      <c r="B436" s="58">
        <f t="shared" si="48"/>
        <v>43190</v>
      </c>
      <c r="C436" s="59">
        <f t="shared" si="55"/>
        <v>43190</v>
      </c>
      <c r="G436" s="60"/>
      <c r="H436" s="60"/>
      <c r="M436" s="60"/>
      <c r="N436" s="60"/>
      <c r="O436" s="60"/>
      <c r="P436" s="60"/>
      <c r="R436" s="85">
        <f t="shared" si="54"/>
        <v>0</v>
      </c>
      <c r="S436" s="85">
        <f t="shared" si="49"/>
        <v>0</v>
      </c>
      <c r="T436" s="85" t="str">
        <f t="shared" si="50"/>
        <v>No conformidad y &lt;=30</v>
      </c>
      <c r="U436" s="85">
        <v>1</v>
      </c>
      <c r="V436" s="85" t="str">
        <f t="shared" si="51"/>
        <v/>
      </c>
      <c r="W436" s="85" t="b">
        <f t="shared" si="52"/>
        <v>0</v>
      </c>
      <c r="X436" s="85" t="str">
        <f t="shared" si="53"/>
        <v>No conformidad</v>
      </c>
      <c r="Y436" s="85"/>
      <c r="Z436" s="85"/>
      <c r="AA436" s="85"/>
      <c r="AB436" s="85"/>
      <c r="AC436" s="85"/>
      <c r="AD436" s="85"/>
      <c r="AE436" s="85"/>
      <c r="AF436" s="85"/>
      <c r="AG436" s="85"/>
    </row>
    <row r="437" spans="2:33" x14ac:dyDescent="0.25">
      <c r="B437" s="58">
        <f t="shared" si="48"/>
        <v>43190</v>
      </c>
      <c r="C437" s="59">
        <f t="shared" si="55"/>
        <v>43190</v>
      </c>
      <c r="G437" s="60"/>
      <c r="H437" s="60"/>
      <c r="M437" s="60"/>
      <c r="N437" s="60"/>
      <c r="O437" s="60"/>
      <c r="P437" s="60"/>
      <c r="R437" s="85">
        <f t="shared" si="54"/>
        <v>0</v>
      </c>
      <c r="S437" s="85">
        <f t="shared" si="49"/>
        <v>0</v>
      </c>
      <c r="T437" s="85" t="str">
        <f t="shared" si="50"/>
        <v>No conformidad y &lt;=30</v>
      </c>
      <c r="U437" s="85">
        <v>1</v>
      </c>
      <c r="V437" s="85" t="str">
        <f t="shared" si="51"/>
        <v/>
      </c>
      <c r="W437" s="85" t="b">
        <f t="shared" si="52"/>
        <v>0</v>
      </c>
      <c r="X437" s="85" t="str">
        <f t="shared" si="53"/>
        <v>No conformidad</v>
      </c>
      <c r="Y437" s="85"/>
      <c r="Z437" s="85"/>
      <c r="AA437" s="85"/>
      <c r="AB437" s="85"/>
      <c r="AC437" s="85"/>
      <c r="AD437" s="85"/>
      <c r="AE437" s="85"/>
      <c r="AF437" s="85"/>
      <c r="AG437" s="85"/>
    </row>
    <row r="438" spans="2:33" x14ac:dyDescent="0.25">
      <c r="B438" s="58">
        <f t="shared" si="48"/>
        <v>43190</v>
      </c>
      <c r="C438" s="59">
        <f t="shared" si="55"/>
        <v>43190</v>
      </c>
      <c r="G438" s="60"/>
      <c r="H438" s="60"/>
      <c r="M438" s="60"/>
      <c r="N438" s="60"/>
      <c r="O438" s="60"/>
      <c r="P438" s="60"/>
      <c r="R438" s="85">
        <f t="shared" si="54"/>
        <v>0</v>
      </c>
      <c r="S438" s="85">
        <f t="shared" si="49"/>
        <v>0</v>
      </c>
      <c r="T438" s="85" t="str">
        <f t="shared" si="50"/>
        <v>No conformidad y &lt;=30</v>
      </c>
      <c r="U438" s="85">
        <v>1</v>
      </c>
      <c r="V438" s="85" t="str">
        <f t="shared" si="51"/>
        <v/>
      </c>
      <c r="W438" s="85" t="b">
        <f t="shared" si="52"/>
        <v>0</v>
      </c>
      <c r="X438" s="85" t="str">
        <f t="shared" si="53"/>
        <v>No conformidad</v>
      </c>
      <c r="Y438" s="85"/>
      <c r="Z438" s="85"/>
      <c r="AA438" s="85"/>
      <c r="AB438" s="85"/>
      <c r="AC438" s="85"/>
      <c r="AD438" s="85"/>
      <c r="AE438" s="85"/>
      <c r="AF438" s="85"/>
      <c r="AG438" s="85"/>
    </row>
    <row r="439" spans="2:33" x14ac:dyDescent="0.25">
      <c r="B439" s="58">
        <f t="shared" si="48"/>
        <v>43190</v>
      </c>
      <c r="C439" s="59">
        <f t="shared" si="55"/>
        <v>43190</v>
      </c>
      <c r="G439" s="60"/>
      <c r="H439" s="60"/>
      <c r="M439" s="60"/>
      <c r="N439" s="60"/>
      <c r="O439" s="60"/>
      <c r="P439" s="60"/>
      <c r="R439" s="85">
        <f t="shared" si="54"/>
        <v>0</v>
      </c>
      <c r="S439" s="85">
        <f t="shared" si="49"/>
        <v>0</v>
      </c>
      <c r="T439" s="85" t="str">
        <f t="shared" si="50"/>
        <v>No conformidad y &lt;=30</v>
      </c>
      <c r="U439" s="85">
        <v>1</v>
      </c>
      <c r="V439" s="85" t="str">
        <f t="shared" si="51"/>
        <v/>
      </c>
      <c r="W439" s="85" t="b">
        <f t="shared" si="52"/>
        <v>0</v>
      </c>
      <c r="X439" s="85" t="str">
        <f t="shared" si="53"/>
        <v>No conformidad</v>
      </c>
      <c r="Y439" s="85"/>
      <c r="Z439" s="85"/>
      <c r="AA439" s="85"/>
      <c r="AB439" s="85"/>
      <c r="AC439" s="85"/>
      <c r="AD439" s="85"/>
      <c r="AE439" s="85"/>
      <c r="AF439" s="85"/>
      <c r="AG439" s="85"/>
    </row>
    <row r="440" spans="2:33" x14ac:dyDescent="0.25">
      <c r="B440" s="58">
        <f t="shared" si="48"/>
        <v>43190</v>
      </c>
      <c r="C440" s="59">
        <f t="shared" si="55"/>
        <v>43190</v>
      </c>
      <c r="G440" s="60"/>
      <c r="H440" s="60"/>
      <c r="M440" s="60"/>
      <c r="N440" s="60"/>
      <c r="O440" s="60"/>
      <c r="P440" s="60"/>
      <c r="R440" s="85">
        <f t="shared" si="54"/>
        <v>0</v>
      </c>
      <c r="S440" s="85">
        <f t="shared" si="49"/>
        <v>0</v>
      </c>
      <c r="T440" s="85" t="str">
        <f t="shared" si="50"/>
        <v>No conformidad y &lt;=30</v>
      </c>
      <c r="U440" s="85">
        <v>1</v>
      </c>
      <c r="V440" s="85" t="str">
        <f t="shared" si="51"/>
        <v/>
      </c>
      <c r="W440" s="85" t="b">
        <f t="shared" si="52"/>
        <v>0</v>
      </c>
      <c r="X440" s="85" t="str">
        <f t="shared" si="53"/>
        <v>No conformidad</v>
      </c>
      <c r="Y440" s="85"/>
      <c r="Z440" s="85"/>
      <c r="AA440" s="85"/>
      <c r="AB440" s="85"/>
      <c r="AC440" s="85"/>
      <c r="AD440" s="85"/>
      <c r="AE440" s="85"/>
      <c r="AF440" s="85"/>
      <c r="AG440" s="85"/>
    </row>
    <row r="441" spans="2:33" x14ac:dyDescent="0.25">
      <c r="B441" s="58">
        <f t="shared" si="48"/>
        <v>43190</v>
      </c>
      <c r="C441" s="59">
        <f t="shared" si="55"/>
        <v>43190</v>
      </c>
      <c r="G441" s="60"/>
      <c r="H441" s="60"/>
      <c r="M441" s="60"/>
      <c r="N441" s="60"/>
      <c r="O441" s="60"/>
      <c r="P441" s="60"/>
      <c r="R441" s="85">
        <f t="shared" si="54"/>
        <v>0</v>
      </c>
      <c r="S441" s="85">
        <f t="shared" si="49"/>
        <v>0</v>
      </c>
      <c r="T441" s="85" t="str">
        <f t="shared" si="50"/>
        <v>No conformidad y &lt;=30</v>
      </c>
      <c r="U441" s="85">
        <v>1</v>
      </c>
      <c r="V441" s="85" t="str">
        <f t="shared" si="51"/>
        <v/>
      </c>
      <c r="W441" s="85" t="b">
        <f t="shared" si="52"/>
        <v>0</v>
      </c>
      <c r="X441" s="85" t="str">
        <f t="shared" si="53"/>
        <v>No conformidad</v>
      </c>
      <c r="Y441" s="85"/>
      <c r="Z441" s="85"/>
      <c r="AA441" s="85"/>
      <c r="AB441" s="85"/>
      <c r="AC441" s="85"/>
      <c r="AD441" s="85"/>
      <c r="AE441" s="85"/>
      <c r="AF441" s="85"/>
      <c r="AG441" s="85"/>
    </row>
    <row r="442" spans="2:33" x14ac:dyDescent="0.25">
      <c r="B442" s="58">
        <f t="shared" si="48"/>
        <v>43190</v>
      </c>
      <c r="C442" s="59">
        <f t="shared" si="55"/>
        <v>43190</v>
      </c>
      <c r="G442" s="60"/>
      <c r="H442" s="60"/>
      <c r="M442" s="60"/>
      <c r="N442" s="60"/>
      <c r="O442" s="60"/>
      <c r="P442" s="60"/>
      <c r="R442" s="85">
        <f t="shared" si="54"/>
        <v>0</v>
      </c>
      <c r="S442" s="85">
        <f t="shared" si="49"/>
        <v>0</v>
      </c>
      <c r="T442" s="85" t="str">
        <f t="shared" si="50"/>
        <v>No conformidad y &lt;=30</v>
      </c>
      <c r="U442" s="85">
        <v>1</v>
      </c>
      <c r="V442" s="85" t="str">
        <f t="shared" si="51"/>
        <v/>
      </c>
      <c r="W442" s="85" t="b">
        <f t="shared" si="52"/>
        <v>0</v>
      </c>
      <c r="X442" s="85" t="str">
        <f t="shared" si="53"/>
        <v>No conformidad</v>
      </c>
      <c r="Y442" s="85"/>
      <c r="Z442" s="85"/>
      <c r="AA442" s="85"/>
      <c r="AB442" s="85"/>
      <c r="AC442" s="85"/>
      <c r="AD442" s="85"/>
      <c r="AE442" s="85"/>
      <c r="AF442" s="85"/>
      <c r="AG442" s="85"/>
    </row>
    <row r="443" spans="2:33" x14ac:dyDescent="0.25">
      <c r="B443" s="58">
        <f t="shared" si="48"/>
        <v>43190</v>
      </c>
      <c r="C443" s="59">
        <f t="shared" si="55"/>
        <v>43190</v>
      </c>
      <c r="G443" s="60"/>
      <c r="H443" s="60"/>
      <c r="M443" s="60"/>
      <c r="N443" s="60"/>
      <c r="O443" s="60"/>
      <c r="P443" s="60"/>
      <c r="R443" s="85">
        <f t="shared" si="54"/>
        <v>0</v>
      </c>
      <c r="S443" s="85">
        <f t="shared" si="49"/>
        <v>0</v>
      </c>
      <c r="T443" s="85" t="str">
        <f t="shared" si="50"/>
        <v>No conformidad y &lt;=30</v>
      </c>
      <c r="U443" s="85">
        <v>1</v>
      </c>
      <c r="V443" s="85" t="str">
        <f t="shared" si="51"/>
        <v/>
      </c>
      <c r="W443" s="85" t="b">
        <f t="shared" si="52"/>
        <v>0</v>
      </c>
      <c r="X443" s="85" t="str">
        <f t="shared" si="53"/>
        <v>No conformidad</v>
      </c>
      <c r="Y443" s="85"/>
      <c r="Z443" s="85"/>
      <c r="AA443" s="85"/>
      <c r="AB443" s="85"/>
      <c r="AC443" s="85"/>
      <c r="AD443" s="85"/>
      <c r="AE443" s="85"/>
      <c r="AF443" s="85"/>
      <c r="AG443" s="85"/>
    </row>
    <row r="444" spans="2:33" x14ac:dyDescent="0.25">
      <c r="B444" s="58">
        <f t="shared" si="48"/>
        <v>43190</v>
      </c>
      <c r="C444" s="59">
        <f t="shared" si="55"/>
        <v>43190</v>
      </c>
      <c r="G444" s="60"/>
      <c r="H444" s="60"/>
      <c r="M444" s="60"/>
      <c r="N444" s="60"/>
      <c r="O444" s="60"/>
      <c r="P444" s="60"/>
      <c r="R444" s="85">
        <f t="shared" si="54"/>
        <v>0</v>
      </c>
      <c r="S444" s="85">
        <f t="shared" si="49"/>
        <v>0</v>
      </c>
      <c r="T444" s="85" t="str">
        <f t="shared" si="50"/>
        <v>No conformidad y &lt;=30</v>
      </c>
      <c r="U444" s="85">
        <v>1</v>
      </c>
      <c r="V444" s="85" t="str">
        <f t="shared" si="51"/>
        <v/>
      </c>
      <c r="W444" s="85" t="b">
        <f t="shared" si="52"/>
        <v>0</v>
      </c>
      <c r="X444" s="85" t="str">
        <f t="shared" si="53"/>
        <v>No conformidad</v>
      </c>
      <c r="Y444" s="85"/>
      <c r="Z444" s="85"/>
      <c r="AA444" s="85"/>
      <c r="AB444" s="85"/>
      <c r="AC444" s="85"/>
      <c r="AD444" s="85"/>
      <c r="AE444" s="85"/>
      <c r="AF444" s="85"/>
      <c r="AG444" s="85"/>
    </row>
    <row r="445" spans="2:33" x14ac:dyDescent="0.25">
      <c r="B445" s="58">
        <f t="shared" si="48"/>
        <v>43190</v>
      </c>
      <c r="C445" s="59">
        <f t="shared" si="55"/>
        <v>43190</v>
      </c>
      <c r="G445" s="60"/>
      <c r="H445" s="60"/>
      <c r="M445" s="60"/>
      <c r="N445" s="60"/>
      <c r="O445" s="60"/>
      <c r="P445" s="60"/>
      <c r="R445" s="85">
        <f t="shared" si="54"/>
        <v>0</v>
      </c>
      <c r="S445" s="85">
        <f t="shared" si="49"/>
        <v>0</v>
      </c>
      <c r="T445" s="85" t="str">
        <f t="shared" si="50"/>
        <v>No conformidad y &lt;=30</v>
      </c>
      <c r="U445" s="85">
        <v>1</v>
      </c>
      <c r="V445" s="85" t="str">
        <f t="shared" si="51"/>
        <v/>
      </c>
      <c r="W445" s="85" t="b">
        <f t="shared" si="52"/>
        <v>0</v>
      </c>
      <c r="X445" s="85" t="str">
        <f t="shared" si="53"/>
        <v>No conformidad</v>
      </c>
      <c r="Y445" s="85"/>
      <c r="Z445" s="85"/>
      <c r="AA445" s="85"/>
      <c r="AB445" s="85"/>
      <c r="AC445" s="85"/>
      <c r="AD445" s="85"/>
      <c r="AE445" s="85"/>
      <c r="AF445" s="85"/>
      <c r="AG445" s="85"/>
    </row>
    <row r="446" spans="2:33" x14ac:dyDescent="0.25">
      <c r="B446" s="58">
        <f t="shared" si="48"/>
        <v>43190</v>
      </c>
      <c r="C446" s="59">
        <f t="shared" si="55"/>
        <v>43190</v>
      </c>
      <c r="G446" s="60"/>
      <c r="H446" s="60"/>
      <c r="M446" s="60"/>
      <c r="N446" s="60"/>
      <c r="O446" s="60"/>
      <c r="P446" s="60"/>
      <c r="R446" s="85">
        <f t="shared" si="54"/>
        <v>0</v>
      </c>
      <c r="S446" s="85">
        <f t="shared" si="49"/>
        <v>0</v>
      </c>
      <c r="T446" s="85" t="str">
        <f t="shared" si="50"/>
        <v>No conformidad y &lt;=30</v>
      </c>
      <c r="U446" s="85">
        <v>1</v>
      </c>
      <c r="V446" s="85" t="str">
        <f t="shared" si="51"/>
        <v/>
      </c>
      <c r="W446" s="85" t="b">
        <f t="shared" si="52"/>
        <v>0</v>
      </c>
      <c r="X446" s="85" t="str">
        <f t="shared" si="53"/>
        <v>No conformidad</v>
      </c>
      <c r="Y446" s="85"/>
      <c r="Z446" s="85"/>
      <c r="AA446" s="85"/>
      <c r="AB446" s="85"/>
      <c r="AC446" s="85"/>
      <c r="AD446" s="85"/>
      <c r="AE446" s="85"/>
      <c r="AF446" s="85"/>
      <c r="AG446" s="85"/>
    </row>
    <row r="447" spans="2:33" x14ac:dyDescent="0.25">
      <c r="B447" s="58">
        <f t="shared" si="48"/>
        <v>43190</v>
      </c>
      <c r="C447" s="59">
        <f t="shared" si="55"/>
        <v>43190</v>
      </c>
      <c r="G447" s="60"/>
      <c r="H447" s="60"/>
      <c r="M447" s="60"/>
      <c r="N447" s="60"/>
      <c r="O447" s="60"/>
      <c r="P447" s="60"/>
      <c r="R447" s="85">
        <f t="shared" si="54"/>
        <v>0</v>
      </c>
      <c r="S447" s="85">
        <f t="shared" si="49"/>
        <v>0</v>
      </c>
      <c r="T447" s="85" t="str">
        <f t="shared" si="50"/>
        <v>No conformidad y &lt;=30</v>
      </c>
      <c r="U447" s="85">
        <v>1</v>
      </c>
      <c r="V447" s="85" t="str">
        <f t="shared" si="51"/>
        <v/>
      </c>
      <c r="W447" s="85" t="b">
        <f t="shared" si="52"/>
        <v>0</v>
      </c>
      <c r="X447" s="85" t="str">
        <f t="shared" si="53"/>
        <v>No conformidad</v>
      </c>
      <c r="Y447" s="85"/>
      <c r="Z447" s="85"/>
      <c r="AA447" s="85"/>
      <c r="AB447" s="85"/>
      <c r="AC447" s="85"/>
      <c r="AD447" s="85"/>
      <c r="AE447" s="85"/>
      <c r="AF447" s="85"/>
      <c r="AG447" s="85"/>
    </row>
    <row r="448" spans="2:33" x14ac:dyDescent="0.25">
      <c r="B448" s="58">
        <f t="shared" si="48"/>
        <v>43190</v>
      </c>
      <c r="C448" s="59">
        <f t="shared" si="55"/>
        <v>43190</v>
      </c>
      <c r="G448" s="60"/>
      <c r="H448" s="60"/>
      <c r="M448" s="60"/>
      <c r="N448" s="60"/>
      <c r="O448" s="60"/>
      <c r="P448" s="60"/>
      <c r="R448" s="85">
        <f t="shared" si="54"/>
        <v>0</v>
      </c>
      <c r="S448" s="85">
        <f t="shared" si="49"/>
        <v>0</v>
      </c>
      <c r="T448" s="85" t="str">
        <f t="shared" si="50"/>
        <v>No conformidad y &lt;=30</v>
      </c>
      <c r="U448" s="85">
        <v>1</v>
      </c>
      <c r="V448" s="85" t="str">
        <f t="shared" si="51"/>
        <v/>
      </c>
      <c r="W448" s="85" t="b">
        <f t="shared" si="52"/>
        <v>0</v>
      </c>
      <c r="X448" s="85" t="str">
        <f t="shared" si="53"/>
        <v>No conformidad</v>
      </c>
      <c r="Y448" s="85"/>
      <c r="Z448" s="85"/>
      <c r="AA448" s="85"/>
      <c r="AB448" s="85"/>
      <c r="AC448" s="85"/>
      <c r="AD448" s="85"/>
      <c r="AE448" s="85"/>
      <c r="AF448" s="85"/>
      <c r="AG448" s="85"/>
    </row>
    <row r="449" spans="2:33" x14ac:dyDescent="0.25">
      <c r="B449" s="58">
        <f t="shared" si="48"/>
        <v>43190</v>
      </c>
      <c r="C449" s="59">
        <f t="shared" si="55"/>
        <v>43190</v>
      </c>
      <c r="G449" s="60"/>
      <c r="H449" s="60"/>
      <c r="M449" s="60"/>
      <c r="N449" s="60"/>
      <c r="O449" s="60"/>
      <c r="P449" s="60"/>
      <c r="R449" s="85">
        <f t="shared" si="54"/>
        <v>0</v>
      </c>
      <c r="S449" s="85">
        <f t="shared" si="49"/>
        <v>0</v>
      </c>
      <c r="T449" s="85" t="str">
        <f t="shared" si="50"/>
        <v>No conformidad y &lt;=30</v>
      </c>
      <c r="U449" s="85">
        <v>1</v>
      </c>
      <c r="V449" s="85" t="str">
        <f t="shared" si="51"/>
        <v/>
      </c>
      <c r="W449" s="85" t="b">
        <f t="shared" si="52"/>
        <v>0</v>
      </c>
      <c r="X449" s="85" t="str">
        <f t="shared" si="53"/>
        <v>No conformidad</v>
      </c>
      <c r="Y449" s="85"/>
      <c r="Z449" s="85"/>
      <c r="AA449" s="85"/>
      <c r="AB449" s="85"/>
      <c r="AC449" s="85"/>
      <c r="AD449" s="85"/>
      <c r="AE449" s="85"/>
      <c r="AF449" s="85"/>
      <c r="AG449" s="85"/>
    </row>
    <row r="450" spans="2:33" x14ac:dyDescent="0.25">
      <c r="B450" s="58">
        <f t="shared" si="48"/>
        <v>43190</v>
      </c>
      <c r="C450" s="59">
        <f t="shared" si="55"/>
        <v>43190</v>
      </c>
      <c r="G450" s="60"/>
      <c r="H450" s="60"/>
      <c r="M450" s="60"/>
      <c r="N450" s="60"/>
      <c r="O450" s="60"/>
      <c r="P450" s="60"/>
      <c r="R450" s="85">
        <f t="shared" si="54"/>
        <v>0</v>
      </c>
      <c r="S450" s="85">
        <f t="shared" si="49"/>
        <v>0</v>
      </c>
      <c r="T450" s="85" t="str">
        <f t="shared" si="50"/>
        <v>No conformidad y &lt;=30</v>
      </c>
      <c r="U450" s="85">
        <v>1</v>
      </c>
      <c r="V450" s="85" t="str">
        <f t="shared" si="51"/>
        <v/>
      </c>
      <c r="W450" s="85" t="b">
        <f t="shared" si="52"/>
        <v>0</v>
      </c>
      <c r="X450" s="85" t="str">
        <f t="shared" si="53"/>
        <v>No conformidad</v>
      </c>
      <c r="Y450" s="85"/>
      <c r="Z450" s="85"/>
      <c r="AA450" s="85"/>
      <c r="AB450" s="85"/>
      <c r="AC450" s="85"/>
      <c r="AD450" s="85"/>
      <c r="AE450" s="85"/>
      <c r="AF450" s="85"/>
      <c r="AG450" s="85"/>
    </row>
    <row r="451" spans="2:33" x14ac:dyDescent="0.25">
      <c r="B451" s="58">
        <f t="shared" si="48"/>
        <v>43190</v>
      </c>
      <c r="C451" s="59">
        <f t="shared" si="55"/>
        <v>43190</v>
      </c>
      <c r="G451" s="60"/>
      <c r="H451" s="60"/>
      <c r="M451" s="60"/>
      <c r="N451" s="60"/>
      <c r="O451" s="60"/>
      <c r="P451" s="60"/>
      <c r="R451" s="85">
        <f t="shared" si="54"/>
        <v>0</v>
      </c>
      <c r="S451" s="85">
        <f t="shared" si="49"/>
        <v>0</v>
      </c>
      <c r="T451" s="85" t="str">
        <f t="shared" si="50"/>
        <v>No conformidad y &lt;=30</v>
      </c>
      <c r="U451" s="85">
        <v>1</v>
      </c>
      <c r="V451" s="85" t="str">
        <f t="shared" si="51"/>
        <v/>
      </c>
      <c r="W451" s="85" t="b">
        <f t="shared" si="52"/>
        <v>0</v>
      </c>
      <c r="X451" s="85" t="str">
        <f t="shared" si="53"/>
        <v>No conformidad</v>
      </c>
      <c r="Y451" s="85"/>
      <c r="Z451" s="85"/>
      <c r="AA451" s="85"/>
      <c r="AB451" s="85"/>
      <c r="AC451" s="85"/>
      <c r="AD451" s="85"/>
      <c r="AE451" s="85"/>
      <c r="AF451" s="85"/>
      <c r="AG451" s="85"/>
    </row>
    <row r="452" spans="2:33" x14ac:dyDescent="0.25">
      <c r="B452" s="58">
        <f t="shared" si="48"/>
        <v>43190</v>
      </c>
      <c r="C452" s="59">
        <f t="shared" si="55"/>
        <v>43190</v>
      </c>
      <c r="G452" s="60"/>
      <c r="H452" s="60"/>
      <c r="M452" s="60"/>
      <c r="N452" s="60"/>
      <c r="O452" s="60"/>
      <c r="P452" s="60"/>
      <c r="R452" s="85">
        <f t="shared" si="54"/>
        <v>0</v>
      </c>
      <c r="S452" s="85">
        <f t="shared" si="49"/>
        <v>0</v>
      </c>
      <c r="T452" s="85" t="str">
        <f t="shared" si="50"/>
        <v>No conformidad y &lt;=30</v>
      </c>
      <c r="U452" s="85">
        <v>1</v>
      </c>
      <c r="V452" s="85" t="str">
        <f t="shared" si="51"/>
        <v/>
      </c>
      <c r="W452" s="85" t="b">
        <f t="shared" si="52"/>
        <v>0</v>
      </c>
      <c r="X452" s="85" t="str">
        <f t="shared" si="53"/>
        <v>No conformidad</v>
      </c>
      <c r="Y452" s="85"/>
      <c r="Z452" s="85"/>
      <c r="AA452" s="85"/>
      <c r="AB452" s="85"/>
      <c r="AC452" s="85"/>
      <c r="AD452" s="85"/>
      <c r="AE452" s="85"/>
      <c r="AF452" s="85"/>
      <c r="AG452" s="85"/>
    </row>
    <row r="453" spans="2:33" x14ac:dyDescent="0.25">
      <c r="B453" s="58">
        <f t="shared" si="48"/>
        <v>43190</v>
      </c>
      <c r="C453" s="59">
        <f t="shared" si="55"/>
        <v>43190</v>
      </c>
      <c r="G453" s="60"/>
      <c r="H453" s="60"/>
      <c r="M453" s="60"/>
      <c r="N453" s="60"/>
      <c r="O453" s="60"/>
      <c r="P453" s="60"/>
      <c r="R453" s="85">
        <f t="shared" si="54"/>
        <v>0</v>
      </c>
      <c r="S453" s="85">
        <f t="shared" si="49"/>
        <v>0</v>
      </c>
      <c r="T453" s="85" t="str">
        <f t="shared" si="50"/>
        <v>No conformidad y &lt;=30</v>
      </c>
      <c r="U453" s="85">
        <v>1</v>
      </c>
      <c r="V453" s="85" t="str">
        <f t="shared" si="51"/>
        <v/>
      </c>
      <c r="W453" s="85" t="b">
        <f t="shared" si="52"/>
        <v>0</v>
      </c>
      <c r="X453" s="85" t="str">
        <f t="shared" si="53"/>
        <v>No conformidad</v>
      </c>
      <c r="Y453" s="85"/>
      <c r="Z453" s="85"/>
      <c r="AA453" s="85"/>
      <c r="AB453" s="85"/>
      <c r="AC453" s="85"/>
      <c r="AD453" s="85"/>
      <c r="AE453" s="85"/>
      <c r="AF453" s="85"/>
      <c r="AG453" s="85"/>
    </row>
    <row r="454" spans="2:33" x14ac:dyDescent="0.25">
      <c r="B454" s="58">
        <f t="shared" si="48"/>
        <v>43190</v>
      </c>
      <c r="C454" s="59">
        <f t="shared" si="55"/>
        <v>43190</v>
      </c>
      <c r="G454" s="60"/>
      <c r="H454" s="60"/>
      <c r="M454" s="60"/>
      <c r="N454" s="60"/>
      <c r="O454" s="60"/>
      <c r="P454" s="60"/>
      <c r="R454" s="85">
        <f t="shared" si="54"/>
        <v>0</v>
      </c>
      <c r="S454" s="85">
        <f t="shared" si="49"/>
        <v>0</v>
      </c>
      <c r="T454" s="85" t="str">
        <f t="shared" si="50"/>
        <v>No conformidad y &lt;=30</v>
      </c>
      <c r="U454" s="85">
        <v>1</v>
      </c>
      <c r="V454" s="85" t="str">
        <f t="shared" si="51"/>
        <v/>
      </c>
      <c r="W454" s="85" t="b">
        <f t="shared" si="52"/>
        <v>0</v>
      </c>
      <c r="X454" s="85" t="str">
        <f t="shared" si="53"/>
        <v>No conformidad</v>
      </c>
      <c r="Y454" s="85"/>
      <c r="Z454" s="85"/>
      <c r="AA454" s="85"/>
      <c r="AB454" s="85"/>
      <c r="AC454" s="85"/>
      <c r="AD454" s="85"/>
      <c r="AE454" s="85"/>
      <c r="AF454" s="85"/>
      <c r="AG454" s="85"/>
    </row>
    <row r="455" spans="2:33" x14ac:dyDescent="0.25">
      <c r="B455" s="58">
        <f t="shared" si="48"/>
        <v>43190</v>
      </c>
      <c r="C455" s="59">
        <f t="shared" si="55"/>
        <v>43190</v>
      </c>
      <c r="G455" s="60"/>
      <c r="H455" s="60"/>
      <c r="M455" s="60"/>
      <c r="N455" s="60"/>
      <c r="O455" s="60"/>
      <c r="P455" s="60"/>
      <c r="R455" s="85">
        <f t="shared" si="54"/>
        <v>0</v>
      </c>
      <c r="S455" s="85">
        <f t="shared" si="49"/>
        <v>0</v>
      </c>
      <c r="T455" s="85" t="str">
        <f t="shared" si="50"/>
        <v>No conformidad y &lt;=30</v>
      </c>
      <c r="U455" s="85">
        <v>1</v>
      </c>
      <c r="V455" s="85" t="str">
        <f t="shared" si="51"/>
        <v/>
      </c>
      <c r="W455" s="85" t="b">
        <f t="shared" si="52"/>
        <v>0</v>
      </c>
      <c r="X455" s="85" t="str">
        <f t="shared" si="53"/>
        <v>No conformidad</v>
      </c>
      <c r="Y455" s="85"/>
      <c r="Z455" s="85"/>
      <c r="AA455" s="85"/>
      <c r="AB455" s="85"/>
      <c r="AC455" s="85"/>
      <c r="AD455" s="85"/>
      <c r="AE455" s="85"/>
      <c r="AF455" s="85"/>
      <c r="AG455" s="85"/>
    </row>
    <row r="456" spans="2:33" x14ac:dyDescent="0.25">
      <c r="B456" s="58">
        <f t="shared" ref="B456:B519" si="56">IF(ISBLANK(P456),$F$5,P456)</f>
        <v>43190</v>
      </c>
      <c r="C456" s="59">
        <f t="shared" si="55"/>
        <v>43190</v>
      </c>
      <c r="G456" s="60"/>
      <c r="H456" s="60"/>
      <c r="M456" s="60"/>
      <c r="N456" s="60"/>
      <c r="O456" s="60"/>
      <c r="P456" s="60"/>
      <c r="R456" s="85">
        <f t="shared" si="54"/>
        <v>0</v>
      </c>
      <c r="S456" s="85">
        <f t="shared" ref="S456:S519" si="57">O456-M456</f>
        <v>0</v>
      </c>
      <c r="T456" s="85" t="str">
        <f t="shared" ref="T456:T519" si="58">IF(AND(S456&lt;=30,ISBLANK(N456)),"No conformidad y &lt;=30",IF(AND(S456&gt;30,ISBLANK(N456)),"No conformidad y &gt;30",IF(S456&lt;=30,"Conformidad y &lt;=30","Conformidad y &gt;30")))</f>
        <v>No conformidad y &lt;=30</v>
      </c>
      <c r="U456" s="85">
        <v>1</v>
      </c>
      <c r="V456" s="85" t="str">
        <f t="shared" ref="V456:V519" si="59">IF(AND(ISBLANK(N456),ISNUMBER(J456)),"No conformidad",IF(ISNUMBER(J456),P456-N456,""))</f>
        <v/>
      </c>
      <c r="W456" s="85" t="b">
        <f t="shared" ref="W456:W519" si="60">ISNUMBER(P456)</f>
        <v>0</v>
      </c>
      <c r="X456" s="85" t="str">
        <f t="shared" si="53"/>
        <v>No conformidad</v>
      </c>
      <c r="Y456" s="85"/>
      <c r="Z456" s="85"/>
      <c r="AA456" s="85"/>
      <c r="AB456" s="85"/>
      <c r="AC456" s="85"/>
      <c r="AD456" s="85"/>
      <c r="AE456" s="85"/>
      <c r="AF456" s="85"/>
      <c r="AG456" s="85"/>
    </row>
    <row r="457" spans="2:33" x14ac:dyDescent="0.25">
      <c r="B457" s="58">
        <f t="shared" si="56"/>
        <v>43190</v>
      </c>
      <c r="C457" s="59">
        <f t="shared" si="55"/>
        <v>43190</v>
      </c>
      <c r="G457" s="60"/>
      <c r="H457" s="60"/>
      <c r="M457" s="60"/>
      <c r="N457" s="60"/>
      <c r="O457" s="60"/>
      <c r="P457" s="60"/>
      <c r="R457" s="85">
        <f t="shared" si="54"/>
        <v>0</v>
      </c>
      <c r="S457" s="85">
        <f t="shared" si="57"/>
        <v>0</v>
      </c>
      <c r="T457" s="85" t="str">
        <f t="shared" si="58"/>
        <v>No conformidad y &lt;=30</v>
      </c>
      <c r="U457" s="85">
        <v>1</v>
      </c>
      <c r="V457" s="85" t="str">
        <f t="shared" si="59"/>
        <v/>
      </c>
      <c r="W457" s="85" t="b">
        <f t="shared" si="60"/>
        <v>0</v>
      </c>
      <c r="X457" s="85" t="str">
        <f t="shared" ref="X457:X520" si="61">IF(ISBLANK(N457),"No conformidad",$F$5-N457)</f>
        <v>No conformidad</v>
      </c>
      <c r="Y457" s="85"/>
      <c r="Z457" s="85"/>
      <c r="AA457" s="85"/>
      <c r="AB457" s="85"/>
      <c r="AC457" s="85"/>
      <c r="AD457" s="85"/>
      <c r="AE457" s="85"/>
      <c r="AF457" s="85"/>
      <c r="AG457" s="85"/>
    </row>
    <row r="458" spans="2:33" x14ac:dyDescent="0.25">
      <c r="B458" s="58">
        <f t="shared" si="56"/>
        <v>43190</v>
      </c>
      <c r="C458" s="59">
        <f t="shared" si="55"/>
        <v>43190</v>
      </c>
      <c r="G458" s="60"/>
      <c r="H458" s="60"/>
      <c r="M458" s="60"/>
      <c r="N458" s="60"/>
      <c r="O458" s="60"/>
      <c r="P458" s="60"/>
      <c r="R458" s="85">
        <f t="shared" ref="R458:R521" si="62">IF(ISBLANK(P458),C458*J458,-C458*J458)</f>
        <v>0</v>
      </c>
      <c r="S458" s="85">
        <f t="shared" si="57"/>
        <v>0</v>
      </c>
      <c r="T458" s="85" t="str">
        <f t="shared" si="58"/>
        <v>No conformidad y &lt;=30</v>
      </c>
      <c r="U458" s="85">
        <v>1</v>
      </c>
      <c r="V458" s="85" t="str">
        <f t="shared" si="59"/>
        <v/>
      </c>
      <c r="W458" s="85" t="b">
        <f t="shared" si="60"/>
        <v>0</v>
      </c>
      <c r="X458" s="85" t="str">
        <f t="shared" si="61"/>
        <v>No conformidad</v>
      </c>
      <c r="Y458" s="85"/>
      <c r="Z458" s="85"/>
      <c r="AA458" s="85"/>
      <c r="AB458" s="85"/>
      <c r="AC458" s="85"/>
      <c r="AD458" s="85"/>
      <c r="AE458" s="85"/>
      <c r="AF458" s="85"/>
      <c r="AG458" s="85"/>
    </row>
    <row r="459" spans="2:33" x14ac:dyDescent="0.25">
      <c r="B459" s="58">
        <f t="shared" si="56"/>
        <v>43190</v>
      </c>
      <c r="C459" s="59">
        <f t="shared" si="55"/>
        <v>43190</v>
      </c>
      <c r="G459" s="60"/>
      <c r="H459" s="60"/>
      <c r="M459" s="60"/>
      <c r="N459" s="60"/>
      <c r="O459" s="60"/>
      <c r="P459" s="60"/>
      <c r="R459" s="85">
        <f t="shared" si="62"/>
        <v>0</v>
      </c>
      <c r="S459" s="85">
        <f t="shared" si="57"/>
        <v>0</v>
      </c>
      <c r="T459" s="85" t="str">
        <f t="shared" si="58"/>
        <v>No conformidad y &lt;=30</v>
      </c>
      <c r="U459" s="85">
        <v>1</v>
      </c>
      <c r="V459" s="85" t="str">
        <f t="shared" si="59"/>
        <v/>
      </c>
      <c r="W459" s="85" t="b">
        <f t="shared" si="60"/>
        <v>0</v>
      </c>
      <c r="X459" s="85" t="str">
        <f t="shared" si="61"/>
        <v>No conformidad</v>
      </c>
      <c r="Y459" s="85"/>
      <c r="Z459" s="85"/>
      <c r="AA459" s="85"/>
      <c r="AB459" s="85"/>
      <c r="AC459" s="85"/>
      <c r="AD459" s="85"/>
      <c r="AE459" s="85"/>
      <c r="AF459" s="85"/>
      <c r="AG459" s="85"/>
    </row>
    <row r="460" spans="2:33" x14ac:dyDescent="0.25">
      <c r="B460" s="58">
        <f t="shared" si="56"/>
        <v>43190</v>
      </c>
      <c r="C460" s="59">
        <f t="shared" si="55"/>
        <v>43190</v>
      </c>
      <c r="G460" s="60"/>
      <c r="H460" s="60"/>
      <c r="M460" s="60"/>
      <c r="N460" s="60"/>
      <c r="O460" s="60"/>
      <c r="P460" s="60"/>
      <c r="R460" s="85">
        <f t="shared" si="62"/>
        <v>0</v>
      </c>
      <c r="S460" s="85">
        <f t="shared" si="57"/>
        <v>0</v>
      </c>
      <c r="T460" s="85" t="str">
        <f t="shared" si="58"/>
        <v>No conformidad y &lt;=30</v>
      </c>
      <c r="U460" s="85">
        <v>1</v>
      </c>
      <c r="V460" s="85" t="str">
        <f t="shared" si="59"/>
        <v/>
      </c>
      <c r="W460" s="85" t="b">
        <f t="shared" si="60"/>
        <v>0</v>
      </c>
      <c r="X460" s="85" t="str">
        <f t="shared" si="61"/>
        <v>No conformidad</v>
      </c>
      <c r="Y460" s="85"/>
      <c r="Z460" s="85"/>
      <c r="AA460" s="85"/>
      <c r="AB460" s="85"/>
      <c r="AC460" s="85"/>
      <c r="AD460" s="85"/>
      <c r="AE460" s="85"/>
      <c r="AF460" s="85"/>
      <c r="AG460" s="85"/>
    </row>
    <row r="461" spans="2:33" x14ac:dyDescent="0.25">
      <c r="B461" s="58">
        <f t="shared" si="56"/>
        <v>43190</v>
      </c>
      <c r="C461" s="59">
        <f t="shared" ref="C461:C524" si="63">B461-N461</f>
        <v>43190</v>
      </c>
      <c r="G461" s="60"/>
      <c r="H461" s="60"/>
      <c r="M461" s="60"/>
      <c r="N461" s="60"/>
      <c r="O461" s="60"/>
      <c r="P461" s="60"/>
      <c r="R461" s="85">
        <f t="shared" si="62"/>
        <v>0</v>
      </c>
      <c r="S461" s="85">
        <f t="shared" si="57"/>
        <v>0</v>
      </c>
      <c r="T461" s="85" t="str">
        <f t="shared" si="58"/>
        <v>No conformidad y &lt;=30</v>
      </c>
      <c r="U461" s="85">
        <v>1</v>
      </c>
      <c r="V461" s="85" t="str">
        <f t="shared" si="59"/>
        <v/>
      </c>
      <c r="W461" s="85" t="b">
        <f t="shared" si="60"/>
        <v>0</v>
      </c>
      <c r="X461" s="85" t="str">
        <f t="shared" si="61"/>
        <v>No conformidad</v>
      </c>
      <c r="Y461" s="85"/>
      <c r="Z461" s="85"/>
      <c r="AA461" s="85"/>
      <c r="AB461" s="85"/>
      <c r="AC461" s="85"/>
      <c r="AD461" s="85"/>
      <c r="AE461" s="85"/>
      <c r="AF461" s="85"/>
      <c r="AG461" s="85"/>
    </row>
    <row r="462" spans="2:33" x14ac:dyDescent="0.25">
      <c r="B462" s="58">
        <f t="shared" si="56"/>
        <v>43190</v>
      </c>
      <c r="C462" s="59">
        <f t="shared" si="63"/>
        <v>43190</v>
      </c>
      <c r="G462" s="60"/>
      <c r="H462" s="60"/>
      <c r="M462" s="60"/>
      <c r="N462" s="60"/>
      <c r="O462" s="60"/>
      <c r="P462" s="60"/>
      <c r="R462" s="85">
        <f t="shared" si="62"/>
        <v>0</v>
      </c>
      <c r="S462" s="85">
        <f t="shared" si="57"/>
        <v>0</v>
      </c>
      <c r="T462" s="85" t="str">
        <f t="shared" si="58"/>
        <v>No conformidad y &lt;=30</v>
      </c>
      <c r="U462" s="85">
        <v>1</v>
      </c>
      <c r="V462" s="85" t="str">
        <f t="shared" si="59"/>
        <v/>
      </c>
      <c r="W462" s="85" t="b">
        <f t="shared" si="60"/>
        <v>0</v>
      </c>
      <c r="X462" s="85" t="str">
        <f t="shared" si="61"/>
        <v>No conformidad</v>
      </c>
      <c r="Y462" s="85"/>
      <c r="Z462" s="85"/>
      <c r="AA462" s="85"/>
      <c r="AB462" s="85"/>
      <c r="AC462" s="85"/>
      <c r="AD462" s="85"/>
      <c r="AE462" s="85"/>
      <c r="AF462" s="85"/>
      <c r="AG462" s="85"/>
    </row>
    <row r="463" spans="2:33" x14ac:dyDescent="0.25">
      <c r="B463" s="58">
        <f t="shared" si="56"/>
        <v>43190</v>
      </c>
      <c r="C463" s="59">
        <f t="shared" si="63"/>
        <v>43190</v>
      </c>
      <c r="G463" s="60"/>
      <c r="H463" s="60"/>
      <c r="M463" s="60"/>
      <c r="N463" s="60"/>
      <c r="O463" s="60"/>
      <c r="P463" s="60"/>
      <c r="R463" s="85">
        <f t="shared" si="62"/>
        <v>0</v>
      </c>
      <c r="S463" s="85">
        <f t="shared" si="57"/>
        <v>0</v>
      </c>
      <c r="T463" s="85" t="str">
        <f t="shared" si="58"/>
        <v>No conformidad y &lt;=30</v>
      </c>
      <c r="U463" s="85">
        <v>1</v>
      </c>
      <c r="V463" s="85" t="str">
        <f t="shared" si="59"/>
        <v/>
      </c>
      <c r="W463" s="85" t="b">
        <f t="shared" si="60"/>
        <v>0</v>
      </c>
      <c r="X463" s="85" t="str">
        <f t="shared" si="61"/>
        <v>No conformidad</v>
      </c>
      <c r="Y463" s="85"/>
      <c r="Z463" s="85"/>
      <c r="AA463" s="85"/>
      <c r="AB463" s="85"/>
      <c r="AC463" s="85"/>
      <c r="AD463" s="85"/>
      <c r="AE463" s="85"/>
      <c r="AF463" s="85"/>
      <c r="AG463" s="85"/>
    </row>
    <row r="464" spans="2:33" x14ac:dyDescent="0.25">
      <c r="B464" s="58">
        <f t="shared" si="56"/>
        <v>43190</v>
      </c>
      <c r="C464" s="59">
        <f t="shared" si="63"/>
        <v>43190</v>
      </c>
      <c r="G464" s="60"/>
      <c r="H464" s="60"/>
      <c r="M464" s="60"/>
      <c r="N464" s="60"/>
      <c r="O464" s="60"/>
      <c r="P464" s="60"/>
      <c r="R464" s="85">
        <f t="shared" si="62"/>
        <v>0</v>
      </c>
      <c r="S464" s="85">
        <f t="shared" si="57"/>
        <v>0</v>
      </c>
      <c r="T464" s="85" t="str">
        <f t="shared" si="58"/>
        <v>No conformidad y &lt;=30</v>
      </c>
      <c r="U464" s="85">
        <v>1</v>
      </c>
      <c r="V464" s="85" t="str">
        <f t="shared" si="59"/>
        <v/>
      </c>
      <c r="W464" s="85" t="b">
        <f t="shared" si="60"/>
        <v>0</v>
      </c>
      <c r="X464" s="85" t="str">
        <f t="shared" si="61"/>
        <v>No conformidad</v>
      </c>
      <c r="Y464" s="85"/>
      <c r="Z464" s="85"/>
      <c r="AA464" s="85"/>
      <c r="AB464" s="85"/>
      <c r="AC464" s="85"/>
      <c r="AD464" s="85"/>
      <c r="AE464" s="85"/>
      <c r="AF464" s="85"/>
      <c r="AG464" s="85"/>
    </row>
    <row r="465" spans="2:33" x14ac:dyDescent="0.25">
      <c r="B465" s="58">
        <f t="shared" si="56"/>
        <v>43190</v>
      </c>
      <c r="C465" s="59">
        <f t="shared" si="63"/>
        <v>43190</v>
      </c>
      <c r="G465" s="60"/>
      <c r="H465" s="60"/>
      <c r="M465" s="60"/>
      <c r="N465" s="60"/>
      <c r="O465" s="60"/>
      <c r="P465" s="60"/>
      <c r="R465" s="85">
        <f t="shared" si="62"/>
        <v>0</v>
      </c>
      <c r="S465" s="85">
        <f t="shared" si="57"/>
        <v>0</v>
      </c>
      <c r="T465" s="85" t="str">
        <f t="shared" si="58"/>
        <v>No conformidad y &lt;=30</v>
      </c>
      <c r="U465" s="85">
        <v>1</v>
      </c>
      <c r="V465" s="85" t="str">
        <f t="shared" si="59"/>
        <v/>
      </c>
      <c r="W465" s="85" t="b">
        <f t="shared" si="60"/>
        <v>0</v>
      </c>
      <c r="X465" s="85" t="str">
        <f t="shared" si="61"/>
        <v>No conformidad</v>
      </c>
      <c r="Y465" s="85"/>
      <c r="Z465" s="85"/>
      <c r="AA465" s="85"/>
      <c r="AB465" s="85"/>
      <c r="AC465" s="85"/>
      <c r="AD465" s="85"/>
      <c r="AE465" s="85"/>
      <c r="AF465" s="85"/>
      <c r="AG465" s="85"/>
    </row>
    <row r="466" spans="2:33" x14ac:dyDescent="0.25">
      <c r="B466" s="58">
        <f t="shared" si="56"/>
        <v>43190</v>
      </c>
      <c r="C466" s="59">
        <f t="shared" si="63"/>
        <v>43190</v>
      </c>
      <c r="G466" s="60"/>
      <c r="H466" s="60"/>
      <c r="M466" s="60"/>
      <c r="N466" s="60"/>
      <c r="O466" s="60"/>
      <c r="P466" s="60"/>
      <c r="R466" s="85">
        <f t="shared" si="62"/>
        <v>0</v>
      </c>
      <c r="S466" s="85">
        <f t="shared" si="57"/>
        <v>0</v>
      </c>
      <c r="T466" s="85" t="str">
        <f t="shared" si="58"/>
        <v>No conformidad y &lt;=30</v>
      </c>
      <c r="U466" s="85">
        <v>1</v>
      </c>
      <c r="V466" s="85" t="str">
        <f t="shared" si="59"/>
        <v/>
      </c>
      <c r="W466" s="85" t="b">
        <f t="shared" si="60"/>
        <v>0</v>
      </c>
      <c r="X466" s="85" t="str">
        <f t="shared" si="61"/>
        <v>No conformidad</v>
      </c>
      <c r="Y466" s="85"/>
      <c r="Z466" s="85"/>
      <c r="AA466" s="85"/>
      <c r="AB466" s="85"/>
      <c r="AC466" s="85"/>
      <c r="AD466" s="85"/>
      <c r="AE466" s="85"/>
      <c r="AF466" s="85"/>
      <c r="AG466" s="85"/>
    </row>
    <row r="467" spans="2:33" x14ac:dyDescent="0.25">
      <c r="B467" s="58">
        <f t="shared" si="56"/>
        <v>43190</v>
      </c>
      <c r="C467" s="59">
        <f t="shared" si="63"/>
        <v>43190</v>
      </c>
      <c r="G467" s="60"/>
      <c r="H467" s="60"/>
      <c r="M467" s="60"/>
      <c r="N467" s="60"/>
      <c r="O467" s="60"/>
      <c r="P467" s="60"/>
      <c r="R467" s="85">
        <f t="shared" si="62"/>
        <v>0</v>
      </c>
      <c r="S467" s="85">
        <f t="shared" si="57"/>
        <v>0</v>
      </c>
      <c r="T467" s="85" t="str">
        <f t="shared" si="58"/>
        <v>No conformidad y &lt;=30</v>
      </c>
      <c r="U467" s="85">
        <v>1</v>
      </c>
      <c r="V467" s="85" t="str">
        <f t="shared" si="59"/>
        <v/>
      </c>
      <c r="W467" s="85" t="b">
        <f t="shared" si="60"/>
        <v>0</v>
      </c>
      <c r="X467" s="85" t="str">
        <f t="shared" si="61"/>
        <v>No conformidad</v>
      </c>
      <c r="Y467" s="85"/>
      <c r="Z467" s="85"/>
      <c r="AA467" s="85"/>
      <c r="AB467" s="85"/>
      <c r="AC467" s="85"/>
      <c r="AD467" s="85"/>
      <c r="AE467" s="85"/>
      <c r="AF467" s="85"/>
      <c r="AG467" s="85"/>
    </row>
    <row r="468" spans="2:33" x14ac:dyDescent="0.25">
      <c r="B468" s="58">
        <f t="shared" si="56"/>
        <v>43190</v>
      </c>
      <c r="C468" s="59">
        <f t="shared" si="63"/>
        <v>43190</v>
      </c>
      <c r="G468" s="60"/>
      <c r="H468" s="60"/>
      <c r="M468" s="60"/>
      <c r="N468" s="60"/>
      <c r="O468" s="60"/>
      <c r="P468" s="60"/>
      <c r="R468" s="85">
        <f t="shared" si="62"/>
        <v>0</v>
      </c>
      <c r="S468" s="85">
        <f t="shared" si="57"/>
        <v>0</v>
      </c>
      <c r="T468" s="85" t="str">
        <f t="shared" si="58"/>
        <v>No conformidad y &lt;=30</v>
      </c>
      <c r="U468" s="85">
        <v>1</v>
      </c>
      <c r="V468" s="85" t="str">
        <f t="shared" si="59"/>
        <v/>
      </c>
      <c r="W468" s="85" t="b">
        <f t="shared" si="60"/>
        <v>0</v>
      </c>
      <c r="X468" s="85" t="str">
        <f t="shared" si="61"/>
        <v>No conformidad</v>
      </c>
      <c r="Y468" s="85"/>
      <c r="Z468" s="85"/>
      <c r="AA468" s="85"/>
      <c r="AB468" s="85"/>
      <c r="AC468" s="85"/>
      <c r="AD468" s="85"/>
      <c r="AE468" s="85"/>
      <c r="AF468" s="85"/>
      <c r="AG468" s="85"/>
    </row>
    <row r="469" spans="2:33" x14ac:dyDescent="0.25">
      <c r="B469" s="58">
        <f t="shared" si="56"/>
        <v>43190</v>
      </c>
      <c r="C469" s="59">
        <f t="shared" si="63"/>
        <v>43190</v>
      </c>
      <c r="G469" s="60"/>
      <c r="H469" s="60"/>
      <c r="M469" s="60"/>
      <c r="N469" s="60"/>
      <c r="O469" s="60"/>
      <c r="P469" s="60"/>
      <c r="R469" s="85">
        <f t="shared" si="62"/>
        <v>0</v>
      </c>
      <c r="S469" s="85">
        <f t="shared" si="57"/>
        <v>0</v>
      </c>
      <c r="T469" s="85" t="str">
        <f t="shared" si="58"/>
        <v>No conformidad y &lt;=30</v>
      </c>
      <c r="U469" s="85">
        <v>1</v>
      </c>
      <c r="V469" s="85" t="str">
        <f t="shared" si="59"/>
        <v/>
      </c>
      <c r="W469" s="85" t="b">
        <f t="shared" si="60"/>
        <v>0</v>
      </c>
      <c r="X469" s="85" t="str">
        <f t="shared" si="61"/>
        <v>No conformidad</v>
      </c>
      <c r="Y469" s="85"/>
      <c r="Z469" s="85"/>
      <c r="AA469" s="85"/>
      <c r="AB469" s="85"/>
      <c r="AC469" s="85"/>
      <c r="AD469" s="85"/>
      <c r="AE469" s="85"/>
      <c r="AF469" s="85"/>
      <c r="AG469" s="85"/>
    </row>
    <row r="470" spans="2:33" x14ac:dyDescent="0.25">
      <c r="B470" s="58">
        <f t="shared" si="56"/>
        <v>43190</v>
      </c>
      <c r="C470" s="59">
        <f t="shared" si="63"/>
        <v>43190</v>
      </c>
      <c r="G470" s="60"/>
      <c r="H470" s="60"/>
      <c r="M470" s="60"/>
      <c r="N470" s="60"/>
      <c r="O470" s="60"/>
      <c r="P470" s="60"/>
      <c r="R470" s="85">
        <f t="shared" si="62"/>
        <v>0</v>
      </c>
      <c r="S470" s="85">
        <f t="shared" si="57"/>
        <v>0</v>
      </c>
      <c r="T470" s="85" t="str">
        <f t="shared" si="58"/>
        <v>No conformidad y &lt;=30</v>
      </c>
      <c r="U470" s="85">
        <v>1</v>
      </c>
      <c r="V470" s="85" t="str">
        <f t="shared" si="59"/>
        <v/>
      </c>
      <c r="W470" s="85" t="b">
        <f t="shared" si="60"/>
        <v>0</v>
      </c>
      <c r="X470" s="85" t="str">
        <f t="shared" si="61"/>
        <v>No conformidad</v>
      </c>
      <c r="Y470" s="85"/>
      <c r="Z470" s="85"/>
      <c r="AA470" s="85"/>
      <c r="AB470" s="85"/>
      <c r="AC470" s="85"/>
      <c r="AD470" s="85"/>
      <c r="AE470" s="85"/>
      <c r="AF470" s="85"/>
      <c r="AG470" s="85"/>
    </row>
    <row r="471" spans="2:33" x14ac:dyDescent="0.25">
      <c r="B471" s="58">
        <f t="shared" si="56"/>
        <v>43190</v>
      </c>
      <c r="C471" s="59">
        <f t="shared" si="63"/>
        <v>43190</v>
      </c>
      <c r="G471" s="60"/>
      <c r="H471" s="60"/>
      <c r="M471" s="60"/>
      <c r="N471" s="60"/>
      <c r="O471" s="60"/>
      <c r="P471" s="60"/>
      <c r="R471" s="85">
        <f t="shared" si="62"/>
        <v>0</v>
      </c>
      <c r="S471" s="85">
        <f t="shared" si="57"/>
        <v>0</v>
      </c>
      <c r="T471" s="85" t="str">
        <f t="shared" si="58"/>
        <v>No conformidad y &lt;=30</v>
      </c>
      <c r="U471" s="85">
        <v>1</v>
      </c>
      <c r="V471" s="85" t="str">
        <f t="shared" si="59"/>
        <v/>
      </c>
      <c r="W471" s="85" t="b">
        <f t="shared" si="60"/>
        <v>0</v>
      </c>
      <c r="X471" s="85" t="str">
        <f t="shared" si="61"/>
        <v>No conformidad</v>
      </c>
      <c r="Y471" s="85"/>
      <c r="Z471" s="85"/>
      <c r="AA471" s="85"/>
      <c r="AB471" s="85"/>
      <c r="AC471" s="85"/>
      <c r="AD471" s="85"/>
      <c r="AE471" s="85"/>
      <c r="AF471" s="85"/>
      <c r="AG471" s="85"/>
    </row>
    <row r="472" spans="2:33" x14ac:dyDescent="0.25">
      <c r="B472" s="58">
        <f t="shared" si="56"/>
        <v>43190</v>
      </c>
      <c r="C472" s="59">
        <f t="shared" si="63"/>
        <v>43190</v>
      </c>
      <c r="G472" s="60"/>
      <c r="H472" s="60"/>
      <c r="M472" s="60"/>
      <c r="N472" s="60"/>
      <c r="O472" s="60"/>
      <c r="P472" s="60"/>
      <c r="R472" s="85">
        <f t="shared" si="62"/>
        <v>0</v>
      </c>
      <c r="S472" s="85">
        <f t="shared" si="57"/>
        <v>0</v>
      </c>
      <c r="T472" s="85" t="str">
        <f t="shared" si="58"/>
        <v>No conformidad y &lt;=30</v>
      </c>
      <c r="U472" s="85">
        <v>1</v>
      </c>
      <c r="V472" s="85" t="str">
        <f t="shared" si="59"/>
        <v/>
      </c>
      <c r="W472" s="85" t="b">
        <f t="shared" si="60"/>
        <v>0</v>
      </c>
      <c r="X472" s="85" t="str">
        <f t="shared" si="61"/>
        <v>No conformidad</v>
      </c>
      <c r="Y472" s="85"/>
      <c r="Z472" s="85"/>
      <c r="AA472" s="85"/>
      <c r="AB472" s="85"/>
      <c r="AC472" s="85"/>
      <c r="AD472" s="85"/>
      <c r="AE472" s="85"/>
      <c r="AF472" s="85"/>
      <c r="AG472" s="85"/>
    </row>
    <row r="473" spans="2:33" x14ac:dyDescent="0.25">
      <c r="B473" s="58">
        <f t="shared" si="56"/>
        <v>43190</v>
      </c>
      <c r="C473" s="59">
        <f t="shared" si="63"/>
        <v>43190</v>
      </c>
      <c r="G473" s="60"/>
      <c r="H473" s="60"/>
      <c r="M473" s="60"/>
      <c r="N473" s="60"/>
      <c r="O473" s="60"/>
      <c r="P473" s="60"/>
      <c r="R473" s="85">
        <f t="shared" si="62"/>
        <v>0</v>
      </c>
      <c r="S473" s="85">
        <f t="shared" si="57"/>
        <v>0</v>
      </c>
      <c r="T473" s="85" t="str">
        <f t="shared" si="58"/>
        <v>No conformidad y &lt;=30</v>
      </c>
      <c r="U473" s="85">
        <v>1</v>
      </c>
      <c r="V473" s="85" t="str">
        <f t="shared" si="59"/>
        <v/>
      </c>
      <c r="W473" s="85" t="b">
        <f t="shared" si="60"/>
        <v>0</v>
      </c>
      <c r="X473" s="85" t="str">
        <f t="shared" si="61"/>
        <v>No conformidad</v>
      </c>
      <c r="Y473" s="85"/>
      <c r="Z473" s="85"/>
      <c r="AA473" s="85"/>
      <c r="AB473" s="85"/>
      <c r="AC473" s="85"/>
      <c r="AD473" s="85"/>
      <c r="AE473" s="85"/>
      <c r="AF473" s="85"/>
      <c r="AG473" s="85"/>
    </row>
    <row r="474" spans="2:33" x14ac:dyDescent="0.25">
      <c r="B474" s="58">
        <f t="shared" si="56"/>
        <v>43190</v>
      </c>
      <c r="C474" s="59">
        <f t="shared" si="63"/>
        <v>43190</v>
      </c>
      <c r="G474" s="60"/>
      <c r="H474" s="60"/>
      <c r="M474" s="60"/>
      <c r="N474" s="60"/>
      <c r="O474" s="60"/>
      <c r="P474" s="60"/>
      <c r="R474" s="85">
        <f t="shared" si="62"/>
        <v>0</v>
      </c>
      <c r="S474" s="85">
        <f t="shared" si="57"/>
        <v>0</v>
      </c>
      <c r="T474" s="85" t="str">
        <f t="shared" si="58"/>
        <v>No conformidad y &lt;=30</v>
      </c>
      <c r="U474" s="85">
        <v>1</v>
      </c>
      <c r="V474" s="85" t="str">
        <f t="shared" si="59"/>
        <v/>
      </c>
      <c r="W474" s="85" t="b">
        <f t="shared" si="60"/>
        <v>0</v>
      </c>
      <c r="X474" s="85" t="str">
        <f t="shared" si="61"/>
        <v>No conformidad</v>
      </c>
      <c r="Y474" s="85"/>
      <c r="Z474" s="85"/>
      <c r="AA474" s="85"/>
      <c r="AB474" s="85"/>
      <c r="AC474" s="85"/>
      <c r="AD474" s="85"/>
      <c r="AE474" s="85"/>
      <c r="AF474" s="85"/>
      <c r="AG474" s="85"/>
    </row>
    <row r="475" spans="2:33" x14ac:dyDescent="0.25">
      <c r="B475" s="58">
        <f t="shared" si="56"/>
        <v>43190</v>
      </c>
      <c r="C475" s="59">
        <f t="shared" si="63"/>
        <v>43190</v>
      </c>
      <c r="G475" s="60"/>
      <c r="H475" s="60"/>
      <c r="M475" s="60"/>
      <c r="N475" s="60"/>
      <c r="O475" s="60"/>
      <c r="P475" s="60"/>
      <c r="R475" s="85">
        <f t="shared" si="62"/>
        <v>0</v>
      </c>
      <c r="S475" s="85">
        <f t="shared" si="57"/>
        <v>0</v>
      </c>
      <c r="T475" s="85" t="str">
        <f t="shared" si="58"/>
        <v>No conformidad y &lt;=30</v>
      </c>
      <c r="U475" s="85">
        <v>1</v>
      </c>
      <c r="V475" s="85" t="str">
        <f t="shared" si="59"/>
        <v/>
      </c>
      <c r="W475" s="85" t="b">
        <f t="shared" si="60"/>
        <v>0</v>
      </c>
      <c r="X475" s="85" t="str">
        <f t="shared" si="61"/>
        <v>No conformidad</v>
      </c>
      <c r="Y475" s="85"/>
      <c r="Z475" s="85"/>
      <c r="AA475" s="85"/>
      <c r="AB475" s="85"/>
      <c r="AC475" s="85"/>
      <c r="AD475" s="85"/>
      <c r="AE475" s="85"/>
      <c r="AF475" s="85"/>
      <c r="AG475" s="85"/>
    </row>
    <row r="476" spans="2:33" x14ac:dyDescent="0.25">
      <c r="B476" s="58">
        <f t="shared" si="56"/>
        <v>43190</v>
      </c>
      <c r="C476" s="59">
        <f t="shared" si="63"/>
        <v>43190</v>
      </c>
      <c r="G476" s="60"/>
      <c r="H476" s="60"/>
      <c r="M476" s="60"/>
      <c r="N476" s="60"/>
      <c r="O476" s="60"/>
      <c r="P476" s="60"/>
      <c r="R476" s="85">
        <f t="shared" si="62"/>
        <v>0</v>
      </c>
      <c r="S476" s="85">
        <f t="shared" si="57"/>
        <v>0</v>
      </c>
      <c r="T476" s="85" t="str">
        <f t="shared" si="58"/>
        <v>No conformidad y &lt;=30</v>
      </c>
      <c r="U476" s="85">
        <v>1</v>
      </c>
      <c r="V476" s="85" t="str">
        <f t="shared" si="59"/>
        <v/>
      </c>
      <c r="W476" s="85" t="b">
        <f t="shared" si="60"/>
        <v>0</v>
      </c>
      <c r="X476" s="85" t="str">
        <f t="shared" si="61"/>
        <v>No conformidad</v>
      </c>
      <c r="Y476" s="85"/>
      <c r="Z476" s="85"/>
      <c r="AA476" s="85"/>
      <c r="AB476" s="85"/>
      <c r="AC476" s="85"/>
      <c r="AD476" s="85"/>
      <c r="AE476" s="85"/>
      <c r="AF476" s="85"/>
      <c r="AG476" s="85"/>
    </row>
    <row r="477" spans="2:33" x14ac:dyDescent="0.25">
      <c r="B477" s="58">
        <f t="shared" si="56"/>
        <v>43190</v>
      </c>
      <c r="C477" s="59">
        <f t="shared" si="63"/>
        <v>43190</v>
      </c>
      <c r="G477" s="60"/>
      <c r="H477" s="60"/>
      <c r="M477" s="60"/>
      <c r="N477" s="60"/>
      <c r="O477" s="60"/>
      <c r="P477" s="60"/>
      <c r="R477" s="85">
        <f t="shared" si="62"/>
        <v>0</v>
      </c>
      <c r="S477" s="85">
        <f t="shared" si="57"/>
        <v>0</v>
      </c>
      <c r="T477" s="85" t="str">
        <f t="shared" si="58"/>
        <v>No conformidad y &lt;=30</v>
      </c>
      <c r="U477" s="85">
        <v>1</v>
      </c>
      <c r="V477" s="85" t="str">
        <f t="shared" si="59"/>
        <v/>
      </c>
      <c r="W477" s="85" t="b">
        <f t="shared" si="60"/>
        <v>0</v>
      </c>
      <c r="X477" s="85" t="str">
        <f t="shared" si="61"/>
        <v>No conformidad</v>
      </c>
      <c r="Y477" s="85"/>
      <c r="Z477" s="85"/>
      <c r="AA477" s="85"/>
      <c r="AB477" s="85"/>
      <c r="AC477" s="85"/>
      <c r="AD477" s="85"/>
      <c r="AE477" s="85"/>
      <c r="AF477" s="85"/>
      <c r="AG477" s="85"/>
    </row>
    <row r="478" spans="2:33" x14ac:dyDescent="0.25">
      <c r="B478" s="58">
        <f t="shared" si="56"/>
        <v>43190</v>
      </c>
      <c r="C478" s="59">
        <f t="shared" si="63"/>
        <v>43190</v>
      </c>
      <c r="G478" s="60"/>
      <c r="H478" s="60"/>
      <c r="M478" s="60"/>
      <c r="N478" s="60"/>
      <c r="O478" s="60"/>
      <c r="P478" s="60"/>
      <c r="R478" s="85">
        <f t="shared" si="62"/>
        <v>0</v>
      </c>
      <c r="S478" s="85">
        <f t="shared" si="57"/>
        <v>0</v>
      </c>
      <c r="T478" s="85" t="str">
        <f t="shared" si="58"/>
        <v>No conformidad y &lt;=30</v>
      </c>
      <c r="U478" s="85">
        <v>1</v>
      </c>
      <c r="V478" s="85" t="str">
        <f t="shared" si="59"/>
        <v/>
      </c>
      <c r="W478" s="85" t="b">
        <f t="shared" si="60"/>
        <v>0</v>
      </c>
      <c r="X478" s="85" t="str">
        <f t="shared" si="61"/>
        <v>No conformidad</v>
      </c>
      <c r="Y478" s="85"/>
      <c r="Z478" s="85"/>
      <c r="AA478" s="85"/>
      <c r="AB478" s="85"/>
      <c r="AC478" s="85"/>
      <c r="AD478" s="85"/>
      <c r="AE478" s="85"/>
      <c r="AF478" s="85"/>
      <c r="AG478" s="85"/>
    </row>
    <row r="479" spans="2:33" x14ac:dyDescent="0.25">
      <c r="B479" s="58">
        <f t="shared" si="56"/>
        <v>43190</v>
      </c>
      <c r="C479" s="59">
        <f t="shared" si="63"/>
        <v>43190</v>
      </c>
      <c r="G479" s="60"/>
      <c r="H479" s="60"/>
      <c r="M479" s="60"/>
      <c r="N479" s="60"/>
      <c r="O479" s="60"/>
      <c r="P479" s="60"/>
      <c r="R479" s="85">
        <f t="shared" si="62"/>
        <v>0</v>
      </c>
      <c r="S479" s="85">
        <f t="shared" si="57"/>
        <v>0</v>
      </c>
      <c r="T479" s="85" t="str">
        <f t="shared" si="58"/>
        <v>No conformidad y &lt;=30</v>
      </c>
      <c r="U479" s="85">
        <v>1</v>
      </c>
      <c r="V479" s="85" t="str">
        <f t="shared" si="59"/>
        <v/>
      </c>
      <c r="W479" s="85" t="b">
        <f t="shared" si="60"/>
        <v>0</v>
      </c>
      <c r="X479" s="85" t="str">
        <f t="shared" si="61"/>
        <v>No conformidad</v>
      </c>
      <c r="Y479" s="85"/>
      <c r="Z479" s="85"/>
      <c r="AA479" s="85"/>
      <c r="AB479" s="85"/>
      <c r="AC479" s="85"/>
      <c r="AD479" s="85"/>
      <c r="AE479" s="85"/>
      <c r="AF479" s="85"/>
      <c r="AG479" s="85"/>
    </row>
    <row r="480" spans="2:33" x14ac:dyDescent="0.25">
      <c r="B480" s="58">
        <f t="shared" si="56"/>
        <v>43190</v>
      </c>
      <c r="C480" s="59">
        <f t="shared" si="63"/>
        <v>43190</v>
      </c>
      <c r="G480" s="60"/>
      <c r="H480" s="60"/>
      <c r="M480" s="60"/>
      <c r="N480" s="60"/>
      <c r="O480" s="60"/>
      <c r="P480" s="60"/>
      <c r="R480" s="85">
        <f t="shared" si="62"/>
        <v>0</v>
      </c>
      <c r="S480" s="85">
        <f t="shared" si="57"/>
        <v>0</v>
      </c>
      <c r="T480" s="85" t="str">
        <f t="shared" si="58"/>
        <v>No conformidad y &lt;=30</v>
      </c>
      <c r="U480" s="85">
        <v>1</v>
      </c>
      <c r="V480" s="85" t="str">
        <f t="shared" si="59"/>
        <v/>
      </c>
      <c r="W480" s="85" t="b">
        <f t="shared" si="60"/>
        <v>0</v>
      </c>
      <c r="X480" s="85" t="str">
        <f t="shared" si="61"/>
        <v>No conformidad</v>
      </c>
      <c r="Y480" s="85"/>
      <c r="Z480" s="85"/>
      <c r="AA480" s="85"/>
      <c r="AB480" s="85"/>
      <c r="AC480" s="85"/>
      <c r="AD480" s="85"/>
      <c r="AE480" s="85"/>
      <c r="AF480" s="85"/>
      <c r="AG480" s="85"/>
    </row>
    <row r="481" spans="2:33" x14ac:dyDescent="0.25">
      <c r="B481" s="58">
        <f t="shared" si="56"/>
        <v>43190</v>
      </c>
      <c r="C481" s="59">
        <f t="shared" si="63"/>
        <v>43190</v>
      </c>
      <c r="G481" s="60"/>
      <c r="H481" s="60"/>
      <c r="M481" s="60"/>
      <c r="N481" s="60"/>
      <c r="O481" s="60"/>
      <c r="P481" s="60"/>
      <c r="R481" s="85">
        <f t="shared" si="62"/>
        <v>0</v>
      </c>
      <c r="S481" s="85">
        <f t="shared" si="57"/>
        <v>0</v>
      </c>
      <c r="T481" s="85" t="str">
        <f t="shared" si="58"/>
        <v>No conformidad y &lt;=30</v>
      </c>
      <c r="U481" s="85">
        <v>1</v>
      </c>
      <c r="V481" s="85" t="str">
        <f t="shared" si="59"/>
        <v/>
      </c>
      <c r="W481" s="85" t="b">
        <f t="shared" si="60"/>
        <v>0</v>
      </c>
      <c r="X481" s="85" t="str">
        <f t="shared" si="61"/>
        <v>No conformidad</v>
      </c>
      <c r="Y481" s="85"/>
      <c r="Z481" s="85"/>
      <c r="AA481" s="85"/>
      <c r="AB481" s="85"/>
      <c r="AC481" s="85"/>
      <c r="AD481" s="85"/>
      <c r="AE481" s="85"/>
      <c r="AF481" s="85"/>
      <c r="AG481" s="85"/>
    </row>
    <row r="482" spans="2:33" x14ac:dyDescent="0.25">
      <c r="B482" s="58">
        <f t="shared" si="56"/>
        <v>43190</v>
      </c>
      <c r="C482" s="59">
        <f t="shared" si="63"/>
        <v>43190</v>
      </c>
      <c r="G482" s="60"/>
      <c r="H482" s="60"/>
      <c r="M482" s="60"/>
      <c r="N482" s="60"/>
      <c r="O482" s="60"/>
      <c r="P482" s="60"/>
      <c r="R482" s="85">
        <f t="shared" si="62"/>
        <v>0</v>
      </c>
      <c r="S482" s="85">
        <f t="shared" si="57"/>
        <v>0</v>
      </c>
      <c r="T482" s="85" t="str">
        <f t="shared" si="58"/>
        <v>No conformidad y &lt;=30</v>
      </c>
      <c r="U482" s="85">
        <v>1</v>
      </c>
      <c r="V482" s="85" t="str">
        <f t="shared" si="59"/>
        <v/>
      </c>
      <c r="W482" s="85" t="b">
        <f t="shared" si="60"/>
        <v>0</v>
      </c>
      <c r="X482" s="85" t="str">
        <f t="shared" si="61"/>
        <v>No conformidad</v>
      </c>
      <c r="Y482" s="85"/>
      <c r="Z482" s="85"/>
      <c r="AA482" s="85"/>
      <c r="AB482" s="85"/>
      <c r="AC482" s="85"/>
      <c r="AD482" s="85"/>
      <c r="AE482" s="85"/>
      <c r="AF482" s="85"/>
      <c r="AG482" s="85"/>
    </row>
    <row r="483" spans="2:33" x14ac:dyDescent="0.25">
      <c r="B483" s="58">
        <f t="shared" si="56"/>
        <v>43190</v>
      </c>
      <c r="C483" s="59">
        <f t="shared" si="63"/>
        <v>43190</v>
      </c>
      <c r="G483" s="60"/>
      <c r="H483" s="60"/>
      <c r="M483" s="60"/>
      <c r="N483" s="60"/>
      <c r="O483" s="60"/>
      <c r="P483" s="60"/>
      <c r="R483" s="85">
        <f t="shared" si="62"/>
        <v>0</v>
      </c>
      <c r="S483" s="85">
        <f t="shared" si="57"/>
        <v>0</v>
      </c>
      <c r="T483" s="85" t="str">
        <f t="shared" si="58"/>
        <v>No conformidad y &lt;=30</v>
      </c>
      <c r="U483" s="85">
        <v>1</v>
      </c>
      <c r="V483" s="85" t="str">
        <f t="shared" si="59"/>
        <v/>
      </c>
      <c r="W483" s="85" t="b">
        <f t="shared" si="60"/>
        <v>0</v>
      </c>
      <c r="X483" s="85" t="str">
        <f t="shared" si="61"/>
        <v>No conformidad</v>
      </c>
      <c r="Y483" s="85"/>
      <c r="Z483" s="85"/>
      <c r="AA483" s="85"/>
      <c r="AB483" s="85"/>
      <c r="AC483" s="85"/>
      <c r="AD483" s="85"/>
      <c r="AE483" s="85"/>
      <c r="AF483" s="85"/>
      <c r="AG483" s="85"/>
    </row>
    <row r="484" spans="2:33" x14ac:dyDescent="0.25">
      <c r="B484" s="58">
        <f t="shared" si="56"/>
        <v>43190</v>
      </c>
      <c r="C484" s="59">
        <f t="shared" si="63"/>
        <v>43190</v>
      </c>
      <c r="G484" s="60"/>
      <c r="H484" s="60"/>
      <c r="M484" s="60"/>
      <c r="N484" s="60"/>
      <c r="O484" s="60"/>
      <c r="P484" s="60"/>
      <c r="R484" s="85">
        <f t="shared" si="62"/>
        <v>0</v>
      </c>
      <c r="S484" s="85">
        <f t="shared" si="57"/>
        <v>0</v>
      </c>
      <c r="T484" s="85" t="str">
        <f t="shared" si="58"/>
        <v>No conformidad y &lt;=30</v>
      </c>
      <c r="U484" s="85">
        <v>1</v>
      </c>
      <c r="V484" s="85" t="str">
        <f t="shared" si="59"/>
        <v/>
      </c>
      <c r="W484" s="85" t="b">
        <f t="shared" si="60"/>
        <v>0</v>
      </c>
      <c r="X484" s="85" t="str">
        <f t="shared" si="61"/>
        <v>No conformidad</v>
      </c>
      <c r="Y484" s="85"/>
      <c r="Z484" s="85"/>
      <c r="AA484" s="85"/>
      <c r="AB484" s="85"/>
      <c r="AC484" s="85"/>
      <c r="AD484" s="85"/>
      <c r="AE484" s="85"/>
      <c r="AF484" s="85"/>
      <c r="AG484" s="85"/>
    </row>
    <row r="485" spans="2:33" x14ac:dyDescent="0.25">
      <c r="B485" s="58">
        <f t="shared" si="56"/>
        <v>43190</v>
      </c>
      <c r="C485" s="59">
        <f t="shared" si="63"/>
        <v>43190</v>
      </c>
      <c r="G485" s="60"/>
      <c r="H485" s="60"/>
      <c r="M485" s="60"/>
      <c r="N485" s="60"/>
      <c r="O485" s="60"/>
      <c r="P485" s="60"/>
      <c r="R485" s="85">
        <f t="shared" si="62"/>
        <v>0</v>
      </c>
      <c r="S485" s="85">
        <f t="shared" si="57"/>
        <v>0</v>
      </c>
      <c r="T485" s="85" t="str">
        <f t="shared" si="58"/>
        <v>No conformidad y &lt;=30</v>
      </c>
      <c r="U485" s="85">
        <v>1</v>
      </c>
      <c r="V485" s="85" t="str">
        <f t="shared" si="59"/>
        <v/>
      </c>
      <c r="W485" s="85" t="b">
        <f t="shared" si="60"/>
        <v>0</v>
      </c>
      <c r="X485" s="85" t="str">
        <f t="shared" si="61"/>
        <v>No conformidad</v>
      </c>
      <c r="Y485" s="85"/>
      <c r="Z485" s="85"/>
      <c r="AA485" s="85"/>
      <c r="AB485" s="85"/>
      <c r="AC485" s="85"/>
      <c r="AD485" s="85"/>
      <c r="AE485" s="85"/>
      <c r="AF485" s="85"/>
      <c r="AG485" s="85"/>
    </row>
    <row r="486" spans="2:33" x14ac:dyDescent="0.25">
      <c r="B486" s="58">
        <f t="shared" si="56"/>
        <v>43190</v>
      </c>
      <c r="C486" s="59">
        <f t="shared" si="63"/>
        <v>43190</v>
      </c>
      <c r="G486" s="60"/>
      <c r="H486" s="60"/>
      <c r="M486" s="60"/>
      <c r="N486" s="60"/>
      <c r="O486" s="60"/>
      <c r="P486" s="60"/>
      <c r="R486" s="85">
        <f t="shared" si="62"/>
        <v>0</v>
      </c>
      <c r="S486" s="85">
        <f t="shared" si="57"/>
        <v>0</v>
      </c>
      <c r="T486" s="85" t="str">
        <f t="shared" si="58"/>
        <v>No conformidad y &lt;=30</v>
      </c>
      <c r="U486" s="85">
        <v>1</v>
      </c>
      <c r="V486" s="85" t="str">
        <f t="shared" si="59"/>
        <v/>
      </c>
      <c r="W486" s="85" t="b">
        <f t="shared" si="60"/>
        <v>0</v>
      </c>
      <c r="X486" s="85" t="str">
        <f t="shared" si="61"/>
        <v>No conformidad</v>
      </c>
      <c r="Y486" s="85"/>
      <c r="Z486" s="85"/>
      <c r="AA486" s="85"/>
      <c r="AB486" s="85"/>
      <c r="AC486" s="85"/>
      <c r="AD486" s="85"/>
      <c r="AE486" s="85"/>
      <c r="AF486" s="85"/>
      <c r="AG486" s="85"/>
    </row>
    <row r="487" spans="2:33" x14ac:dyDescent="0.25">
      <c r="B487" s="58">
        <f t="shared" si="56"/>
        <v>43190</v>
      </c>
      <c r="C487" s="59">
        <f t="shared" si="63"/>
        <v>43190</v>
      </c>
      <c r="G487" s="60"/>
      <c r="H487" s="60"/>
      <c r="M487" s="60"/>
      <c r="N487" s="60"/>
      <c r="O487" s="60"/>
      <c r="P487" s="60"/>
      <c r="R487" s="85">
        <f t="shared" si="62"/>
        <v>0</v>
      </c>
      <c r="S487" s="85">
        <f t="shared" si="57"/>
        <v>0</v>
      </c>
      <c r="T487" s="85" t="str">
        <f t="shared" si="58"/>
        <v>No conformidad y &lt;=30</v>
      </c>
      <c r="U487" s="85">
        <v>1</v>
      </c>
      <c r="V487" s="85" t="str">
        <f t="shared" si="59"/>
        <v/>
      </c>
      <c r="W487" s="85" t="b">
        <f t="shared" si="60"/>
        <v>0</v>
      </c>
      <c r="X487" s="85" t="str">
        <f t="shared" si="61"/>
        <v>No conformidad</v>
      </c>
      <c r="Y487" s="85"/>
      <c r="Z487" s="85"/>
      <c r="AA487" s="85"/>
      <c r="AB487" s="85"/>
      <c r="AC487" s="85"/>
      <c r="AD487" s="85"/>
      <c r="AE487" s="85"/>
      <c r="AF487" s="85"/>
      <c r="AG487" s="85"/>
    </row>
    <row r="488" spans="2:33" x14ac:dyDescent="0.25">
      <c r="B488" s="58">
        <f t="shared" si="56"/>
        <v>43190</v>
      </c>
      <c r="C488" s="59">
        <f t="shared" si="63"/>
        <v>43190</v>
      </c>
      <c r="G488" s="60"/>
      <c r="H488" s="60"/>
      <c r="M488" s="60"/>
      <c r="N488" s="60"/>
      <c r="O488" s="60"/>
      <c r="P488" s="60"/>
      <c r="R488" s="85">
        <f t="shared" si="62"/>
        <v>0</v>
      </c>
      <c r="S488" s="85">
        <f t="shared" si="57"/>
        <v>0</v>
      </c>
      <c r="T488" s="85" t="str">
        <f t="shared" si="58"/>
        <v>No conformidad y &lt;=30</v>
      </c>
      <c r="U488" s="85">
        <v>1</v>
      </c>
      <c r="V488" s="85" t="str">
        <f t="shared" si="59"/>
        <v/>
      </c>
      <c r="W488" s="85" t="b">
        <f t="shared" si="60"/>
        <v>0</v>
      </c>
      <c r="X488" s="85" t="str">
        <f t="shared" si="61"/>
        <v>No conformidad</v>
      </c>
      <c r="Y488" s="85"/>
      <c r="Z488" s="85"/>
      <c r="AA488" s="85"/>
      <c r="AB488" s="85"/>
      <c r="AC488" s="85"/>
      <c r="AD488" s="85"/>
      <c r="AE488" s="85"/>
      <c r="AF488" s="85"/>
      <c r="AG488" s="85"/>
    </row>
    <row r="489" spans="2:33" x14ac:dyDescent="0.25">
      <c r="B489" s="58">
        <f t="shared" si="56"/>
        <v>43190</v>
      </c>
      <c r="C489" s="59">
        <f t="shared" si="63"/>
        <v>43190</v>
      </c>
      <c r="G489" s="60"/>
      <c r="H489" s="60"/>
      <c r="M489" s="60"/>
      <c r="N489" s="60"/>
      <c r="O489" s="60"/>
      <c r="P489" s="60"/>
      <c r="R489" s="85">
        <f t="shared" si="62"/>
        <v>0</v>
      </c>
      <c r="S489" s="85">
        <f t="shared" si="57"/>
        <v>0</v>
      </c>
      <c r="T489" s="85" t="str">
        <f t="shared" si="58"/>
        <v>No conformidad y &lt;=30</v>
      </c>
      <c r="U489" s="85">
        <v>1</v>
      </c>
      <c r="V489" s="85" t="str">
        <f t="shared" si="59"/>
        <v/>
      </c>
      <c r="W489" s="85" t="b">
        <f t="shared" si="60"/>
        <v>0</v>
      </c>
      <c r="X489" s="85" t="str">
        <f t="shared" si="61"/>
        <v>No conformidad</v>
      </c>
      <c r="Y489" s="85"/>
      <c r="Z489" s="85"/>
      <c r="AA489" s="85"/>
      <c r="AB489" s="85"/>
      <c r="AC489" s="85"/>
      <c r="AD489" s="85"/>
      <c r="AE489" s="85"/>
      <c r="AF489" s="85"/>
      <c r="AG489" s="85"/>
    </row>
    <row r="490" spans="2:33" x14ac:dyDescent="0.25">
      <c r="B490" s="58">
        <f t="shared" si="56"/>
        <v>43190</v>
      </c>
      <c r="C490" s="59">
        <f t="shared" si="63"/>
        <v>43190</v>
      </c>
      <c r="G490" s="60"/>
      <c r="H490" s="60"/>
      <c r="M490" s="60"/>
      <c r="N490" s="60"/>
      <c r="O490" s="60"/>
      <c r="P490" s="60"/>
      <c r="R490" s="85">
        <f t="shared" si="62"/>
        <v>0</v>
      </c>
      <c r="S490" s="85">
        <f t="shared" si="57"/>
        <v>0</v>
      </c>
      <c r="T490" s="85" t="str">
        <f t="shared" si="58"/>
        <v>No conformidad y &lt;=30</v>
      </c>
      <c r="U490" s="85">
        <v>1</v>
      </c>
      <c r="V490" s="85" t="str">
        <f t="shared" si="59"/>
        <v/>
      </c>
      <c r="W490" s="85" t="b">
        <f t="shared" si="60"/>
        <v>0</v>
      </c>
      <c r="X490" s="85" t="str">
        <f t="shared" si="61"/>
        <v>No conformidad</v>
      </c>
      <c r="Y490" s="85"/>
      <c r="Z490" s="85"/>
      <c r="AA490" s="85"/>
      <c r="AB490" s="85"/>
      <c r="AC490" s="85"/>
      <c r="AD490" s="85"/>
      <c r="AE490" s="85"/>
      <c r="AF490" s="85"/>
      <c r="AG490" s="85"/>
    </row>
    <row r="491" spans="2:33" x14ac:dyDescent="0.25">
      <c r="B491" s="58">
        <f t="shared" si="56"/>
        <v>43190</v>
      </c>
      <c r="C491" s="59">
        <f t="shared" si="63"/>
        <v>43190</v>
      </c>
      <c r="G491" s="60"/>
      <c r="H491" s="60"/>
      <c r="M491" s="60"/>
      <c r="N491" s="60"/>
      <c r="O491" s="60"/>
      <c r="P491" s="60"/>
      <c r="R491" s="85">
        <f t="shared" si="62"/>
        <v>0</v>
      </c>
      <c r="S491" s="85">
        <f t="shared" si="57"/>
        <v>0</v>
      </c>
      <c r="T491" s="85" t="str">
        <f t="shared" si="58"/>
        <v>No conformidad y &lt;=30</v>
      </c>
      <c r="U491" s="85">
        <v>1</v>
      </c>
      <c r="V491" s="85" t="str">
        <f t="shared" si="59"/>
        <v/>
      </c>
      <c r="W491" s="85" t="b">
        <f t="shared" si="60"/>
        <v>0</v>
      </c>
      <c r="X491" s="85" t="str">
        <f t="shared" si="61"/>
        <v>No conformidad</v>
      </c>
      <c r="Y491" s="85"/>
      <c r="Z491" s="85"/>
      <c r="AA491" s="85"/>
      <c r="AB491" s="85"/>
      <c r="AC491" s="85"/>
      <c r="AD491" s="85"/>
      <c r="AE491" s="85"/>
      <c r="AF491" s="85"/>
      <c r="AG491" s="85"/>
    </row>
    <row r="492" spans="2:33" x14ac:dyDescent="0.25">
      <c r="B492" s="58">
        <f t="shared" si="56"/>
        <v>43190</v>
      </c>
      <c r="C492" s="59">
        <f t="shared" si="63"/>
        <v>43190</v>
      </c>
      <c r="G492" s="60"/>
      <c r="H492" s="60"/>
      <c r="M492" s="60"/>
      <c r="N492" s="60"/>
      <c r="O492" s="60"/>
      <c r="P492" s="60"/>
      <c r="R492" s="85">
        <f t="shared" si="62"/>
        <v>0</v>
      </c>
      <c r="S492" s="85">
        <f t="shared" si="57"/>
        <v>0</v>
      </c>
      <c r="T492" s="85" t="str">
        <f t="shared" si="58"/>
        <v>No conformidad y &lt;=30</v>
      </c>
      <c r="U492" s="85">
        <v>1</v>
      </c>
      <c r="V492" s="85" t="str">
        <f t="shared" si="59"/>
        <v/>
      </c>
      <c r="W492" s="85" t="b">
        <f t="shared" si="60"/>
        <v>0</v>
      </c>
      <c r="X492" s="85" t="str">
        <f t="shared" si="61"/>
        <v>No conformidad</v>
      </c>
      <c r="Y492" s="85"/>
      <c r="Z492" s="85"/>
      <c r="AA492" s="85"/>
      <c r="AB492" s="85"/>
      <c r="AC492" s="85"/>
      <c r="AD492" s="85"/>
      <c r="AE492" s="85"/>
      <c r="AF492" s="85"/>
      <c r="AG492" s="85"/>
    </row>
    <row r="493" spans="2:33" x14ac:dyDescent="0.25">
      <c r="B493" s="58">
        <f t="shared" si="56"/>
        <v>43190</v>
      </c>
      <c r="C493" s="59">
        <f t="shared" si="63"/>
        <v>43190</v>
      </c>
      <c r="G493" s="60"/>
      <c r="H493" s="60"/>
      <c r="M493" s="60"/>
      <c r="N493" s="60"/>
      <c r="O493" s="60"/>
      <c r="P493" s="60"/>
      <c r="R493" s="85">
        <f t="shared" si="62"/>
        <v>0</v>
      </c>
      <c r="S493" s="85">
        <f t="shared" si="57"/>
        <v>0</v>
      </c>
      <c r="T493" s="85" t="str">
        <f t="shared" si="58"/>
        <v>No conformidad y &lt;=30</v>
      </c>
      <c r="U493" s="85">
        <v>1</v>
      </c>
      <c r="V493" s="85" t="str">
        <f t="shared" si="59"/>
        <v/>
      </c>
      <c r="W493" s="85" t="b">
        <f t="shared" si="60"/>
        <v>0</v>
      </c>
      <c r="X493" s="85" t="str">
        <f t="shared" si="61"/>
        <v>No conformidad</v>
      </c>
      <c r="Y493" s="85"/>
      <c r="Z493" s="85"/>
      <c r="AA493" s="85"/>
      <c r="AB493" s="85"/>
      <c r="AC493" s="85"/>
      <c r="AD493" s="85"/>
      <c r="AE493" s="85"/>
      <c r="AF493" s="85"/>
      <c r="AG493" s="85"/>
    </row>
    <row r="494" spans="2:33" x14ac:dyDescent="0.25">
      <c r="B494" s="58">
        <f t="shared" si="56"/>
        <v>43190</v>
      </c>
      <c r="C494" s="59">
        <f t="shared" si="63"/>
        <v>43190</v>
      </c>
      <c r="G494" s="60"/>
      <c r="H494" s="60"/>
      <c r="M494" s="60"/>
      <c r="N494" s="60"/>
      <c r="O494" s="60"/>
      <c r="P494" s="60"/>
      <c r="R494" s="85">
        <f t="shared" si="62"/>
        <v>0</v>
      </c>
      <c r="S494" s="85">
        <f t="shared" si="57"/>
        <v>0</v>
      </c>
      <c r="T494" s="85" t="str">
        <f t="shared" si="58"/>
        <v>No conformidad y &lt;=30</v>
      </c>
      <c r="U494" s="85">
        <v>1</v>
      </c>
      <c r="V494" s="85" t="str">
        <f t="shared" si="59"/>
        <v/>
      </c>
      <c r="W494" s="85" t="b">
        <f t="shared" si="60"/>
        <v>0</v>
      </c>
      <c r="X494" s="85" t="str">
        <f t="shared" si="61"/>
        <v>No conformidad</v>
      </c>
      <c r="Y494" s="85"/>
      <c r="Z494" s="85"/>
      <c r="AA494" s="85"/>
      <c r="AB494" s="85"/>
      <c r="AC494" s="85"/>
      <c r="AD494" s="85"/>
      <c r="AE494" s="85"/>
      <c r="AF494" s="85"/>
      <c r="AG494" s="85"/>
    </row>
    <row r="495" spans="2:33" x14ac:dyDescent="0.25">
      <c r="B495" s="58">
        <f t="shared" si="56"/>
        <v>43190</v>
      </c>
      <c r="C495" s="59">
        <f t="shared" si="63"/>
        <v>43190</v>
      </c>
      <c r="G495" s="60"/>
      <c r="H495" s="60"/>
      <c r="M495" s="60"/>
      <c r="N495" s="60"/>
      <c r="O495" s="60"/>
      <c r="P495" s="60"/>
      <c r="R495" s="85">
        <f t="shared" si="62"/>
        <v>0</v>
      </c>
      <c r="S495" s="85">
        <f t="shared" si="57"/>
        <v>0</v>
      </c>
      <c r="T495" s="85" t="str">
        <f t="shared" si="58"/>
        <v>No conformidad y &lt;=30</v>
      </c>
      <c r="U495" s="85">
        <v>1</v>
      </c>
      <c r="V495" s="85" t="str">
        <f t="shared" si="59"/>
        <v/>
      </c>
      <c r="W495" s="85" t="b">
        <f t="shared" si="60"/>
        <v>0</v>
      </c>
      <c r="X495" s="85" t="str">
        <f t="shared" si="61"/>
        <v>No conformidad</v>
      </c>
      <c r="Y495" s="85"/>
      <c r="Z495" s="85"/>
      <c r="AA495" s="85"/>
      <c r="AB495" s="85"/>
      <c r="AC495" s="85"/>
      <c r="AD495" s="85"/>
      <c r="AE495" s="85"/>
      <c r="AF495" s="85"/>
      <c r="AG495" s="85"/>
    </row>
    <row r="496" spans="2:33" x14ac:dyDescent="0.25">
      <c r="B496" s="58">
        <f t="shared" si="56"/>
        <v>43190</v>
      </c>
      <c r="C496" s="59">
        <f t="shared" si="63"/>
        <v>43190</v>
      </c>
      <c r="G496" s="60"/>
      <c r="H496" s="60"/>
      <c r="M496" s="60"/>
      <c r="N496" s="60"/>
      <c r="O496" s="60"/>
      <c r="P496" s="60"/>
      <c r="R496" s="85">
        <f t="shared" si="62"/>
        <v>0</v>
      </c>
      <c r="S496" s="85">
        <f t="shared" si="57"/>
        <v>0</v>
      </c>
      <c r="T496" s="85" t="str">
        <f t="shared" si="58"/>
        <v>No conformidad y &lt;=30</v>
      </c>
      <c r="U496" s="85">
        <v>1</v>
      </c>
      <c r="V496" s="85" t="str">
        <f t="shared" si="59"/>
        <v/>
      </c>
      <c r="W496" s="85" t="b">
        <f t="shared" si="60"/>
        <v>0</v>
      </c>
      <c r="X496" s="85" t="str">
        <f t="shared" si="61"/>
        <v>No conformidad</v>
      </c>
      <c r="Y496" s="85"/>
      <c r="Z496" s="85"/>
      <c r="AA496" s="85"/>
      <c r="AB496" s="85"/>
      <c r="AC496" s="85"/>
      <c r="AD496" s="85"/>
      <c r="AE496" s="85"/>
      <c r="AF496" s="85"/>
      <c r="AG496" s="85"/>
    </row>
    <row r="497" spans="2:33" x14ac:dyDescent="0.25">
      <c r="B497" s="58">
        <f t="shared" si="56"/>
        <v>43190</v>
      </c>
      <c r="C497" s="59">
        <f t="shared" si="63"/>
        <v>43190</v>
      </c>
      <c r="G497" s="60"/>
      <c r="H497" s="60"/>
      <c r="M497" s="60"/>
      <c r="N497" s="60"/>
      <c r="O497" s="60"/>
      <c r="P497" s="60"/>
      <c r="R497" s="85">
        <f t="shared" si="62"/>
        <v>0</v>
      </c>
      <c r="S497" s="85">
        <f t="shared" si="57"/>
        <v>0</v>
      </c>
      <c r="T497" s="85" t="str">
        <f t="shared" si="58"/>
        <v>No conformidad y &lt;=30</v>
      </c>
      <c r="U497" s="85">
        <v>1</v>
      </c>
      <c r="V497" s="85" t="str">
        <f t="shared" si="59"/>
        <v/>
      </c>
      <c r="W497" s="85" t="b">
        <f t="shared" si="60"/>
        <v>0</v>
      </c>
      <c r="X497" s="85" t="str">
        <f t="shared" si="61"/>
        <v>No conformidad</v>
      </c>
      <c r="Y497" s="85"/>
      <c r="Z497" s="85"/>
      <c r="AA497" s="85"/>
      <c r="AB497" s="85"/>
      <c r="AC497" s="85"/>
      <c r="AD497" s="85"/>
      <c r="AE497" s="85"/>
      <c r="AF497" s="85"/>
      <c r="AG497" s="85"/>
    </row>
    <row r="498" spans="2:33" x14ac:dyDescent="0.25">
      <c r="B498" s="58">
        <f t="shared" si="56"/>
        <v>43190</v>
      </c>
      <c r="C498" s="59">
        <f t="shared" si="63"/>
        <v>43190</v>
      </c>
      <c r="G498" s="60"/>
      <c r="H498" s="60"/>
      <c r="M498" s="60"/>
      <c r="N498" s="60"/>
      <c r="O498" s="60"/>
      <c r="P498" s="60"/>
      <c r="R498" s="85">
        <f t="shared" si="62"/>
        <v>0</v>
      </c>
      <c r="S498" s="85">
        <f t="shared" si="57"/>
        <v>0</v>
      </c>
      <c r="T498" s="85" t="str">
        <f t="shared" si="58"/>
        <v>No conformidad y &lt;=30</v>
      </c>
      <c r="U498" s="85">
        <v>1</v>
      </c>
      <c r="V498" s="85" t="str">
        <f t="shared" si="59"/>
        <v/>
      </c>
      <c r="W498" s="85" t="b">
        <f t="shared" si="60"/>
        <v>0</v>
      </c>
      <c r="X498" s="85" t="str">
        <f t="shared" si="61"/>
        <v>No conformidad</v>
      </c>
      <c r="Y498" s="85"/>
      <c r="Z498" s="85"/>
      <c r="AA498" s="85"/>
      <c r="AB498" s="85"/>
      <c r="AC498" s="85"/>
      <c r="AD498" s="85"/>
      <c r="AE498" s="85"/>
      <c r="AF498" s="85"/>
      <c r="AG498" s="85"/>
    </row>
    <row r="499" spans="2:33" x14ac:dyDescent="0.25">
      <c r="B499" s="58">
        <f t="shared" si="56"/>
        <v>43190</v>
      </c>
      <c r="C499" s="59">
        <f t="shared" si="63"/>
        <v>43190</v>
      </c>
      <c r="G499" s="60"/>
      <c r="H499" s="60"/>
      <c r="M499" s="60"/>
      <c r="N499" s="60"/>
      <c r="O499" s="60"/>
      <c r="P499" s="60"/>
      <c r="R499" s="85">
        <f t="shared" si="62"/>
        <v>0</v>
      </c>
      <c r="S499" s="85">
        <f t="shared" si="57"/>
        <v>0</v>
      </c>
      <c r="T499" s="85" t="str">
        <f t="shared" si="58"/>
        <v>No conformidad y &lt;=30</v>
      </c>
      <c r="U499" s="85">
        <v>1</v>
      </c>
      <c r="V499" s="85" t="str">
        <f t="shared" si="59"/>
        <v/>
      </c>
      <c r="W499" s="85" t="b">
        <f t="shared" si="60"/>
        <v>0</v>
      </c>
      <c r="X499" s="85" t="str">
        <f t="shared" si="61"/>
        <v>No conformidad</v>
      </c>
      <c r="Y499" s="85"/>
      <c r="Z499" s="85"/>
      <c r="AA499" s="85"/>
      <c r="AB499" s="85"/>
      <c r="AC499" s="85"/>
      <c r="AD499" s="85"/>
      <c r="AE499" s="85"/>
      <c r="AF499" s="85"/>
      <c r="AG499" s="85"/>
    </row>
    <row r="500" spans="2:33" x14ac:dyDescent="0.25">
      <c r="B500" s="58">
        <f t="shared" si="56"/>
        <v>43190</v>
      </c>
      <c r="C500" s="59">
        <f t="shared" si="63"/>
        <v>43190</v>
      </c>
      <c r="G500" s="60"/>
      <c r="H500" s="60"/>
      <c r="M500" s="60"/>
      <c r="N500" s="60"/>
      <c r="O500" s="60"/>
      <c r="P500" s="60"/>
      <c r="R500" s="85">
        <f t="shared" si="62"/>
        <v>0</v>
      </c>
      <c r="S500" s="85">
        <f t="shared" si="57"/>
        <v>0</v>
      </c>
      <c r="T500" s="85" t="str">
        <f t="shared" si="58"/>
        <v>No conformidad y &lt;=30</v>
      </c>
      <c r="U500" s="85">
        <v>1</v>
      </c>
      <c r="V500" s="85" t="str">
        <f t="shared" si="59"/>
        <v/>
      </c>
      <c r="W500" s="85" t="b">
        <f t="shared" si="60"/>
        <v>0</v>
      </c>
      <c r="X500" s="85" t="str">
        <f t="shared" si="61"/>
        <v>No conformidad</v>
      </c>
      <c r="Y500" s="85"/>
      <c r="Z500" s="85"/>
      <c r="AA500" s="85"/>
      <c r="AB500" s="85"/>
      <c r="AC500" s="85"/>
      <c r="AD500" s="85"/>
      <c r="AE500" s="85"/>
      <c r="AF500" s="85"/>
      <c r="AG500" s="85"/>
    </row>
    <row r="501" spans="2:33" x14ac:dyDescent="0.25">
      <c r="B501" s="58">
        <f t="shared" si="56"/>
        <v>43190</v>
      </c>
      <c r="C501" s="59">
        <f t="shared" si="63"/>
        <v>43190</v>
      </c>
      <c r="G501" s="60"/>
      <c r="H501" s="60"/>
      <c r="M501" s="60"/>
      <c r="N501" s="60"/>
      <c r="O501" s="60"/>
      <c r="P501" s="60"/>
      <c r="R501" s="85">
        <f t="shared" si="62"/>
        <v>0</v>
      </c>
      <c r="S501" s="85">
        <f t="shared" si="57"/>
        <v>0</v>
      </c>
      <c r="T501" s="85" t="str">
        <f t="shared" si="58"/>
        <v>No conformidad y &lt;=30</v>
      </c>
      <c r="U501" s="85">
        <v>1</v>
      </c>
      <c r="V501" s="85" t="str">
        <f t="shared" si="59"/>
        <v/>
      </c>
      <c r="W501" s="85" t="b">
        <f t="shared" si="60"/>
        <v>0</v>
      </c>
      <c r="X501" s="85" t="str">
        <f t="shared" si="61"/>
        <v>No conformidad</v>
      </c>
      <c r="Y501" s="85"/>
      <c r="Z501" s="85"/>
      <c r="AA501" s="85"/>
      <c r="AB501" s="85"/>
      <c r="AC501" s="85"/>
      <c r="AD501" s="85"/>
      <c r="AE501" s="85"/>
      <c r="AF501" s="85"/>
      <c r="AG501" s="85"/>
    </row>
    <row r="502" spans="2:33" x14ac:dyDescent="0.25">
      <c r="B502" s="58">
        <f t="shared" si="56"/>
        <v>43190</v>
      </c>
      <c r="C502" s="59">
        <f t="shared" si="63"/>
        <v>43190</v>
      </c>
      <c r="G502" s="60"/>
      <c r="H502" s="60"/>
      <c r="M502" s="60"/>
      <c r="N502" s="60"/>
      <c r="O502" s="60"/>
      <c r="P502" s="60"/>
      <c r="R502" s="85">
        <f t="shared" si="62"/>
        <v>0</v>
      </c>
      <c r="S502" s="85">
        <f t="shared" si="57"/>
        <v>0</v>
      </c>
      <c r="T502" s="85" t="str">
        <f t="shared" si="58"/>
        <v>No conformidad y &lt;=30</v>
      </c>
      <c r="U502" s="85">
        <v>1</v>
      </c>
      <c r="V502" s="85" t="str">
        <f t="shared" si="59"/>
        <v/>
      </c>
      <c r="W502" s="85" t="b">
        <f t="shared" si="60"/>
        <v>0</v>
      </c>
      <c r="X502" s="85" t="str">
        <f t="shared" si="61"/>
        <v>No conformidad</v>
      </c>
      <c r="Y502" s="85"/>
      <c r="Z502" s="85"/>
      <c r="AA502" s="85"/>
      <c r="AB502" s="85"/>
      <c r="AC502" s="85"/>
      <c r="AD502" s="85"/>
      <c r="AE502" s="85"/>
      <c r="AF502" s="85"/>
      <c r="AG502" s="85"/>
    </row>
    <row r="503" spans="2:33" x14ac:dyDescent="0.25">
      <c r="B503" s="58">
        <f t="shared" si="56"/>
        <v>43190</v>
      </c>
      <c r="C503" s="59">
        <f t="shared" si="63"/>
        <v>43190</v>
      </c>
      <c r="G503" s="60"/>
      <c r="H503" s="60"/>
      <c r="M503" s="60"/>
      <c r="N503" s="60"/>
      <c r="O503" s="60"/>
      <c r="P503" s="60"/>
      <c r="R503" s="85">
        <f t="shared" si="62"/>
        <v>0</v>
      </c>
      <c r="S503" s="85">
        <f t="shared" si="57"/>
        <v>0</v>
      </c>
      <c r="T503" s="85" t="str">
        <f t="shared" si="58"/>
        <v>No conformidad y &lt;=30</v>
      </c>
      <c r="U503" s="85">
        <v>1</v>
      </c>
      <c r="V503" s="85" t="str">
        <f t="shared" si="59"/>
        <v/>
      </c>
      <c r="W503" s="85" t="b">
        <f t="shared" si="60"/>
        <v>0</v>
      </c>
      <c r="X503" s="85" t="str">
        <f t="shared" si="61"/>
        <v>No conformidad</v>
      </c>
      <c r="Y503" s="85"/>
      <c r="Z503" s="85"/>
      <c r="AA503" s="85"/>
      <c r="AB503" s="85"/>
      <c r="AC503" s="85"/>
      <c r="AD503" s="85"/>
      <c r="AE503" s="85"/>
      <c r="AF503" s="85"/>
      <c r="AG503" s="85"/>
    </row>
    <row r="504" spans="2:33" x14ac:dyDescent="0.25">
      <c r="B504" s="58">
        <f t="shared" si="56"/>
        <v>43190</v>
      </c>
      <c r="C504" s="59">
        <f t="shared" si="63"/>
        <v>43190</v>
      </c>
      <c r="G504" s="60"/>
      <c r="H504" s="60"/>
      <c r="M504" s="60"/>
      <c r="N504" s="60"/>
      <c r="O504" s="60"/>
      <c r="P504" s="60"/>
      <c r="R504" s="85">
        <f t="shared" si="62"/>
        <v>0</v>
      </c>
      <c r="S504" s="85">
        <f t="shared" si="57"/>
        <v>0</v>
      </c>
      <c r="T504" s="85" t="str">
        <f t="shared" si="58"/>
        <v>No conformidad y &lt;=30</v>
      </c>
      <c r="U504" s="85">
        <v>1</v>
      </c>
      <c r="V504" s="85" t="str">
        <f t="shared" si="59"/>
        <v/>
      </c>
      <c r="W504" s="85" t="b">
        <f t="shared" si="60"/>
        <v>0</v>
      </c>
      <c r="X504" s="85" t="str">
        <f t="shared" si="61"/>
        <v>No conformidad</v>
      </c>
      <c r="Y504" s="85"/>
      <c r="Z504" s="85"/>
      <c r="AA504" s="85"/>
      <c r="AB504" s="85"/>
      <c r="AC504" s="85"/>
      <c r="AD504" s="85"/>
      <c r="AE504" s="85"/>
      <c r="AF504" s="85"/>
      <c r="AG504" s="85"/>
    </row>
    <row r="505" spans="2:33" x14ac:dyDescent="0.25">
      <c r="B505" s="58">
        <f t="shared" si="56"/>
        <v>43190</v>
      </c>
      <c r="C505" s="59">
        <f t="shared" si="63"/>
        <v>43190</v>
      </c>
      <c r="G505" s="60"/>
      <c r="H505" s="60"/>
      <c r="M505" s="60"/>
      <c r="N505" s="60"/>
      <c r="O505" s="60"/>
      <c r="P505" s="60"/>
      <c r="R505" s="85">
        <f t="shared" si="62"/>
        <v>0</v>
      </c>
      <c r="S505" s="85">
        <f t="shared" si="57"/>
        <v>0</v>
      </c>
      <c r="T505" s="85" t="str">
        <f t="shared" si="58"/>
        <v>No conformidad y &lt;=30</v>
      </c>
      <c r="U505" s="85">
        <v>1</v>
      </c>
      <c r="V505" s="85" t="str">
        <f t="shared" si="59"/>
        <v/>
      </c>
      <c r="W505" s="85" t="b">
        <f t="shared" si="60"/>
        <v>0</v>
      </c>
      <c r="X505" s="85" t="str">
        <f t="shared" si="61"/>
        <v>No conformidad</v>
      </c>
      <c r="Y505" s="85"/>
      <c r="Z505" s="85"/>
      <c r="AA505" s="85"/>
      <c r="AB505" s="85"/>
      <c r="AC505" s="85"/>
      <c r="AD505" s="85"/>
      <c r="AE505" s="85"/>
      <c r="AF505" s="85"/>
      <c r="AG505" s="85"/>
    </row>
    <row r="506" spans="2:33" x14ac:dyDescent="0.25">
      <c r="B506" s="58">
        <f t="shared" si="56"/>
        <v>43190</v>
      </c>
      <c r="C506" s="59">
        <f t="shared" si="63"/>
        <v>43190</v>
      </c>
      <c r="G506" s="60"/>
      <c r="H506" s="60"/>
      <c r="M506" s="60"/>
      <c r="N506" s="60"/>
      <c r="O506" s="60"/>
      <c r="P506" s="60"/>
      <c r="R506" s="85">
        <f t="shared" si="62"/>
        <v>0</v>
      </c>
      <c r="S506" s="85">
        <f t="shared" si="57"/>
        <v>0</v>
      </c>
      <c r="T506" s="85" t="str">
        <f t="shared" si="58"/>
        <v>No conformidad y &lt;=30</v>
      </c>
      <c r="U506" s="85">
        <v>1</v>
      </c>
      <c r="V506" s="85" t="str">
        <f t="shared" si="59"/>
        <v/>
      </c>
      <c r="W506" s="85" t="b">
        <f t="shared" si="60"/>
        <v>0</v>
      </c>
      <c r="X506" s="85" t="str">
        <f t="shared" si="61"/>
        <v>No conformidad</v>
      </c>
      <c r="Y506" s="85"/>
      <c r="Z506" s="85"/>
      <c r="AA506" s="85"/>
      <c r="AB506" s="85"/>
      <c r="AC506" s="85"/>
      <c r="AD506" s="85"/>
      <c r="AE506" s="85"/>
      <c r="AF506" s="85"/>
      <c r="AG506" s="85"/>
    </row>
    <row r="507" spans="2:33" x14ac:dyDescent="0.25">
      <c r="B507" s="58">
        <f t="shared" si="56"/>
        <v>43190</v>
      </c>
      <c r="C507" s="59">
        <f t="shared" si="63"/>
        <v>43190</v>
      </c>
      <c r="G507" s="60"/>
      <c r="H507" s="60"/>
      <c r="M507" s="60"/>
      <c r="N507" s="60"/>
      <c r="O507" s="60"/>
      <c r="P507" s="60"/>
      <c r="R507" s="85">
        <f t="shared" si="62"/>
        <v>0</v>
      </c>
      <c r="S507" s="85">
        <f t="shared" si="57"/>
        <v>0</v>
      </c>
      <c r="T507" s="85" t="str">
        <f t="shared" si="58"/>
        <v>No conformidad y &lt;=30</v>
      </c>
      <c r="U507" s="85">
        <v>1</v>
      </c>
      <c r="V507" s="85" t="str">
        <f t="shared" si="59"/>
        <v/>
      </c>
      <c r="W507" s="85" t="b">
        <f t="shared" si="60"/>
        <v>0</v>
      </c>
      <c r="X507" s="85" t="str">
        <f t="shared" si="61"/>
        <v>No conformidad</v>
      </c>
      <c r="Y507" s="85"/>
      <c r="Z507" s="85"/>
      <c r="AA507" s="85"/>
      <c r="AB507" s="85"/>
      <c r="AC507" s="85"/>
      <c r="AD507" s="85"/>
      <c r="AE507" s="85"/>
      <c r="AF507" s="85"/>
      <c r="AG507" s="85"/>
    </row>
    <row r="508" spans="2:33" x14ac:dyDescent="0.25">
      <c r="B508" s="58">
        <f t="shared" si="56"/>
        <v>43190</v>
      </c>
      <c r="C508" s="59">
        <f t="shared" si="63"/>
        <v>43190</v>
      </c>
      <c r="G508" s="60"/>
      <c r="H508" s="60"/>
      <c r="M508" s="60"/>
      <c r="N508" s="60"/>
      <c r="O508" s="60"/>
      <c r="P508" s="60"/>
      <c r="R508" s="85">
        <f t="shared" si="62"/>
        <v>0</v>
      </c>
      <c r="S508" s="85">
        <f t="shared" si="57"/>
        <v>0</v>
      </c>
      <c r="T508" s="85" t="str">
        <f t="shared" si="58"/>
        <v>No conformidad y &lt;=30</v>
      </c>
      <c r="U508" s="85">
        <v>1</v>
      </c>
      <c r="V508" s="85" t="str">
        <f t="shared" si="59"/>
        <v/>
      </c>
      <c r="W508" s="85" t="b">
        <f t="shared" si="60"/>
        <v>0</v>
      </c>
      <c r="X508" s="85" t="str">
        <f t="shared" si="61"/>
        <v>No conformidad</v>
      </c>
      <c r="Y508" s="85"/>
      <c r="Z508" s="85"/>
      <c r="AA508" s="85"/>
      <c r="AB508" s="85"/>
      <c r="AC508" s="85"/>
      <c r="AD508" s="85"/>
      <c r="AE508" s="85"/>
      <c r="AF508" s="85"/>
      <c r="AG508" s="85"/>
    </row>
    <row r="509" spans="2:33" x14ac:dyDescent="0.25">
      <c r="B509" s="58">
        <f t="shared" si="56"/>
        <v>43190</v>
      </c>
      <c r="C509" s="59">
        <f t="shared" si="63"/>
        <v>43190</v>
      </c>
      <c r="G509" s="60"/>
      <c r="H509" s="60"/>
      <c r="M509" s="60"/>
      <c r="N509" s="60"/>
      <c r="O509" s="60"/>
      <c r="P509" s="60"/>
      <c r="R509" s="85">
        <f t="shared" si="62"/>
        <v>0</v>
      </c>
      <c r="S509" s="85">
        <f t="shared" si="57"/>
        <v>0</v>
      </c>
      <c r="T509" s="85" t="str">
        <f t="shared" si="58"/>
        <v>No conformidad y &lt;=30</v>
      </c>
      <c r="U509" s="85">
        <v>1</v>
      </c>
      <c r="V509" s="85" t="str">
        <f t="shared" si="59"/>
        <v/>
      </c>
      <c r="W509" s="85" t="b">
        <f t="shared" si="60"/>
        <v>0</v>
      </c>
      <c r="X509" s="85" t="str">
        <f t="shared" si="61"/>
        <v>No conformidad</v>
      </c>
      <c r="Y509" s="85"/>
      <c r="Z509" s="85"/>
      <c r="AA509" s="85"/>
      <c r="AB509" s="85"/>
      <c r="AC509" s="85"/>
      <c r="AD509" s="85"/>
      <c r="AE509" s="85"/>
      <c r="AF509" s="85"/>
      <c r="AG509" s="85"/>
    </row>
    <row r="510" spans="2:33" x14ac:dyDescent="0.25">
      <c r="B510" s="58">
        <f t="shared" si="56"/>
        <v>43190</v>
      </c>
      <c r="C510" s="59">
        <f t="shared" si="63"/>
        <v>43190</v>
      </c>
      <c r="G510" s="60"/>
      <c r="H510" s="60"/>
      <c r="M510" s="60"/>
      <c r="N510" s="60"/>
      <c r="O510" s="60"/>
      <c r="P510" s="60"/>
      <c r="R510" s="85">
        <f t="shared" si="62"/>
        <v>0</v>
      </c>
      <c r="S510" s="85">
        <f t="shared" si="57"/>
        <v>0</v>
      </c>
      <c r="T510" s="85" t="str">
        <f t="shared" si="58"/>
        <v>No conformidad y &lt;=30</v>
      </c>
      <c r="U510" s="85">
        <v>1</v>
      </c>
      <c r="V510" s="85" t="str">
        <f t="shared" si="59"/>
        <v/>
      </c>
      <c r="W510" s="85" t="b">
        <f t="shared" si="60"/>
        <v>0</v>
      </c>
      <c r="X510" s="85" t="str">
        <f t="shared" si="61"/>
        <v>No conformidad</v>
      </c>
      <c r="Y510" s="85"/>
      <c r="Z510" s="85"/>
      <c r="AA510" s="85"/>
      <c r="AB510" s="85"/>
      <c r="AC510" s="85"/>
      <c r="AD510" s="85"/>
      <c r="AE510" s="85"/>
      <c r="AF510" s="85"/>
      <c r="AG510" s="85"/>
    </row>
    <row r="511" spans="2:33" x14ac:dyDescent="0.25">
      <c r="B511" s="58">
        <f t="shared" si="56"/>
        <v>43190</v>
      </c>
      <c r="C511" s="59">
        <f t="shared" si="63"/>
        <v>43190</v>
      </c>
      <c r="G511" s="60"/>
      <c r="H511" s="60"/>
      <c r="M511" s="60"/>
      <c r="N511" s="60"/>
      <c r="O511" s="60"/>
      <c r="P511" s="60"/>
      <c r="R511" s="85">
        <f t="shared" si="62"/>
        <v>0</v>
      </c>
      <c r="S511" s="85">
        <f t="shared" si="57"/>
        <v>0</v>
      </c>
      <c r="T511" s="85" t="str">
        <f t="shared" si="58"/>
        <v>No conformidad y &lt;=30</v>
      </c>
      <c r="U511" s="85">
        <v>1</v>
      </c>
      <c r="V511" s="85" t="str">
        <f t="shared" si="59"/>
        <v/>
      </c>
      <c r="W511" s="85" t="b">
        <f t="shared" si="60"/>
        <v>0</v>
      </c>
      <c r="X511" s="85" t="str">
        <f t="shared" si="61"/>
        <v>No conformidad</v>
      </c>
      <c r="Y511" s="85"/>
      <c r="Z511" s="85"/>
      <c r="AA511" s="85"/>
      <c r="AB511" s="85"/>
      <c r="AC511" s="85"/>
      <c r="AD511" s="85"/>
      <c r="AE511" s="85"/>
      <c r="AF511" s="85"/>
      <c r="AG511" s="85"/>
    </row>
    <row r="512" spans="2:33" x14ac:dyDescent="0.25">
      <c r="B512" s="58">
        <f t="shared" si="56"/>
        <v>43190</v>
      </c>
      <c r="C512" s="59">
        <f t="shared" si="63"/>
        <v>43190</v>
      </c>
      <c r="G512" s="60"/>
      <c r="H512" s="60"/>
      <c r="M512" s="60"/>
      <c r="N512" s="60"/>
      <c r="O512" s="60"/>
      <c r="P512" s="60"/>
      <c r="R512" s="85">
        <f t="shared" si="62"/>
        <v>0</v>
      </c>
      <c r="S512" s="85">
        <f t="shared" si="57"/>
        <v>0</v>
      </c>
      <c r="T512" s="85" t="str">
        <f t="shared" si="58"/>
        <v>No conformidad y &lt;=30</v>
      </c>
      <c r="U512" s="85">
        <v>1</v>
      </c>
      <c r="V512" s="85" t="str">
        <f t="shared" si="59"/>
        <v/>
      </c>
      <c r="W512" s="85" t="b">
        <f t="shared" si="60"/>
        <v>0</v>
      </c>
      <c r="X512" s="85" t="str">
        <f t="shared" si="61"/>
        <v>No conformidad</v>
      </c>
      <c r="Y512" s="85"/>
      <c r="Z512" s="85"/>
      <c r="AA512" s="85"/>
      <c r="AB512" s="85"/>
      <c r="AC512" s="85"/>
      <c r="AD512" s="85"/>
      <c r="AE512" s="85"/>
      <c r="AF512" s="85"/>
      <c r="AG512" s="85"/>
    </row>
    <row r="513" spans="2:33" x14ac:dyDescent="0.25">
      <c r="B513" s="58">
        <f t="shared" si="56"/>
        <v>43190</v>
      </c>
      <c r="C513" s="59">
        <f t="shared" si="63"/>
        <v>43190</v>
      </c>
      <c r="G513" s="60"/>
      <c r="H513" s="60"/>
      <c r="M513" s="60"/>
      <c r="N513" s="60"/>
      <c r="O513" s="60"/>
      <c r="P513" s="60"/>
      <c r="R513" s="85">
        <f t="shared" si="62"/>
        <v>0</v>
      </c>
      <c r="S513" s="85">
        <f t="shared" si="57"/>
        <v>0</v>
      </c>
      <c r="T513" s="85" t="str">
        <f t="shared" si="58"/>
        <v>No conformidad y &lt;=30</v>
      </c>
      <c r="U513" s="85">
        <v>1</v>
      </c>
      <c r="V513" s="85" t="str">
        <f t="shared" si="59"/>
        <v/>
      </c>
      <c r="W513" s="85" t="b">
        <f t="shared" si="60"/>
        <v>0</v>
      </c>
      <c r="X513" s="85" t="str">
        <f t="shared" si="61"/>
        <v>No conformidad</v>
      </c>
      <c r="Y513" s="85"/>
      <c r="Z513" s="85"/>
      <c r="AA513" s="85"/>
      <c r="AB513" s="85"/>
      <c r="AC513" s="85"/>
      <c r="AD513" s="85"/>
      <c r="AE513" s="85"/>
      <c r="AF513" s="85"/>
      <c r="AG513" s="85"/>
    </row>
    <row r="514" spans="2:33" x14ac:dyDescent="0.25">
      <c r="B514" s="58">
        <f t="shared" si="56"/>
        <v>43190</v>
      </c>
      <c r="C514" s="59">
        <f t="shared" si="63"/>
        <v>43190</v>
      </c>
      <c r="G514" s="60"/>
      <c r="H514" s="60"/>
      <c r="M514" s="60"/>
      <c r="N514" s="60"/>
      <c r="O514" s="60"/>
      <c r="P514" s="60"/>
      <c r="R514" s="85">
        <f t="shared" si="62"/>
        <v>0</v>
      </c>
      <c r="S514" s="85">
        <f t="shared" si="57"/>
        <v>0</v>
      </c>
      <c r="T514" s="85" t="str">
        <f t="shared" si="58"/>
        <v>No conformidad y &lt;=30</v>
      </c>
      <c r="U514" s="85">
        <v>1</v>
      </c>
      <c r="V514" s="85" t="str">
        <f t="shared" si="59"/>
        <v/>
      </c>
      <c r="W514" s="85" t="b">
        <f t="shared" si="60"/>
        <v>0</v>
      </c>
      <c r="X514" s="85" t="str">
        <f t="shared" si="61"/>
        <v>No conformidad</v>
      </c>
      <c r="Y514" s="85"/>
      <c r="Z514" s="85"/>
      <c r="AA514" s="85"/>
      <c r="AB514" s="85"/>
      <c r="AC514" s="85"/>
      <c r="AD514" s="85"/>
      <c r="AE514" s="85"/>
      <c r="AF514" s="85"/>
      <c r="AG514" s="85"/>
    </row>
    <row r="515" spans="2:33" x14ac:dyDescent="0.25">
      <c r="B515" s="58">
        <f t="shared" si="56"/>
        <v>43190</v>
      </c>
      <c r="C515" s="59">
        <f t="shared" si="63"/>
        <v>43190</v>
      </c>
      <c r="G515" s="60"/>
      <c r="H515" s="60"/>
      <c r="M515" s="60"/>
      <c r="N515" s="60"/>
      <c r="O515" s="60"/>
      <c r="P515" s="60"/>
      <c r="R515" s="85">
        <f t="shared" si="62"/>
        <v>0</v>
      </c>
      <c r="S515" s="85">
        <f t="shared" si="57"/>
        <v>0</v>
      </c>
      <c r="T515" s="85" t="str">
        <f t="shared" si="58"/>
        <v>No conformidad y &lt;=30</v>
      </c>
      <c r="U515" s="85">
        <v>1</v>
      </c>
      <c r="V515" s="85" t="str">
        <f t="shared" si="59"/>
        <v/>
      </c>
      <c r="W515" s="85" t="b">
        <f t="shared" si="60"/>
        <v>0</v>
      </c>
      <c r="X515" s="85" t="str">
        <f t="shared" si="61"/>
        <v>No conformidad</v>
      </c>
      <c r="Y515" s="85"/>
      <c r="Z515" s="85"/>
      <c r="AA515" s="85"/>
      <c r="AB515" s="85"/>
      <c r="AC515" s="85"/>
      <c r="AD515" s="85"/>
      <c r="AE515" s="85"/>
      <c r="AF515" s="85"/>
      <c r="AG515" s="85"/>
    </row>
    <row r="516" spans="2:33" x14ac:dyDescent="0.25">
      <c r="B516" s="58">
        <f t="shared" si="56"/>
        <v>43190</v>
      </c>
      <c r="C516" s="59">
        <f t="shared" si="63"/>
        <v>43190</v>
      </c>
      <c r="G516" s="60"/>
      <c r="H516" s="60"/>
      <c r="M516" s="60"/>
      <c r="N516" s="60"/>
      <c r="O516" s="60"/>
      <c r="P516" s="60"/>
      <c r="R516" s="85">
        <f t="shared" si="62"/>
        <v>0</v>
      </c>
      <c r="S516" s="85">
        <f t="shared" si="57"/>
        <v>0</v>
      </c>
      <c r="T516" s="85" t="str">
        <f t="shared" si="58"/>
        <v>No conformidad y &lt;=30</v>
      </c>
      <c r="U516" s="85">
        <v>1</v>
      </c>
      <c r="V516" s="85" t="str">
        <f t="shared" si="59"/>
        <v/>
      </c>
      <c r="W516" s="85" t="b">
        <f t="shared" si="60"/>
        <v>0</v>
      </c>
      <c r="X516" s="85" t="str">
        <f t="shared" si="61"/>
        <v>No conformidad</v>
      </c>
      <c r="Y516" s="85"/>
      <c r="Z516" s="85"/>
      <c r="AA516" s="85"/>
      <c r="AB516" s="85"/>
      <c r="AC516" s="85"/>
      <c r="AD516" s="85"/>
      <c r="AE516" s="85"/>
      <c r="AF516" s="85"/>
      <c r="AG516" s="85"/>
    </row>
    <row r="517" spans="2:33" x14ac:dyDescent="0.25">
      <c r="B517" s="58">
        <f t="shared" si="56"/>
        <v>43190</v>
      </c>
      <c r="C517" s="59">
        <f t="shared" si="63"/>
        <v>43190</v>
      </c>
      <c r="G517" s="60"/>
      <c r="H517" s="60"/>
      <c r="M517" s="60"/>
      <c r="N517" s="60"/>
      <c r="O517" s="60"/>
      <c r="P517" s="60"/>
      <c r="R517" s="85">
        <f t="shared" si="62"/>
        <v>0</v>
      </c>
      <c r="S517" s="85">
        <f t="shared" si="57"/>
        <v>0</v>
      </c>
      <c r="T517" s="85" t="str">
        <f t="shared" si="58"/>
        <v>No conformidad y &lt;=30</v>
      </c>
      <c r="U517" s="85">
        <v>1</v>
      </c>
      <c r="V517" s="85" t="str">
        <f t="shared" si="59"/>
        <v/>
      </c>
      <c r="W517" s="85" t="b">
        <f t="shared" si="60"/>
        <v>0</v>
      </c>
      <c r="X517" s="85" t="str">
        <f t="shared" si="61"/>
        <v>No conformidad</v>
      </c>
      <c r="Y517" s="85"/>
      <c r="Z517" s="85"/>
      <c r="AA517" s="85"/>
      <c r="AB517" s="85"/>
      <c r="AC517" s="85"/>
      <c r="AD517" s="85"/>
      <c r="AE517" s="85"/>
      <c r="AF517" s="85"/>
      <c r="AG517" s="85"/>
    </row>
    <row r="518" spans="2:33" x14ac:dyDescent="0.25">
      <c r="B518" s="58">
        <f t="shared" si="56"/>
        <v>43190</v>
      </c>
      <c r="C518" s="59">
        <f t="shared" si="63"/>
        <v>43190</v>
      </c>
      <c r="G518" s="60"/>
      <c r="H518" s="60"/>
      <c r="M518" s="60"/>
      <c r="N518" s="60"/>
      <c r="O518" s="60"/>
      <c r="P518" s="60"/>
      <c r="R518" s="85">
        <f t="shared" si="62"/>
        <v>0</v>
      </c>
      <c r="S518" s="85">
        <f t="shared" si="57"/>
        <v>0</v>
      </c>
      <c r="T518" s="85" t="str">
        <f t="shared" si="58"/>
        <v>No conformidad y &lt;=30</v>
      </c>
      <c r="U518" s="85">
        <v>1</v>
      </c>
      <c r="V518" s="85" t="str">
        <f t="shared" si="59"/>
        <v/>
      </c>
      <c r="W518" s="85" t="b">
        <f t="shared" si="60"/>
        <v>0</v>
      </c>
      <c r="X518" s="85" t="str">
        <f t="shared" si="61"/>
        <v>No conformidad</v>
      </c>
      <c r="Y518" s="85"/>
      <c r="Z518" s="85"/>
      <c r="AA518" s="85"/>
      <c r="AB518" s="85"/>
      <c r="AC518" s="85"/>
      <c r="AD518" s="85"/>
      <c r="AE518" s="85"/>
      <c r="AF518" s="85"/>
      <c r="AG518" s="85"/>
    </row>
    <row r="519" spans="2:33" x14ac:dyDescent="0.25">
      <c r="B519" s="58">
        <f t="shared" si="56"/>
        <v>43190</v>
      </c>
      <c r="C519" s="59">
        <f t="shared" si="63"/>
        <v>43190</v>
      </c>
      <c r="G519" s="60"/>
      <c r="H519" s="60"/>
      <c r="M519" s="60"/>
      <c r="N519" s="60"/>
      <c r="O519" s="60"/>
      <c r="P519" s="60"/>
      <c r="R519" s="85">
        <f t="shared" si="62"/>
        <v>0</v>
      </c>
      <c r="S519" s="85">
        <f t="shared" si="57"/>
        <v>0</v>
      </c>
      <c r="T519" s="85" t="str">
        <f t="shared" si="58"/>
        <v>No conformidad y &lt;=30</v>
      </c>
      <c r="U519" s="85">
        <v>1</v>
      </c>
      <c r="V519" s="85" t="str">
        <f t="shared" si="59"/>
        <v/>
      </c>
      <c r="W519" s="85" t="b">
        <f t="shared" si="60"/>
        <v>0</v>
      </c>
      <c r="X519" s="85" t="str">
        <f t="shared" si="61"/>
        <v>No conformidad</v>
      </c>
      <c r="Y519" s="85"/>
      <c r="Z519" s="85"/>
      <c r="AA519" s="85"/>
      <c r="AB519" s="85"/>
      <c r="AC519" s="85"/>
      <c r="AD519" s="85"/>
      <c r="AE519" s="85"/>
      <c r="AF519" s="85"/>
      <c r="AG519" s="85"/>
    </row>
    <row r="520" spans="2:33" x14ac:dyDescent="0.25">
      <c r="B520" s="58">
        <f t="shared" ref="B520:B583" si="64">IF(ISBLANK(P520),$F$5,P520)</f>
        <v>43190</v>
      </c>
      <c r="C520" s="59">
        <f t="shared" si="63"/>
        <v>43190</v>
      </c>
      <c r="G520" s="60"/>
      <c r="H520" s="60"/>
      <c r="M520" s="60"/>
      <c r="N520" s="60"/>
      <c r="O520" s="60"/>
      <c r="P520" s="60"/>
      <c r="R520" s="85">
        <f t="shared" si="62"/>
        <v>0</v>
      </c>
      <c r="S520" s="85">
        <f t="shared" ref="S520:S583" si="65">O520-M520</f>
        <v>0</v>
      </c>
      <c r="T520" s="85" t="str">
        <f t="shared" ref="T520:T583" si="66">IF(AND(S520&lt;=30,ISBLANK(N520)),"No conformidad y &lt;=30",IF(AND(S520&gt;30,ISBLANK(N520)),"No conformidad y &gt;30",IF(S520&lt;=30,"Conformidad y &lt;=30","Conformidad y &gt;30")))</f>
        <v>No conformidad y &lt;=30</v>
      </c>
      <c r="U520" s="85">
        <v>1</v>
      </c>
      <c r="V520" s="85" t="str">
        <f t="shared" ref="V520:V583" si="67">IF(AND(ISBLANK(N520),ISNUMBER(J520)),"No conformidad",IF(ISNUMBER(J520),P520-N520,""))</f>
        <v/>
      </c>
      <c r="W520" s="85" t="b">
        <f t="shared" ref="W520:W583" si="68">ISNUMBER(P520)</f>
        <v>0</v>
      </c>
      <c r="X520" s="85" t="str">
        <f t="shared" si="61"/>
        <v>No conformidad</v>
      </c>
      <c r="Y520" s="85"/>
      <c r="Z520" s="85"/>
      <c r="AA520" s="85"/>
      <c r="AB520" s="85"/>
      <c r="AC520" s="85"/>
      <c r="AD520" s="85"/>
      <c r="AE520" s="85"/>
      <c r="AF520" s="85"/>
      <c r="AG520" s="85"/>
    </row>
    <row r="521" spans="2:33" x14ac:dyDescent="0.25">
      <c r="B521" s="58">
        <f t="shared" si="64"/>
        <v>43190</v>
      </c>
      <c r="C521" s="59">
        <f t="shared" si="63"/>
        <v>43190</v>
      </c>
      <c r="G521" s="60"/>
      <c r="H521" s="60"/>
      <c r="M521" s="60"/>
      <c r="N521" s="60"/>
      <c r="O521" s="60"/>
      <c r="P521" s="60"/>
      <c r="R521" s="85">
        <f t="shared" si="62"/>
        <v>0</v>
      </c>
      <c r="S521" s="85">
        <f t="shared" si="65"/>
        <v>0</v>
      </c>
      <c r="T521" s="85" t="str">
        <f t="shared" si="66"/>
        <v>No conformidad y &lt;=30</v>
      </c>
      <c r="U521" s="85">
        <v>1</v>
      </c>
      <c r="V521" s="85" t="str">
        <f t="shared" si="67"/>
        <v/>
      </c>
      <c r="W521" s="85" t="b">
        <f t="shared" si="68"/>
        <v>0</v>
      </c>
      <c r="X521" s="85" t="str">
        <f t="shared" ref="X521:X584" si="69">IF(ISBLANK(N521),"No conformidad",$F$5-N521)</f>
        <v>No conformidad</v>
      </c>
      <c r="Y521" s="85"/>
      <c r="Z521" s="85"/>
      <c r="AA521" s="85"/>
      <c r="AB521" s="85"/>
      <c r="AC521" s="85"/>
      <c r="AD521" s="85"/>
      <c r="AE521" s="85"/>
      <c r="AF521" s="85"/>
      <c r="AG521" s="85"/>
    </row>
    <row r="522" spans="2:33" x14ac:dyDescent="0.25">
      <c r="B522" s="58">
        <f t="shared" si="64"/>
        <v>43190</v>
      </c>
      <c r="C522" s="59">
        <f t="shared" si="63"/>
        <v>43190</v>
      </c>
      <c r="G522" s="60"/>
      <c r="H522" s="60"/>
      <c r="M522" s="60"/>
      <c r="N522" s="60"/>
      <c r="O522" s="60"/>
      <c r="P522" s="60"/>
      <c r="R522" s="85">
        <f t="shared" ref="R522:R585" si="70">IF(ISBLANK(P522),C522*J522,-C522*J522)</f>
        <v>0</v>
      </c>
      <c r="S522" s="85">
        <f t="shared" si="65"/>
        <v>0</v>
      </c>
      <c r="T522" s="85" t="str">
        <f t="shared" si="66"/>
        <v>No conformidad y &lt;=30</v>
      </c>
      <c r="U522" s="85">
        <v>1</v>
      </c>
      <c r="V522" s="85" t="str">
        <f t="shared" si="67"/>
        <v/>
      </c>
      <c r="W522" s="85" t="b">
        <f t="shared" si="68"/>
        <v>0</v>
      </c>
      <c r="X522" s="85" t="str">
        <f t="shared" si="69"/>
        <v>No conformidad</v>
      </c>
      <c r="Y522" s="85"/>
      <c r="Z522" s="85"/>
      <c r="AA522" s="85"/>
      <c r="AB522" s="85"/>
      <c r="AC522" s="85"/>
      <c r="AD522" s="85"/>
      <c r="AE522" s="85"/>
      <c r="AF522" s="85"/>
      <c r="AG522" s="85"/>
    </row>
    <row r="523" spans="2:33" x14ac:dyDescent="0.25">
      <c r="B523" s="58">
        <f t="shared" si="64"/>
        <v>43190</v>
      </c>
      <c r="C523" s="59">
        <f t="shared" si="63"/>
        <v>43190</v>
      </c>
      <c r="G523" s="60"/>
      <c r="H523" s="60"/>
      <c r="M523" s="60"/>
      <c r="N523" s="60"/>
      <c r="O523" s="60"/>
      <c r="P523" s="60"/>
      <c r="R523" s="85">
        <f t="shared" si="70"/>
        <v>0</v>
      </c>
      <c r="S523" s="85">
        <f t="shared" si="65"/>
        <v>0</v>
      </c>
      <c r="T523" s="85" t="str">
        <f t="shared" si="66"/>
        <v>No conformidad y &lt;=30</v>
      </c>
      <c r="U523" s="85">
        <v>1</v>
      </c>
      <c r="V523" s="85" t="str">
        <f t="shared" si="67"/>
        <v/>
      </c>
      <c r="W523" s="85" t="b">
        <f t="shared" si="68"/>
        <v>0</v>
      </c>
      <c r="X523" s="85" t="str">
        <f t="shared" si="69"/>
        <v>No conformidad</v>
      </c>
      <c r="Y523" s="85"/>
      <c r="Z523" s="85"/>
      <c r="AA523" s="85"/>
      <c r="AB523" s="85"/>
      <c r="AC523" s="85"/>
      <c r="AD523" s="85"/>
      <c r="AE523" s="85"/>
      <c r="AF523" s="85"/>
      <c r="AG523" s="85"/>
    </row>
    <row r="524" spans="2:33" x14ac:dyDescent="0.25">
      <c r="B524" s="58">
        <f t="shared" si="64"/>
        <v>43190</v>
      </c>
      <c r="C524" s="59">
        <f t="shared" si="63"/>
        <v>43190</v>
      </c>
      <c r="G524" s="60"/>
      <c r="H524" s="60"/>
      <c r="M524" s="60"/>
      <c r="N524" s="60"/>
      <c r="O524" s="60"/>
      <c r="P524" s="60"/>
      <c r="R524" s="85">
        <f t="shared" si="70"/>
        <v>0</v>
      </c>
      <c r="S524" s="85">
        <f t="shared" si="65"/>
        <v>0</v>
      </c>
      <c r="T524" s="85" t="str">
        <f t="shared" si="66"/>
        <v>No conformidad y &lt;=30</v>
      </c>
      <c r="U524" s="85">
        <v>1</v>
      </c>
      <c r="V524" s="85" t="str">
        <f t="shared" si="67"/>
        <v/>
      </c>
      <c r="W524" s="85" t="b">
        <f t="shared" si="68"/>
        <v>0</v>
      </c>
      <c r="X524" s="85" t="str">
        <f t="shared" si="69"/>
        <v>No conformidad</v>
      </c>
      <c r="Y524" s="85"/>
      <c r="Z524" s="85"/>
      <c r="AA524" s="85"/>
      <c r="AB524" s="85"/>
      <c r="AC524" s="85"/>
      <c r="AD524" s="85"/>
      <c r="AE524" s="85"/>
      <c r="AF524" s="85"/>
      <c r="AG524" s="85"/>
    </row>
    <row r="525" spans="2:33" x14ac:dyDescent="0.25">
      <c r="B525" s="58">
        <f t="shared" si="64"/>
        <v>43190</v>
      </c>
      <c r="C525" s="59">
        <f t="shared" ref="C525:C588" si="71">B525-N525</f>
        <v>43190</v>
      </c>
      <c r="G525" s="60"/>
      <c r="H525" s="60"/>
      <c r="M525" s="60"/>
      <c r="N525" s="60"/>
      <c r="O525" s="60"/>
      <c r="P525" s="60"/>
      <c r="R525" s="85">
        <f t="shared" si="70"/>
        <v>0</v>
      </c>
      <c r="S525" s="85">
        <f t="shared" si="65"/>
        <v>0</v>
      </c>
      <c r="T525" s="85" t="str">
        <f t="shared" si="66"/>
        <v>No conformidad y &lt;=30</v>
      </c>
      <c r="U525" s="85">
        <v>1</v>
      </c>
      <c r="V525" s="85" t="str">
        <f t="shared" si="67"/>
        <v/>
      </c>
      <c r="W525" s="85" t="b">
        <f t="shared" si="68"/>
        <v>0</v>
      </c>
      <c r="X525" s="85" t="str">
        <f t="shared" si="69"/>
        <v>No conformidad</v>
      </c>
      <c r="Y525" s="85"/>
      <c r="Z525" s="85"/>
      <c r="AA525" s="85"/>
      <c r="AB525" s="85"/>
      <c r="AC525" s="85"/>
      <c r="AD525" s="85"/>
      <c r="AE525" s="85"/>
      <c r="AF525" s="85"/>
      <c r="AG525" s="85"/>
    </row>
    <row r="526" spans="2:33" x14ac:dyDescent="0.25">
      <c r="B526" s="58">
        <f t="shared" si="64"/>
        <v>43190</v>
      </c>
      <c r="C526" s="59">
        <f t="shared" si="71"/>
        <v>43190</v>
      </c>
      <c r="G526" s="60"/>
      <c r="H526" s="60"/>
      <c r="M526" s="60"/>
      <c r="N526" s="60"/>
      <c r="O526" s="60"/>
      <c r="P526" s="60"/>
      <c r="R526" s="85">
        <f t="shared" si="70"/>
        <v>0</v>
      </c>
      <c r="S526" s="85">
        <f t="shared" si="65"/>
        <v>0</v>
      </c>
      <c r="T526" s="85" t="str">
        <f t="shared" si="66"/>
        <v>No conformidad y &lt;=30</v>
      </c>
      <c r="U526" s="85">
        <v>1</v>
      </c>
      <c r="V526" s="85" t="str">
        <f t="shared" si="67"/>
        <v/>
      </c>
      <c r="W526" s="85" t="b">
        <f t="shared" si="68"/>
        <v>0</v>
      </c>
      <c r="X526" s="85" t="str">
        <f t="shared" si="69"/>
        <v>No conformidad</v>
      </c>
      <c r="Y526" s="85"/>
      <c r="Z526" s="85"/>
      <c r="AA526" s="85"/>
      <c r="AB526" s="85"/>
      <c r="AC526" s="85"/>
      <c r="AD526" s="85"/>
      <c r="AE526" s="85"/>
      <c r="AF526" s="85"/>
      <c r="AG526" s="85"/>
    </row>
    <row r="527" spans="2:33" x14ac:dyDescent="0.25">
      <c r="B527" s="58">
        <f t="shared" si="64"/>
        <v>43190</v>
      </c>
      <c r="C527" s="59">
        <f t="shared" si="71"/>
        <v>43190</v>
      </c>
      <c r="G527" s="60"/>
      <c r="H527" s="60"/>
      <c r="M527" s="60"/>
      <c r="N527" s="60"/>
      <c r="O527" s="60"/>
      <c r="P527" s="60"/>
      <c r="R527" s="85">
        <f t="shared" si="70"/>
        <v>0</v>
      </c>
      <c r="S527" s="85">
        <f t="shared" si="65"/>
        <v>0</v>
      </c>
      <c r="T527" s="85" t="str">
        <f t="shared" si="66"/>
        <v>No conformidad y &lt;=30</v>
      </c>
      <c r="U527" s="85">
        <v>1</v>
      </c>
      <c r="V527" s="85" t="str">
        <f t="shared" si="67"/>
        <v/>
      </c>
      <c r="W527" s="85" t="b">
        <f t="shared" si="68"/>
        <v>0</v>
      </c>
      <c r="X527" s="85" t="str">
        <f t="shared" si="69"/>
        <v>No conformidad</v>
      </c>
      <c r="Y527" s="85"/>
      <c r="Z527" s="85"/>
      <c r="AA527" s="85"/>
      <c r="AB527" s="85"/>
      <c r="AC527" s="85"/>
      <c r="AD527" s="85"/>
      <c r="AE527" s="85"/>
      <c r="AF527" s="85"/>
      <c r="AG527" s="85"/>
    </row>
    <row r="528" spans="2:33" x14ac:dyDescent="0.25">
      <c r="B528" s="58">
        <f t="shared" si="64"/>
        <v>43190</v>
      </c>
      <c r="C528" s="59">
        <f t="shared" si="71"/>
        <v>43190</v>
      </c>
      <c r="G528" s="60"/>
      <c r="H528" s="60"/>
      <c r="M528" s="60"/>
      <c r="N528" s="60"/>
      <c r="O528" s="60"/>
      <c r="P528" s="60"/>
      <c r="R528" s="85">
        <f t="shared" si="70"/>
        <v>0</v>
      </c>
      <c r="S528" s="85">
        <f t="shared" si="65"/>
        <v>0</v>
      </c>
      <c r="T528" s="85" t="str">
        <f t="shared" si="66"/>
        <v>No conformidad y &lt;=30</v>
      </c>
      <c r="U528" s="85">
        <v>1</v>
      </c>
      <c r="V528" s="85" t="str">
        <f t="shared" si="67"/>
        <v/>
      </c>
      <c r="W528" s="85" t="b">
        <f t="shared" si="68"/>
        <v>0</v>
      </c>
      <c r="X528" s="85" t="str">
        <f t="shared" si="69"/>
        <v>No conformidad</v>
      </c>
      <c r="Y528" s="85"/>
      <c r="Z528" s="85"/>
      <c r="AA528" s="85"/>
      <c r="AB528" s="85"/>
      <c r="AC528" s="85"/>
      <c r="AD528" s="85"/>
      <c r="AE528" s="85"/>
      <c r="AF528" s="85"/>
      <c r="AG528" s="85"/>
    </row>
    <row r="529" spans="2:33" x14ac:dyDescent="0.25">
      <c r="B529" s="58">
        <f t="shared" si="64"/>
        <v>43190</v>
      </c>
      <c r="C529" s="59">
        <f t="shared" si="71"/>
        <v>43190</v>
      </c>
      <c r="G529" s="60"/>
      <c r="H529" s="60"/>
      <c r="M529" s="60"/>
      <c r="N529" s="60"/>
      <c r="O529" s="60"/>
      <c r="P529" s="60"/>
      <c r="R529" s="85">
        <f t="shared" si="70"/>
        <v>0</v>
      </c>
      <c r="S529" s="85">
        <f t="shared" si="65"/>
        <v>0</v>
      </c>
      <c r="T529" s="85" t="str">
        <f t="shared" si="66"/>
        <v>No conformidad y &lt;=30</v>
      </c>
      <c r="U529" s="85">
        <v>1</v>
      </c>
      <c r="V529" s="85" t="str">
        <f t="shared" si="67"/>
        <v/>
      </c>
      <c r="W529" s="85" t="b">
        <f t="shared" si="68"/>
        <v>0</v>
      </c>
      <c r="X529" s="85" t="str">
        <f t="shared" si="69"/>
        <v>No conformidad</v>
      </c>
      <c r="Y529" s="85"/>
      <c r="Z529" s="85"/>
      <c r="AA529" s="85"/>
      <c r="AB529" s="85"/>
      <c r="AC529" s="85"/>
      <c r="AD529" s="85"/>
      <c r="AE529" s="85"/>
      <c r="AF529" s="85"/>
      <c r="AG529" s="85"/>
    </row>
    <row r="530" spans="2:33" x14ac:dyDescent="0.25">
      <c r="B530" s="58">
        <f t="shared" si="64"/>
        <v>43190</v>
      </c>
      <c r="C530" s="59">
        <f t="shared" si="71"/>
        <v>43190</v>
      </c>
      <c r="G530" s="60"/>
      <c r="H530" s="60"/>
      <c r="M530" s="60"/>
      <c r="N530" s="60"/>
      <c r="O530" s="60"/>
      <c r="P530" s="60"/>
      <c r="R530" s="85">
        <f t="shared" si="70"/>
        <v>0</v>
      </c>
      <c r="S530" s="85">
        <f t="shared" si="65"/>
        <v>0</v>
      </c>
      <c r="T530" s="85" t="str">
        <f t="shared" si="66"/>
        <v>No conformidad y &lt;=30</v>
      </c>
      <c r="U530" s="85">
        <v>1</v>
      </c>
      <c r="V530" s="85" t="str">
        <f t="shared" si="67"/>
        <v/>
      </c>
      <c r="W530" s="85" t="b">
        <f t="shared" si="68"/>
        <v>0</v>
      </c>
      <c r="X530" s="85" t="str">
        <f t="shared" si="69"/>
        <v>No conformidad</v>
      </c>
      <c r="Y530" s="85"/>
      <c r="Z530" s="85"/>
      <c r="AA530" s="85"/>
      <c r="AB530" s="85"/>
      <c r="AC530" s="85"/>
      <c r="AD530" s="85"/>
      <c r="AE530" s="85"/>
      <c r="AF530" s="85"/>
      <c r="AG530" s="85"/>
    </row>
    <row r="531" spans="2:33" x14ac:dyDescent="0.25">
      <c r="B531" s="58">
        <f t="shared" si="64"/>
        <v>43190</v>
      </c>
      <c r="C531" s="59">
        <f t="shared" si="71"/>
        <v>43190</v>
      </c>
      <c r="G531" s="60"/>
      <c r="H531" s="60"/>
      <c r="M531" s="60"/>
      <c r="N531" s="60"/>
      <c r="O531" s="60"/>
      <c r="P531" s="60"/>
      <c r="R531" s="85">
        <f t="shared" si="70"/>
        <v>0</v>
      </c>
      <c r="S531" s="85">
        <f t="shared" si="65"/>
        <v>0</v>
      </c>
      <c r="T531" s="85" t="str">
        <f t="shared" si="66"/>
        <v>No conformidad y &lt;=30</v>
      </c>
      <c r="U531" s="85">
        <v>1</v>
      </c>
      <c r="V531" s="85" t="str">
        <f t="shared" si="67"/>
        <v/>
      </c>
      <c r="W531" s="85" t="b">
        <f t="shared" si="68"/>
        <v>0</v>
      </c>
      <c r="X531" s="85" t="str">
        <f t="shared" si="69"/>
        <v>No conformidad</v>
      </c>
      <c r="Y531" s="85"/>
      <c r="Z531" s="85"/>
      <c r="AA531" s="85"/>
      <c r="AB531" s="85"/>
      <c r="AC531" s="85"/>
      <c r="AD531" s="85"/>
      <c r="AE531" s="85"/>
      <c r="AF531" s="85"/>
      <c r="AG531" s="85"/>
    </row>
    <row r="532" spans="2:33" x14ac:dyDescent="0.25">
      <c r="B532" s="58">
        <f t="shared" si="64"/>
        <v>43190</v>
      </c>
      <c r="C532" s="59">
        <f t="shared" si="71"/>
        <v>43190</v>
      </c>
      <c r="G532" s="60"/>
      <c r="H532" s="60"/>
      <c r="M532" s="60"/>
      <c r="N532" s="60"/>
      <c r="O532" s="60"/>
      <c r="P532" s="60"/>
      <c r="R532" s="85">
        <f t="shared" si="70"/>
        <v>0</v>
      </c>
      <c r="S532" s="85">
        <f t="shared" si="65"/>
        <v>0</v>
      </c>
      <c r="T532" s="85" t="str">
        <f t="shared" si="66"/>
        <v>No conformidad y &lt;=30</v>
      </c>
      <c r="U532" s="85">
        <v>1</v>
      </c>
      <c r="V532" s="85" t="str">
        <f t="shared" si="67"/>
        <v/>
      </c>
      <c r="W532" s="85" t="b">
        <f t="shared" si="68"/>
        <v>0</v>
      </c>
      <c r="X532" s="85" t="str">
        <f t="shared" si="69"/>
        <v>No conformidad</v>
      </c>
      <c r="Y532" s="85"/>
      <c r="Z532" s="85"/>
      <c r="AA532" s="85"/>
      <c r="AB532" s="85"/>
      <c r="AC532" s="85"/>
      <c r="AD532" s="85"/>
      <c r="AE532" s="85"/>
      <c r="AF532" s="85"/>
      <c r="AG532" s="85"/>
    </row>
    <row r="533" spans="2:33" x14ac:dyDescent="0.25">
      <c r="B533" s="58">
        <f t="shared" si="64"/>
        <v>43190</v>
      </c>
      <c r="C533" s="59">
        <f t="shared" si="71"/>
        <v>43190</v>
      </c>
      <c r="G533" s="60"/>
      <c r="H533" s="60"/>
      <c r="M533" s="60"/>
      <c r="N533" s="60"/>
      <c r="O533" s="60"/>
      <c r="P533" s="60"/>
      <c r="R533" s="85">
        <f t="shared" si="70"/>
        <v>0</v>
      </c>
      <c r="S533" s="85">
        <f t="shared" si="65"/>
        <v>0</v>
      </c>
      <c r="T533" s="85" t="str">
        <f t="shared" si="66"/>
        <v>No conformidad y &lt;=30</v>
      </c>
      <c r="U533" s="85">
        <v>1</v>
      </c>
      <c r="V533" s="85" t="str">
        <f t="shared" si="67"/>
        <v/>
      </c>
      <c r="W533" s="85" t="b">
        <f t="shared" si="68"/>
        <v>0</v>
      </c>
      <c r="X533" s="85" t="str">
        <f t="shared" si="69"/>
        <v>No conformidad</v>
      </c>
      <c r="Y533" s="85"/>
      <c r="Z533" s="85"/>
      <c r="AA533" s="85"/>
      <c r="AB533" s="85"/>
      <c r="AC533" s="85"/>
      <c r="AD533" s="85"/>
      <c r="AE533" s="85"/>
      <c r="AF533" s="85"/>
      <c r="AG533" s="85"/>
    </row>
    <row r="534" spans="2:33" x14ac:dyDescent="0.25">
      <c r="B534" s="58">
        <f t="shared" si="64"/>
        <v>43190</v>
      </c>
      <c r="C534" s="59">
        <f t="shared" si="71"/>
        <v>43190</v>
      </c>
      <c r="G534" s="60"/>
      <c r="H534" s="60"/>
      <c r="M534" s="60"/>
      <c r="N534" s="60"/>
      <c r="O534" s="60"/>
      <c r="P534" s="60"/>
      <c r="R534" s="85">
        <f t="shared" si="70"/>
        <v>0</v>
      </c>
      <c r="S534" s="85">
        <f t="shared" si="65"/>
        <v>0</v>
      </c>
      <c r="T534" s="85" t="str">
        <f t="shared" si="66"/>
        <v>No conformidad y &lt;=30</v>
      </c>
      <c r="U534" s="85">
        <v>1</v>
      </c>
      <c r="V534" s="85" t="str">
        <f t="shared" si="67"/>
        <v/>
      </c>
      <c r="W534" s="85" t="b">
        <f t="shared" si="68"/>
        <v>0</v>
      </c>
      <c r="X534" s="85" t="str">
        <f t="shared" si="69"/>
        <v>No conformidad</v>
      </c>
      <c r="Y534" s="85"/>
      <c r="Z534" s="85"/>
      <c r="AA534" s="85"/>
      <c r="AB534" s="85"/>
      <c r="AC534" s="85"/>
      <c r="AD534" s="85"/>
      <c r="AE534" s="85"/>
      <c r="AF534" s="85"/>
      <c r="AG534" s="85"/>
    </row>
    <row r="535" spans="2:33" x14ac:dyDescent="0.25">
      <c r="B535" s="58">
        <f t="shared" si="64"/>
        <v>43190</v>
      </c>
      <c r="C535" s="59">
        <f t="shared" si="71"/>
        <v>43190</v>
      </c>
      <c r="G535" s="60"/>
      <c r="H535" s="60"/>
      <c r="M535" s="60"/>
      <c r="N535" s="60"/>
      <c r="O535" s="60"/>
      <c r="P535" s="60"/>
      <c r="R535" s="85">
        <f t="shared" si="70"/>
        <v>0</v>
      </c>
      <c r="S535" s="85">
        <f t="shared" si="65"/>
        <v>0</v>
      </c>
      <c r="T535" s="85" t="str">
        <f t="shared" si="66"/>
        <v>No conformidad y &lt;=30</v>
      </c>
      <c r="U535" s="85">
        <v>1</v>
      </c>
      <c r="V535" s="85" t="str">
        <f t="shared" si="67"/>
        <v/>
      </c>
      <c r="W535" s="85" t="b">
        <f t="shared" si="68"/>
        <v>0</v>
      </c>
      <c r="X535" s="85" t="str">
        <f t="shared" si="69"/>
        <v>No conformidad</v>
      </c>
      <c r="Y535" s="85"/>
      <c r="Z535" s="85"/>
      <c r="AA535" s="85"/>
      <c r="AB535" s="85"/>
      <c r="AC535" s="85"/>
      <c r="AD535" s="85"/>
      <c r="AE535" s="85"/>
      <c r="AF535" s="85"/>
      <c r="AG535" s="85"/>
    </row>
    <row r="536" spans="2:33" x14ac:dyDescent="0.25">
      <c r="B536" s="58">
        <f t="shared" si="64"/>
        <v>43190</v>
      </c>
      <c r="C536" s="59">
        <f t="shared" si="71"/>
        <v>43190</v>
      </c>
      <c r="G536" s="60"/>
      <c r="H536" s="60"/>
      <c r="M536" s="60"/>
      <c r="N536" s="60"/>
      <c r="O536" s="60"/>
      <c r="P536" s="60"/>
      <c r="R536" s="85">
        <f t="shared" si="70"/>
        <v>0</v>
      </c>
      <c r="S536" s="85">
        <f t="shared" si="65"/>
        <v>0</v>
      </c>
      <c r="T536" s="85" t="str">
        <f t="shared" si="66"/>
        <v>No conformidad y &lt;=30</v>
      </c>
      <c r="U536" s="85">
        <v>1</v>
      </c>
      <c r="V536" s="85" t="str">
        <f t="shared" si="67"/>
        <v/>
      </c>
      <c r="W536" s="85" t="b">
        <f t="shared" si="68"/>
        <v>0</v>
      </c>
      <c r="X536" s="85" t="str">
        <f t="shared" si="69"/>
        <v>No conformidad</v>
      </c>
      <c r="Y536" s="85"/>
      <c r="Z536" s="85"/>
      <c r="AA536" s="85"/>
      <c r="AB536" s="85"/>
      <c r="AC536" s="85"/>
      <c r="AD536" s="85"/>
      <c r="AE536" s="85"/>
      <c r="AF536" s="85"/>
      <c r="AG536" s="85"/>
    </row>
    <row r="537" spans="2:33" x14ac:dyDescent="0.25">
      <c r="B537" s="58">
        <f t="shared" si="64"/>
        <v>43190</v>
      </c>
      <c r="C537" s="59">
        <f t="shared" si="71"/>
        <v>43190</v>
      </c>
      <c r="G537" s="60"/>
      <c r="H537" s="60"/>
      <c r="M537" s="60"/>
      <c r="N537" s="60"/>
      <c r="O537" s="60"/>
      <c r="P537" s="60"/>
      <c r="R537" s="85">
        <f t="shared" si="70"/>
        <v>0</v>
      </c>
      <c r="S537" s="85">
        <f t="shared" si="65"/>
        <v>0</v>
      </c>
      <c r="T537" s="85" t="str">
        <f t="shared" si="66"/>
        <v>No conformidad y &lt;=30</v>
      </c>
      <c r="U537" s="85">
        <v>1</v>
      </c>
      <c r="V537" s="85" t="str">
        <f t="shared" si="67"/>
        <v/>
      </c>
      <c r="W537" s="85" t="b">
        <f t="shared" si="68"/>
        <v>0</v>
      </c>
      <c r="X537" s="85" t="str">
        <f t="shared" si="69"/>
        <v>No conformidad</v>
      </c>
      <c r="Y537" s="85"/>
      <c r="Z537" s="85"/>
      <c r="AA537" s="85"/>
      <c r="AB537" s="85"/>
      <c r="AC537" s="85"/>
      <c r="AD537" s="85"/>
      <c r="AE537" s="85"/>
      <c r="AF537" s="85"/>
      <c r="AG537" s="85"/>
    </row>
    <row r="538" spans="2:33" x14ac:dyDescent="0.25">
      <c r="B538" s="58">
        <f t="shared" si="64"/>
        <v>43190</v>
      </c>
      <c r="C538" s="59">
        <f t="shared" si="71"/>
        <v>43190</v>
      </c>
      <c r="G538" s="60"/>
      <c r="H538" s="60"/>
      <c r="M538" s="60"/>
      <c r="N538" s="60"/>
      <c r="O538" s="60"/>
      <c r="P538" s="60"/>
      <c r="R538" s="85">
        <f t="shared" si="70"/>
        <v>0</v>
      </c>
      <c r="S538" s="85">
        <f t="shared" si="65"/>
        <v>0</v>
      </c>
      <c r="T538" s="85" t="str">
        <f t="shared" si="66"/>
        <v>No conformidad y &lt;=30</v>
      </c>
      <c r="U538" s="85">
        <v>1</v>
      </c>
      <c r="V538" s="85" t="str">
        <f t="shared" si="67"/>
        <v/>
      </c>
      <c r="W538" s="85" t="b">
        <f t="shared" si="68"/>
        <v>0</v>
      </c>
      <c r="X538" s="85" t="str">
        <f t="shared" si="69"/>
        <v>No conformidad</v>
      </c>
      <c r="Y538" s="85"/>
      <c r="Z538" s="85"/>
      <c r="AA538" s="85"/>
      <c r="AB538" s="85"/>
      <c r="AC538" s="85"/>
      <c r="AD538" s="85"/>
      <c r="AE538" s="85"/>
      <c r="AF538" s="85"/>
      <c r="AG538" s="85"/>
    </row>
    <row r="539" spans="2:33" x14ac:dyDescent="0.25">
      <c r="B539" s="58">
        <f t="shared" si="64"/>
        <v>43190</v>
      </c>
      <c r="C539" s="59">
        <f t="shared" si="71"/>
        <v>43190</v>
      </c>
      <c r="G539" s="60"/>
      <c r="H539" s="60"/>
      <c r="M539" s="60"/>
      <c r="N539" s="60"/>
      <c r="O539" s="60"/>
      <c r="P539" s="60"/>
      <c r="R539" s="85">
        <f t="shared" si="70"/>
        <v>0</v>
      </c>
      <c r="S539" s="85">
        <f t="shared" si="65"/>
        <v>0</v>
      </c>
      <c r="T539" s="85" t="str">
        <f t="shared" si="66"/>
        <v>No conformidad y &lt;=30</v>
      </c>
      <c r="U539" s="85">
        <v>1</v>
      </c>
      <c r="V539" s="85" t="str">
        <f t="shared" si="67"/>
        <v/>
      </c>
      <c r="W539" s="85" t="b">
        <f t="shared" si="68"/>
        <v>0</v>
      </c>
      <c r="X539" s="85" t="str">
        <f t="shared" si="69"/>
        <v>No conformidad</v>
      </c>
      <c r="Y539" s="85"/>
      <c r="Z539" s="85"/>
      <c r="AA539" s="85"/>
      <c r="AB539" s="85"/>
      <c r="AC539" s="85"/>
      <c r="AD539" s="85"/>
      <c r="AE539" s="85"/>
      <c r="AF539" s="85"/>
      <c r="AG539" s="85"/>
    </row>
    <row r="540" spans="2:33" x14ac:dyDescent="0.25">
      <c r="B540" s="58">
        <f t="shared" si="64"/>
        <v>43190</v>
      </c>
      <c r="C540" s="59">
        <f t="shared" si="71"/>
        <v>43190</v>
      </c>
      <c r="G540" s="60"/>
      <c r="H540" s="60"/>
      <c r="M540" s="60"/>
      <c r="N540" s="60"/>
      <c r="O540" s="60"/>
      <c r="P540" s="60"/>
      <c r="R540" s="85">
        <f t="shared" si="70"/>
        <v>0</v>
      </c>
      <c r="S540" s="85">
        <f t="shared" si="65"/>
        <v>0</v>
      </c>
      <c r="T540" s="85" t="str">
        <f t="shared" si="66"/>
        <v>No conformidad y &lt;=30</v>
      </c>
      <c r="U540" s="85">
        <v>1</v>
      </c>
      <c r="V540" s="85" t="str">
        <f t="shared" si="67"/>
        <v/>
      </c>
      <c r="W540" s="85" t="b">
        <f t="shared" si="68"/>
        <v>0</v>
      </c>
      <c r="X540" s="85" t="str">
        <f t="shared" si="69"/>
        <v>No conformidad</v>
      </c>
      <c r="Y540" s="85"/>
      <c r="Z540" s="85"/>
      <c r="AA540" s="85"/>
      <c r="AB540" s="85"/>
      <c r="AC540" s="85"/>
      <c r="AD540" s="85"/>
      <c r="AE540" s="85"/>
      <c r="AF540" s="85"/>
      <c r="AG540" s="85"/>
    </row>
    <row r="541" spans="2:33" x14ac:dyDescent="0.25">
      <c r="B541" s="58">
        <f t="shared" si="64"/>
        <v>43190</v>
      </c>
      <c r="C541" s="59">
        <f t="shared" si="71"/>
        <v>43190</v>
      </c>
      <c r="G541" s="60"/>
      <c r="H541" s="60"/>
      <c r="M541" s="60"/>
      <c r="N541" s="60"/>
      <c r="O541" s="60"/>
      <c r="P541" s="60"/>
      <c r="R541" s="85">
        <f t="shared" si="70"/>
        <v>0</v>
      </c>
      <c r="S541" s="85">
        <f t="shared" si="65"/>
        <v>0</v>
      </c>
      <c r="T541" s="85" t="str">
        <f t="shared" si="66"/>
        <v>No conformidad y &lt;=30</v>
      </c>
      <c r="U541" s="85">
        <v>1</v>
      </c>
      <c r="V541" s="85" t="str">
        <f t="shared" si="67"/>
        <v/>
      </c>
      <c r="W541" s="85" t="b">
        <f t="shared" si="68"/>
        <v>0</v>
      </c>
      <c r="X541" s="85" t="str">
        <f t="shared" si="69"/>
        <v>No conformidad</v>
      </c>
      <c r="Y541" s="85"/>
      <c r="Z541" s="85"/>
      <c r="AA541" s="85"/>
      <c r="AB541" s="85"/>
      <c r="AC541" s="85"/>
      <c r="AD541" s="85"/>
      <c r="AE541" s="85"/>
      <c r="AF541" s="85"/>
      <c r="AG541" s="85"/>
    </row>
    <row r="542" spans="2:33" x14ac:dyDescent="0.25">
      <c r="B542" s="58">
        <f t="shared" si="64"/>
        <v>43190</v>
      </c>
      <c r="C542" s="59">
        <f t="shared" si="71"/>
        <v>43190</v>
      </c>
      <c r="G542" s="60"/>
      <c r="H542" s="60"/>
      <c r="M542" s="60"/>
      <c r="N542" s="60"/>
      <c r="O542" s="60"/>
      <c r="P542" s="60"/>
      <c r="R542" s="85">
        <f t="shared" si="70"/>
        <v>0</v>
      </c>
      <c r="S542" s="85">
        <f t="shared" si="65"/>
        <v>0</v>
      </c>
      <c r="T542" s="85" t="str">
        <f t="shared" si="66"/>
        <v>No conformidad y &lt;=30</v>
      </c>
      <c r="U542" s="85">
        <v>1</v>
      </c>
      <c r="V542" s="85" t="str">
        <f t="shared" si="67"/>
        <v/>
      </c>
      <c r="W542" s="85" t="b">
        <f t="shared" si="68"/>
        <v>0</v>
      </c>
      <c r="X542" s="85" t="str">
        <f t="shared" si="69"/>
        <v>No conformidad</v>
      </c>
      <c r="Y542" s="85"/>
      <c r="Z542" s="85"/>
      <c r="AA542" s="85"/>
      <c r="AB542" s="85"/>
      <c r="AC542" s="85"/>
      <c r="AD542" s="85"/>
      <c r="AE542" s="85"/>
      <c r="AF542" s="85"/>
      <c r="AG542" s="85"/>
    </row>
    <row r="543" spans="2:33" x14ac:dyDescent="0.25">
      <c r="B543" s="58">
        <f t="shared" si="64"/>
        <v>43190</v>
      </c>
      <c r="C543" s="59">
        <f t="shared" si="71"/>
        <v>43190</v>
      </c>
      <c r="G543" s="60"/>
      <c r="H543" s="60"/>
      <c r="M543" s="60"/>
      <c r="N543" s="60"/>
      <c r="O543" s="60"/>
      <c r="P543" s="60"/>
      <c r="R543" s="85">
        <f t="shared" si="70"/>
        <v>0</v>
      </c>
      <c r="S543" s="85">
        <f t="shared" si="65"/>
        <v>0</v>
      </c>
      <c r="T543" s="85" t="str">
        <f t="shared" si="66"/>
        <v>No conformidad y &lt;=30</v>
      </c>
      <c r="U543" s="85">
        <v>1</v>
      </c>
      <c r="V543" s="85" t="str">
        <f t="shared" si="67"/>
        <v/>
      </c>
      <c r="W543" s="85" t="b">
        <f t="shared" si="68"/>
        <v>0</v>
      </c>
      <c r="X543" s="85" t="str">
        <f t="shared" si="69"/>
        <v>No conformidad</v>
      </c>
      <c r="Y543" s="85"/>
      <c r="Z543" s="85"/>
      <c r="AA543" s="85"/>
      <c r="AB543" s="85"/>
      <c r="AC543" s="85"/>
      <c r="AD543" s="85"/>
      <c r="AE543" s="85"/>
      <c r="AF543" s="85"/>
      <c r="AG543" s="85"/>
    </row>
    <row r="544" spans="2:33" x14ac:dyDescent="0.25">
      <c r="B544" s="58">
        <f t="shared" si="64"/>
        <v>43190</v>
      </c>
      <c r="C544" s="59">
        <f t="shared" si="71"/>
        <v>43190</v>
      </c>
      <c r="G544" s="60"/>
      <c r="H544" s="60"/>
      <c r="M544" s="60"/>
      <c r="N544" s="60"/>
      <c r="O544" s="60"/>
      <c r="P544" s="60"/>
      <c r="R544" s="85">
        <f t="shared" si="70"/>
        <v>0</v>
      </c>
      <c r="S544" s="85">
        <f t="shared" si="65"/>
        <v>0</v>
      </c>
      <c r="T544" s="85" t="str">
        <f t="shared" si="66"/>
        <v>No conformidad y &lt;=30</v>
      </c>
      <c r="U544" s="85">
        <v>1</v>
      </c>
      <c r="V544" s="85" t="str">
        <f t="shared" si="67"/>
        <v/>
      </c>
      <c r="W544" s="85" t="b">
        <f t="shared" si="68"/>
        <v>0</v>
      </c>
      <c r="X544" s="85" t="str">
        <f t="shared" si="69"/>
        <v>No conformidad</v>
      </c>
      <c r="Y544" s="85"/>
      <c r="Z544" s="85"/>
      <c r="AA544" s="85"/>
      <c r="AB544" s="85"/>
      <c r="AC544" s="85"/>
      <c r="AD544" s="85"/>
      <c r="AE544" s="85"/>
      <c r="AF544" s="85"/>
      <c r="AG544" s="85"/>
    </row>
    <row r="545" spans="2:33" x14ac:dyDescent="0.25">
      <c r="B545" s="58">
        <f t="shared" si="64"/>
        <v>43190</v>
      </c>
      <c r="C545" s="59">
        <f t="shared" si="71"/>
        <v>43190</v>
      </c>
      <c r="G545" s="60"/>
      <c r="H545" s="60"/>
      <c r="M545" s="60"/>
      <c r="N545" s="60"/>
      <c r="O545" s="60"/>
      <c r="P545" s="60"/>
      <c r="R545" s="85">
        <f t="shared" si="70"/>
        <v>0</v>
      </c>
      <c r="S545" s="85">
        <f t="shared" si="65"/>
        <v>0</v>
      </c>
      <c r="T545" s="85" t="str">
        <f t="shared" si="66"/>
        <v>No conformidad y &lt;=30</v>
      </c>
      <c r="U545" s="85">
        <v>1</v>
      </c>
      <c r="V545" s="85" t="str">
        <f t="shared" si="67"/>
        <v/>
      </c>
      <c r="W545" s="85" t="b">
        <f t="shared" si="68"/>
        <v>0</v>
      </c>
      <c r="X545" s="85" t="str">
        <f t="shared" si="69"/>
        <v>No conformidad</v>
      </c>
      <c r="Y545" s="85"/>
      <c r="Z545" s="85"/>
      <c r="AA545" s="85"/>
      <c r="AB545" s="85"/>
      <c r="AC545" s="85"/>
      <c r="AD545" s="85"/>
      <c r="AE545" s="85"/>
      <c r="AF545" s="85"/>
      <c r="AG545" s="85"/>
    </row>
    <row r="546" spans="2:33" x14ac:dyDescent="0.25">
      <c r="B546" s="58">
        <f t="shared" si="64"/>
        <v>43190</v>
      </c>
      <c r="C546" s="59">
        <f t="shared" si="71"/>
        <v>43190</v>
      </c>
      <c r="G546" s="60"/>
      <c r="H546" s="60"/>
      <c r="M546" s="60"/>
      <c r="N546" s="60"/>
      <c r="O546" s="60"/>
      <c r="P546" s="60"/>
      <c r="R546" s="85">
        <f t="shared" si="70"/>
        <v>0</v>
      </c>
      <c r="S546" s="85">
        <f t="shared" si="65"/>
        <v>0</v>
      </c>
      <c r="T546" s="85" t="str">
        <f t="shared" si="66"/>
        <v>No conformidad y &lt;=30</v>
      </c>
      <c r="U546" s="85">
        <v>1</v>
      </c>
      <c r="V546" s="85" t="str">
        <f t="shared" si="67"/>
        <v/>
      </c>
      <c r="W546" s="85" t="b">
        <f t="shared" si="68"/>
        <v>0</v>
      </c>
      <c r="X546" s="85" t="str">
        <f t="shared" si="69"/>
        <v>No conformidad</v>
      </c>
      <c r="Y546" s="85"/>
      <c r="Z546" s="85"/>
      <c r="AA546" s="85"/>
      <c r="AB546" s="85"/>
      <c r="AC546" s="85"/>
      <c r="AD546" s="85"/>
      <c r="AE546" s="85"/>
      <c r="AF546" s="85"/>
      <c r="AG546" s="85"/>
    </row>
    <row r="547" spans="2:33" x14ac:dyDescent="0.25">
      <c r="B547" s="58">
        <f t="shared" si="64"/>
        <v>43190</v>
      </c>
      <c r="C547" s="59">
        <f t="shared" si="71"/>
        <v>43190</v>
      </c>
      <c r="G547" s="60"/>
      <c r="H547" s="60"/>
      <c r="M547" s="60"/>
      <c r="N547" s="60"/>
      <c r="O547" s="60"/>
      <c r="P547" s="60"/>
      <c r="R547" s="85">
        <f t="shared" si="70"/>
        <v>0</v>
      </c>
      <c r="S547" s="85">
        <f t="shared" si="65"/>
        <v>0</v>
      </c>
      <c r="T547" s="85" t="str">
        <f t="shared" si="66"/>
        <v>No conformidad y &lt;=30</v>
      </c>
      <c r="U547" s="85">
        <v>1</v>
      </c>
      <c r="V547" s="85" t="str">
        <f t="shared" si="67"/>
        <v/>
      </c>
      <c r="W547" s="85" t="b">
        <f t="shared" si="68"/>
        <v>0</v>
      </c>
      <c r="X547" s="85" t="str">
        <f t="shared" si="69"/>
        <v>No conformidad</v>
      </c>
      <c r="Y547" s="85"/>
      <c r="Z547" s="85"/>
      <c r="AA547" s="85"/>
      <c r="AB547" s="85"/>
      <c r="AC547" s="85"/>
      <c r="AD547" s="85"/>
      <c r="AE547" s="85"/>
      <c r="AF547" s="85"/>
      <c r="AG547" s="85"/>
    </row>
    <row r="548" spans="2:33" x14ac:dyDescent="0.25">
      <c r="B548" s="58">
        <f t="shared" si="64"/>
        <v>43190</v>
      </c>
      <c r="C548" s="59">
        <f t="shared" si="71"/>
        <v>43190</v>
      </c>
      <c r="G548" s="60"/>
      <c r="H548" s="60"/>
      <c r="M548" s="60"/>
      <c r="N548" s="60"/>
      <c r="O548" s="60"/>
      <c r="P548" s="60"/>
      <c r="R548" s="85">
        <f t="shared" si="70"/>
        <v>0</v>
      </c>
      <c r="S548" s="85">
        <f t="shared" si="65"/>
        <v>0</v>
      </c>
      <c r="T548" s="85" t="str">
        <f t="shared" si="66"/>
        <v>No conformidad y &lt;=30</v>
      </c>
      <c r="U548" s="85">
        <v>1</v>
      </c>
      <c r="V548" s="85" t="str">
        <f t="shared" si="67"/>
        <v/>
      </c>
      <c r="W548" s="85" t="b">
        <f t="shared" si="68"/>
        <v>0</v>
      </c>
      <c r="X548" s="85" t="str">
        <f t="shared" si="69"/>
        <v>No conformidad</v>
      </c>
      <c r="Y548" s="85"/>
      <c r="Z548" s="85"/>
      <c r="AA548" s="85"/>
      <c r="AB548" s="85"/>
      <c r="AC548" s="85"/>
      <c r="AD548" s="85"/>
      <c r="AE548" s="85"/>
      <c r="AF548" s="85"/>
      <c r="AG548" s="85"/>
    </row>
    <row r="549" spans="2:33" x14ac:dyDescent="0.25">
      <c r="B549" s="58">
        <f t="shared" si="64"/>
        <v>43190</v>
      </c>
      <c r="C549" s="59">
        <f t="shared" si="71"/>
        <v>43190</v>
      </c>
      <c r="G549" s="60"/>
      <c r="H549" s="60"/>
      <c r="M549" s="60"/>
      <c r="N549" s="60"/>
      <c r="O549" s="60"/>
      <c r="P549" s="60"/>
      <c r="R549" s="85">
        <f t="shared" si="70"/>
        <v>0</v>
      </c>
      <c r="S549" s="85">
        <f t="shared" si="65"/>
        <v>0</v>
      </c>
      <c r="T549" s="85" t="str">
        <f t="shared" si="66"/>
        <v>No conformidad y &lt;=30</v>
      </c>
      <c r="U549" s="85">
        <v>1</v>
      </c>
      <c r="V549" s="85" t="str">
        <f t="shared" si="67"/>
        <v/>
      </c>
      <c r="W549" s="85" t="b">
        <f t="shared" si="68"/>
        <v>0</v>
      </c>
      <c r="X549" s="85" t="str">
        <f t="shared" si="69"/>
        <v>No conformidad</v>
      </c>
      <c r="Y549" s="85"/>
      <c r="Z549" s="85"/>
      <c r="AA549" s="85"/>
      <c r="AB549" s="85"/>
      <c r="AC549" s="85"/>
      <c r="AD549" s="85"/>
      <c r="AE549" s="85"/>
      <c r="AF549" s="85"/>
      <c r="AG549" s="85"/>
    </row>
    <row r="550" spans="2:33" x14ac:dyDescent="0.25">
      <c r="B550" s="58">
        <f t="shared" si="64"/>
        <v>43190</v>
      </c>
      <c r="C550" s="59">
        <f t="shared" si="71"/>
        <v>43190</v>
      </c>
      <c r="G550" s="60"/>
      <c r="H550" s="60"/>
      <c r="M550" s="60"/>
      <c r="N550" s="60"/>
      <c r="O550" s="60"/>
      <c r="P550" s="60"/>
      <c r="R550" s="85">
        <f t="shared" si="70"/>
        <v>0</v>
      </c>
      <c r="S550" s="85">
        <f t="shared" si="65"/>
        <v>0</v>
      </c>
      <c r="T550" s="85" t="str">
        <f t="shared" si="66"/>
        <v>No conformidad y &lt;=30</v>
      </c>
      <c r="U550" s="85">
        <v>1</v>
      </c>
      <c r="V550" s="85" t="str">
        <f t="shared" si="67"/>
        <v/>
      </c>
      <c r="W550" s="85" t="b">
        <f t="shared" si="68"/>
        <v>0</v>
      </c>
      <c r="X550" s="85" t="str">
        <f t="shared" si="69"/>
        <v>No conformidad</v>
      </c>
      <c r="Y550" s="85"/>
      <c r="Z550" s="85"/>
      <c r="AA550" s="85"/>
      <c r="AB550" s="85"/>
      <c r="AC550" s="85"/>
      <c r="AD550" s="85"/>
      <c r="AE550" s="85"/>
      <c r="AF550" s="85"/>
      <c r="AG550" s="85"/>
    </row>
    <row r="551" spans="2:33" x14ac:dyDescent="0.25">
      <c r="B551" s="58">
        <f t="shared" si="64"/>
        <v>43190</v>
      </c>
      <c r="C551" s="59">
        <f t="shared" si="71"/>
        <v>43190</v>
      </c>
      <c r="G551" s="60"/>
      <c r="H551" s="60"/>
      <c r="M551" s="60"/>
      <c r="N551" s="60"/>
      <c r="O551" s="60"/>
      <c r="P551" s="60"/>
      <c r="R551" s="85">
        <f t="shared" si="70"/>
        <v>0</v>
      </c>
      <c r="S551" s="85">
        <f t="shared" si="65"/>
        <v>0</v>
      </c>
      <c r="T551" s="85" t="str">
        <f t="shared" si="66"/>
        <v>No conformidad y &lt;=30</v>
      </c>
      <c r="U551" s="85">
        <v>1</v>
      </c>
      <c r="V551" s="85" t="str">
        <f t="shared" si="67"/>
        <v/>
      </c>
      <c r="W551" s="85" t="b">
        <f t="shared" si="68"/>
        <v>0</v>
      </c>
      <c r="X551" s="85" t="str">
        <f t="shared" si="69"/>
        <v>No conformidad</v>
      </c>
      <c r="Y551" s="85"/>
      <c r="Z551" s="85"/>
      <c r="AA551" s="85"/>
      <c r="AB551" s="85"/>
      <c r="AC551" s="85"/>
      <c r="AD551" s="85"/>
      <c r="AE551" s="85"/>
      <c r="AF551" s="85"/>
      <c r="AG551" s="85"/>
    </row>
    <row r="552" spans="2:33" x14ac:dyDescent="0.25">
      <c r="B552" s="58">
        <f t="shared" si="64"/>
        <v>43190</v>
      </c>
      <c r="C552" s="59">
        <f t="shared" si="71"/>
        <v>43190</v>
      </c>
      <c r="G552" s="60"/>
      <c r="H552" s="60"/>
      <c r="M552" s="60"/>
      <c r="N552" s="60"/>
      <c r="O552" s="60"/>
      <c r="P552" s="60"/>
      <c r="R552" s="85">
        <f t="shared" si="70"/>
        <v>0</v>
      </c>
      <c r="S552" s="85">
        <f t="shared" si="65"/>
        <v>0</v>
      </c>
      <c r="T552" s="85" t="str">
        <f t="shared" si="66"/>
        <v>No conformidad y &lt;=30</v>
      </c>
      <c r="U552" s="85">
        <v>1</v>
      </c>
      <c r="V552" s="85" t="str">
        <f t="shared" si="67"/>
        <v/>
      </c>
      <c r="W552" s="85" t="b">
        <f t="shared" si="68"/>
        <v>0</v>
      </c>
      <c r="X552" s="85" t="str">
        <f t="shared" si="69"/>
        <v>No conformidad</v>
      </c>
      <c r="Y552" s="85"/>
      <c r="Z552" s="85"/>
      <c r="AA552" s="85"/>
      <c r="AB552" s="85"/>
      <c r="AC552" s="85"/>
      <c r="AD552" s="85"/>
      <c r="AE552" s="85"/>
      <c r="AF552" s="85"/>
      <c r="AG552" s="85"/>
    </row>
    <row r="553" spans="2:33" x14ac:dyDescent="0.25">
      <c r="B553" s="58">
        <f t="shared" si="64"/>
        <v>43190</v>
      </c>
      <c r="C553" s="59">
        <f t="shared" si="71"/>
        <v>43190</v>
      </c>
      <c r="G553" s="60"/>
      <c r="H553" s="60"/>
      <c r="M553" s="60"/>
      <c r="N553" s="60"/>
      <c r="O553" s="60"/>
      <c r="P553" s="60"/>
      <c r="R553" s="85">
        <f t="shared" si="70"/>
        <v>0</v>
      </c>
      <c r="S553" s="85">
        <f t="shared" si="65"/>
        <v>0</v>
      </c>
      <c r="T553" s="85" t="str">
        <f t="shared" si="66"/>
        <v>No conformidad y &lt;=30</v>
      </c>
      <c r="U553" s="85">
        <v>1</v>
      </c>
      <c r="V553" s="85" t="str">
        <f t="shared" si="67"/>
        <v/>
      </c>
      <c r="W553" s="85" t="b">
        <f t="shared" si="68"/>
        <v>0</v>
      </c>
      <c r="X553" s="85" t="str">
        <f t="shared" si="69"/>
        <v>No conformidad</v>
      </c>
      <c r="Y553" s="85"/>
      <c r="Z553" s="85"/>
      <c r="AA553" s="85"/>
      <c r="AB553" s="85"/>
      <c r="AC553" s="85"/>
      <c r="AD553" s="85"/>
      <c r="AE553" s="85"/>
      <c r="AF553" s="85"/>
      <c r="AG553" s="85"/>
    </row>
    <row r="554" spans="2:33" x14ac:dyDescent="0.25">
      <c r="B554" s="58">
        <f t="shared" si="64"/>
        <v>43190</v>
      </c>
      <c r="C554" s="59">
        <f t="shared" si="71"/>
        <v>43190</v>
      </c>
      <c r="G554" s="60"/>
      <c r="H554" s="60"/>
      <c r="M554" s="60"/>
      <c r="N554" s="60"/>
      <c r="O554" s="60"/>
      <c r="P554" s="60"/>
      <c r="R554" s="85">
        <f t="shared" si="70"/>
        <v>0</v>
      </c>
      <c r="S554" s="85">
        <f t="shared" si="65"/>
        <v>0</v>
      </c>
      <c r="T554" s="85" t="str">
        <f t="shared" si="66"/>
        <v>No conformidad y &lt;=30</v>
      </c>
      <c r="U554" s="85">
        <v>1</v>
      </c>
      <c r="V554" s="85" t="str">
        <f t="shared" si="67"/>
        <v/>
      </c>
      <c r="W554" s="85" t="b">
        <f t="shared" si="68"/>
        <v>0</v>
      </c>
      <c r="X554" s="85" t="str">
        <f t="shared" si="69"/>
        <v>No conformidad</v>
      </c>
      <c r="Y554" s="85"/>
      <c r="Z554" s="85"/>
      <c r="AA554" s="85"/>
      <c r="AB554" s="85"/>
      <c r="AC554" s="85"/>
      <c r="AD554" s="85"/>
      <c r="AE554" s="85"/>
      <c r="AF554" s="85"/>
      <c r="AG554" s="85"/>
    </row>
    <row r="555" spans="2:33" x14ac:dyDescent="0.25">
      <c r="B555" s="58">
        <f t="shared" si="64"/>
        <v>43190</v>
      </c>
      <c r="C555" s="59">
        <f t="shared" si="71"/>
        <v>43190</v>
      </c>
      <c r="G555" s="60"/>
      <c r="H555" s="60"/>
      <c r="M555" s="60"/>
      <c r="N555" s="60"/>
      <c r="O555" s="60"/>
      <c r="P555" s="60"/>
      <c r="R555" s="85">
        <f t="shared" si="70"/>
        <v>0</v>
      </c>
      <c r="S555" s="85">
        <f t="shared" si="65"/>
        <v>0</v>
      </c>
      <c r="T555" s="85" t="str">
        <f t="shared" si="66"/>
        <v>No conformidad y &lt;=30</v>
      </c>
      <c r="U555" s="85">
        <v>1</v>
      </c>
      <c r="V555" s="85" t="str">
        <f t="shared" si="67"/>
        <v/>
      </c>
      <c r="W555" s="85" t="b">
        <f t="shared" si="68"/>
        <v>0</v>
      </c>
      <c r="X555" s="85" t="str">
        <f t="shared" si="69"/>
        <v>No conformidad</v>
      </c>
      <c r="Y555" s="85"/>
      <c r="Z555" s="85"/>
      <c r="AA555" s="85"/>
      <c r="AB555" s="85"/>
      <c r="AC555" s="85"/>
      <c r="AD555" s="85"/>
      <c r="AE555" s="85"/>
      <c r="AF555" s="85"/>
      <c r="AG555" s="85"/>
    </row>
    <row r="556" spans="2:33" x14ac:dyDescent="0.25">
      <c r="B556" s="58">
        <f t="shared" si="64"/>
        <v>43190</v>
      </c>
      <c r="C556" s="59">
        <f t="shared" si="71"/>
        <v>43190</v>
      </c>
      <c r="G556" s="60"/>
      <c r="H556" s="60"/>
      <c r="M556" s="60"/>
      <c r="N556" s="60"/>
      <c r="O556" s="60"/>
      <c r="P556" s="60"/>
      <c r="R556" s="85">
        <f t="shared" si="70"/>
        <v>0</v>
      </c>
      <c r="S556" s="85">
        <f t="shared" si="65"/>
        <v>0</v>
      </c>
      <c r="T556" s="85" t="str">
        <f t="shared" si="66"/>
        <v>No conformidad y &lt;=30</v>
      </c>
      <c r="U556" s="85">
        <v>1</v>
      </c>
      <c r="V556" s="85" t="str">
        <f t="shared" si="67"/>
        <v/>
      </c>
      <c r="W556" s="85" t="b">
        <f t="shared" si="68"/>
        <v>0</v>
      </c>
      <c r="X556" s="85" t="str">
        <f t="shared" si="69"/>
        <v>No conformidad</v>
      </c>
      <c r="Y556" s="85"/>
      <c r="Z556" s="85"/>
      <c r="AA556" s="85"/>
      <c r="AB556" s="85"/>
      <c r="AC556" s="85"/>
      <c r="AD556" s="85"/>
      <c r="AE556" s="85"/>
      <c r="AF556" s="85"/>
      <c r="AG556" s="85"/>
    </row>
    <row r="557" spans="2:33" x14ac:dyDescent="0.25">
      <c r="B557" s="58">
        <f t="shared" si="64"/>
        <v>43190</v>
      </c>
      <c r="C557" s="59">
        <f t="shared" si="71"/>
        <v>43190</v>
      </c>
      <c r="G557" s="60"/>
      <c r="H557" s="60"/>
      <c r="M557" s="60"/>
      <c r="N557" s="60"/>
      <c r="O557" s="60"/>
      <c r="P557" s="60"/>
      <c r="R557" s="85">
        <f t="shared" si="70"/>
        <v>0</v>
      </c>
      <c r="S557" s="85">
        <f t="shared" si="65"/>
        <v>0</v>
      </c>
      <c r="T557" s="85" t="str">
        <f t="shared" si="66"/>
        <v>No conformidad y &lt;=30</v>
      </c>
      <c r="U557" s="85">
        <v>1</v>
      </c>
      <c r="V557" s="85" t="str">
        <f t="shared" si="67"/>
        <v/>
      </c>
      <c r="W557" s="85" t="b">
        <f t="shared" si="68"/>
        <v>0</v>
      </c>
      <c r="X557" s="85" t="str">
        <f t="shared" si="69"/>
        <v>No conformidad</v>
      </c>
      <c r="Y557" s="85"/>
      <c r="Z557" s="85"/>
      <c r="AA557" s="85"/>
      <c r="AB557" s="85"/>
      <c r="AC557" s="85"/>
      <c r="AD557" s="85"/>
      <c r="AE557" s="85"/>
      <c r="AF557" s="85"/>
      <c r="AG557" s="85"/>
    </row>
    <row r="558" spans="2:33" x14ac:dyDescent="0.25">
      <c r="B558" s="58">
        <f t="shared" si="64"/>
        <v>43190</v>
      </c>
      <c r="C558" s="59">
        <f t="shared" si="71"/>
        <v>43190</v>
      </c>
      <c r="G558" s="60"/>
      <c r="H558" s="60"/>
      <c r="M558" s="60"/>
      <c r="N558" s="60"/>
      <c r="O558" s="60"/>
      <c r="P558" s="60"/>
      <c r="R558" s="85">
        <f t="shared" si="70"/>
        <v>0</v>
      </c>
      <c r="S558" s="85">
        <f t="shared" si="65"/>
        <v>0</v>
      </c>
      <c r="T558" s="85" t="str">
        <f t="shared" si="66"/>
        <v>No conformidad y &lt;=30</v>
      </c>
      <c r="U558" s="85">
        <v>1</v>
      </c>
      <c r="V558" s="85" t="str">
        <f t="shared" si="67"/>
        <v/>
      </c>
      <c r="W558" s="85" t="b">
        <f t="shared" si="68"/>
        <v>0</v>
      </c>
      <c r="X558" s="85" t="str">
        <f t="shared" si="69"/>
        <v>No conformidad</v>
      </c>
      <c r="Y558" s="85"/>
      <c r="Z558" s="85"/>
      <c r="AA558" s="85"/>
      <c r="AB558" s="85"/>
      <c r="AC558" s="85"/>
      <c r="AD558" s="85"/>
      <c r="AE558" s="85"/>
      <c r="AF558" s="85"/>
      <c r="AG558" s="85"/>
    </row>
    <row r="559" spans="2:33" x14ac:dyDescent="0.25">
      <c r="B559" s="58">
        <f t="shared" si="64"/>
        <v>43190</v>
      </c>
      <c r="C559" s="59">
        <f t="shared" si="71"/>
        <v>43190</v>
      </c>
      <c r="G559" s="60"/>
      <c r="H559" s="60"/>
      <c r="M559" s="60"/>
      <c r="N559" s="60"/>
      <c r="O559" s="60"/>
      <c r="P559" s="60"/>
      <c r="R559" s="85">
        <f t="shared" si="70"/>
        <v>0</v>
      </c>
      <c r="S559" s="85">
        <f t="shared" si="65"/>
        <v>0</v>
      </c>
      <c r="T559" s="85" t="str">
        <f t="shared" si="66"/>
        <v>No conformidad y &lt;=30</v>
      </c>
      <c r="U559" s="85">
        <v>1</v>
      </c>
      <c r="V559" s="85" t="str">
        <f t="shared" si="67"/>
        <v/>
      </c>
      <c r="W559" s="85" t="b">
        <f t="shared" si="68"/>
        <v>0</v>
      </c>
      <c r="X559" s="85" t="str">
        <f t="shared" si="69"/>
        <v>No conformidad</v>
      </c>
      <c r="Y559" s="85"/>
      <c r="Z559" s="85"/>
      <c r="AA559" s="85"/>
      <c r="AB559" s="85"/>
      <c r="AC559" s="85"/>
      <c r="AD559" s="85"/>
      <c r="AE559" s="85"/>
      <c r="AF559" s="85"/>
      <c r="AG559" s="85"/>
    </row>
    <row r="560" spans="2:33" x14ac:dyDescent="0.25">
      <c r="B560" s="58">
        <f t="shared" si="64"/>
        <v>43190</v>
      </c>
      <c r="C560" s="59">
        <f t="shared" si="71"/>
        <v>43190</v>
      </c>
      <c r="G560" s="60"/>
      <c r="H560" s="60"/>
      <c r="M560" s="60"/>
      <c r="N560" s="60"/>
      <c r="O560" s="60"/>
      <c r="P560" s="60"/>
      <c r="R560" s="85">
        <f t="shared" si="70"/>
        <v>0</v>
      </c>
      <c r="S560" s="85">
        <f t="shared" si="65"/>
        <v>0</v>
      </c>
      <c r="T560" s="85" t="str">
        <f t="shared" si="66"/>
        <v>No conformidad y &lt;=30</v>
      </c>
      <c r="U560" s="85">
        <v>1</v>
      </c>
      <c r="V560" s="85" t="str">
        <f t="shared" si="67"/>
        <v/>
      </c>
      <c r="W560" s="85" t="b">
        <f t="shared" si="68"/>
        <v>0</v>
      </c>
      <c r="X560" s="85" t="str">
        <f t="shared" si="69"/>
        <v>No conformidad</v>
      </c>
      <c r="Y560" s="85"/>
      <c r="Z560" s="85"/>
      <c r="AA560" s="85"/>
      <c r="AB560" s="85"/>
      <c r="AC560" s="85"/>
      <c r="AD560" s="85"/>
      <c r="AE560" s="85"/>
      <c r="AF560" s="85"/>
      <c r="AG560" s="85"/>
    </row>
    <row r="561" spans="2:33" x14ac:dyDescent="0.25">
      <c r="B561" s="58">
        <f t="shared" si="64"/>
        <v>43190</v>
      </c>
      <c r="C561" s="59">
        <f t="shared" si="71"/>
        <v>43190</v>
      </c>
      <c r="G561" s="60"/>
      <c r="H561" s="60"/>
      <c r="M561" s="60"/>
      <c r="N561" s="60"/>
      <c r="O561" s="60"/>
      <c r="P561" s="60"/>
      <c r="R561" s="85">
        <f t="shared" si="70"/>
        <v>0</v>
      </c>
      <c r="S561" s="85">
        <f t="shared" si="65"/>
        <v>0</v>
      </c>
      <c r="T561" s="85" t="str">
        <f t="shared" si="66"/>
        <v>No conformidad y &lt;=30</v>
      </c>
      <c r="U561" s="85">
        <v>1</v>
      </c>
      <c r="V561" s="85" t="str">
        <f t="shared" si="67"/>
        <v/>
      </c>
      <c r="W561" s="85" t="b">
        <f t="shared" si="68"/>
        <v>0</v>
      </c>
      <c r="X561" s="85" t="str">
        <f t="shared" si="69"/>
        <v>No conformidad</v>
      </c>
      <c r="Y561" s="85"/>
      <c r="Z561" s="85"/>
      <c r="AA561" s="85"/>
      <c r="AB561" s="85"/>
      <c r="AC561" s="85"/>
      <c r="AD561" s="85"/>
      <c r="AE561" s="85"/>
      <c r="AF561" s="85"/>
      <c r="AG561" s="85"/>
    </row>
    <row r="562" spans="2:33" x14ac:dyDescent="0.25">
      <c r="B562" s="58">
        <f t="shared" si="64"/>
        <v>43190</v>
      </c>
      <c r="C562" s="59">
        <f t="shared" si="71"/>
        <v>43190</v>
      </c>
      <c r="G562" s="60"/>
      <c r="H562" s="60"/>
      <c r="M562" s="60"/>
      <c r="N562" s="60"/>
      <c r="O562" s="60"/>
      <c r="P562" s="60"/>
      <c r="R562" s="85">
        <f t="shared" si="70"/>
        <v>0</v>
      </c>
      <c r="S562" s="85">
        <f t="shared" si="65"/>
        <v>0</v>
      </c>
      <c r="T562" s="85" t="str">
        <f t="shared" si="66"/>
        <v>No conformidad y &lt;=30</v>
      </c>
      <c r="U562" s="85">
        <v>1</v>
      </c>
      <c r="V562" s="85" t="str">
        <f t="shared" si="67"/>
        <v/>
      </c>
      <c r="W562" s="85" t="b">
        <f t="shared" si="68"/>
        <v>0</v>
      </c>
      <c r="X562" s="85" t="str">
        <f t="shared" si="69"/>
        <v>No conformidad</v>
      </c>
      <c r="Y562" s="85"/>
      <c r="Z562" s="85"/>
      <c r="AA562" s="85"/>
      <c r="AB562" s="85"/>
      <c r="AC562" s="85"/>
      <c r="AD562" s="85"/>
      <c r="AE562" s="85"/>
      <c r="AF562" s="85"/>
      <c r="AG562" s="85"/>
    </row>
    <row r="563" spans="2:33" x14ac:dyDescent="0.25">
      <c r="B563" s="58">
        <f t="shared" si="64"/>
        <v>43190</v>
      </c>
      <c r="C563" s="59">
        <f t="shared" si="71"/>
        <v>43190</v>
      </c>
      <c r="G563" s="60"/>
      <c r="H563" s="60"/>
      <c r="M563" s="60"/>
      <c r="N563" s="60"/>
      <c r="O563" s="60"/>
      <c r="P563" s="60"/>
      <c r="R563" s="85">
        <f t="shared" si="70"/>
        <v>0</v>
      </c>
      <c r="S563" s="85">
        <f t="shared" si="65"/>
        <v>0</v>
      </c>
      <c r="T563" s="85" t="str">
        <f t="shared" si="66"/>
        <v>No conformidad y &lt;=30</v>
      </c>
      <c r="U563" s="85">
        <v>1</v>
      </c>
      <c r="V563" s="85" t="str">
        <f t="shared" si="67"/>
        <v/>
      </c>
      <c r="W563" s="85" t="b">
        <f t="shared" si="68"/>
        <v>0</v>
      </c>
      <c r="X563" s="85" t="str">
        <f t="shared" si="69"/>
        <v>No conformidad</v>
      </c>
      <c r="Y563" s="85"/>
      <c r="Z563" s="85"/>
      <c r="AA563" s="85"/>
      <c r="AB563" s="85"/>
      <c r="AC563" s="85"/>
      <c r="AD563" s="85"/>
      <c r="AE563" s="85"/>
      <c r="AF563" s="85"/>
      <c r="AG563" s="85"/>
    </row>
    <row r="564" spans="2:33" x14ac:dyDescent="0.25">
      <c r="B564" s="58">
        <f t="shared" si="64"/>
        <v>43190</v>
      </c>
      <c r="C564" s="59">
        <f t="shared" si="71"/>
        <v>43190</v>
      </c>
      <c r="G564" s="60"/>
      <c r="H564" s="60"/>
      <c r="M564" s="60"/>
      <c r="N564" s="60"/>
      <c r="O564" s="60"/>
      <c r="P564" s="60"/>
      <c r="R564" s="85">
        <f t="shared" si="70"/>
        <v>0</v>
      </c>
      <c r="S564" s="85">
        <f t="shared" si="65"/>
        <v>0</v>
      </c>
      <c r="T564" s="85" t="str">
        <f t="shared" si="66"/>
        <v>No conformidad y &lt;=30</v>
      </c>
      <c r="U564" s="85">
        <v>1</v>
      </c>
      <c r="V564" s="85" t="str">
        <f t="shared" si="67"/>
        <v/>
      </c>
      <c r="W564" s="85" t="b">
        <f t="shared" si="68"/>
        <v>0</v>
      </c>
      <c r="X564" s="85" t="str">
        <f t="shared" si="69"/>
        <v>No conformidad</v>
      </c>
      <c r="Y564" s="85"/>
      <c r="Z564" s="85"/>
      <c r="AA564" s="85"/>
      <c r="AB564" s="85"/>
      <c r="AC564" s="85"/>
      <c r="AD564" s="85"/>
      <c r="AE564" s="85"/>
      <c r="AF564" s="85"/>
      <c r="AG564" s="85"/>
    </row>
    <row r="565" spans="2:33" x14ac:dyDescent="0.25">
      <c r="B565" s="58">
        <f t="shared" si="64"/>
        <v>43190</v>
      </c>
      <c r="C565" s="59">
        <f t="shared" si="71"/>
        <v>43190</v>
      </c>
      <c r="G565" s="60"/>
      <c r="H565" s="60"/>
      <c r="M565" s="60"/>
      <c r="N565" s="60"/>
      <c r="O565" s="60"/>
      <c r="P565" s="60"/>
      <c r="R565" s="85">
        <f t="shared" si="70"/>
        <v>0</v>
      </c>
      <c r="S565" s="85">
        <f t="shared" si="65"/>
        <v>0</v>
      </c>
      <c r="T565" s="85" t="str">
        <f t="shared" si="66"/>
        <v>No conformidad y &lt;=30</v>
      </c>
      <c r="U565" s="85">
        <v>1</v>
      </c>
      <c r="V565" s="85" t="str">
        <f t="shared" si="67"/>
        <v/>
      </c>
      <c r="W565" s="85" t="b">
        <f t="shared" si="68"/>
        <v>0</v>
      </c>
      <c r="X565" s="85" t="str">
        <f t="shared" si="69"/>
        <v>No conformidad</v>
      </c>
      <c r="Y565" s="85"/>
      <c r="Z565" s="85"/>
      <c r="AA565" s="85"/>
      <c r="AB565" s="85"/>
      <c r="AC565" s="85"/>
      <c r="AD565" s="85"/>
      <c r="AE565" s="85"/>
      <c r="AF565" s="85"/>
      <c r="AG565" s="85"/>
    </row>
    <row r="566" spans="2:33" x14ac:dyDescent="0.25">
      <c r="B566" s="58">
        <f t="shared" si="64"/>
        <v>43190</v>
      </c>
      <c r="C566" s="59">
        <f t="shared" si="71"/>
        <v>43190</v>
      </c>
      <c r="G566" s="60"/>
      <c r="H566" s="60"/>
      <c r="M566" s="60"/>
      <c r="N566" s="60"/>
      <c r="O566" s="60"/>
      <c r="P566" s="60"/>
      <c r="R566" s="85">
        <f t="shared" si="70"/>
        <v>0</v>
      </c>
      <c r="S566" s="85">
        <f t="shared" si="65"/>
        <v>0</v>
      </c>
      <c r="T566" s="85" t="str">
        <f t="shared" si="66"/>
        <v>No conformidad y &lt;=30</v>
      </c>
      <c r="U566" s="85">
        <v>1</v>
      </c>
      <c r="V566" s="85" t="str">
        <f t="shared" si="67"/>
        <v/>
      </c>
      <c r="W566" s="85" t="b">
        <f t="shared" si="68"/>
        <v>0</v>
      </c>
      <c r="X566" s="85" t="str">
        <f t="shared" si="69"/>
        <v>No conformidad</v>
      </c>
      <c r="Y566" s="85"/>
      <c r="Z566" s="85"/>
      <c r="AA566" s="85"/>
      <c r="AB566" s="85"/>
      <c r="AC566" s="85"/>
      <c r="AD566" s="85"/>
      <c r="AE566" s="85"/>
      <c r="AF566" s="85"/>
      <c r="AG566" s="85"/>
    </row>
    <row r="567" spans="2:33" x14ac:dyDescent="0.25">
      <c r="B567" s="58">
        <f t="shared" si="64"/>
        <v>43190</v>
      </c>
      <c r="C567" s="59">
        <f t="shared" si="71"/>
        <v>43190</v>
      </c>
      <c r="G567" s="60"/>
      <c r="H567" s="60"/>
      <c r="M567" s="60"/>
      <c r="N567" s="60"/>
      <c r="O567" s="60"/>
      <c r="P567" s="60"/>
      <c r="R567" s="85">
        <f t="shared" si="70"/>
        <v>0</v>
      </c>
      <c r="S567" s="85">
        <f t="shared" si="65"/>
        <v>0</v>
      </c>
      <c r="T567" s="85" t="str">
        <f t="shared" si="66"/>
        <v>No conformidad y &lt;=30</v>
      </c>
      <c r="U567" s="85">
        <v>1</v>
      </c>
      <c r="V567" s="85" t="str">
        <f t="shared" si="67"/>
        <v/>
      </c>
      <c r="W567" s="85" t="b">
        <f t="shared" si="68"/>
        <v>0</v>
      </c>
      <c r="X567" s="85" t="str">
        <f t="shared" si="69"/>
        <v>No conformidad</v>
      </c>
      <c r="Y567" s="85"/>
      <c r="Z567" s="85"/>
      <c r="AA567" s="85"/>
      <c r="AB567" s="85"/>
      <c r="AC567" s="85"/>
      <c r="AD567" s="85"/>
      <c r="AE567" s="85"/>
      <c r="AF567" s="85"/>
      <c r="AG567" s="85"/>
    </row>
    <row r="568" spans="2:33" x14ac:dyDescent="0.25">
      <c r="B568" s="58">
        <f t="shared" si="64"/>
        <v>43190</v>
      </c>
      <c r="C568" s="59">
        <f t="shared" si="71"/>
        <v>43190</v>
      </c>
      <c r="G568" s="60"/>
      <c r="H568" s="60"/>
      <c r="M568" s="60"/>
      <c r="N568" s="60"/>
      <c r="O568" s="60"/>
      <c r="P568" s="60"/>
      <c r="R568" s="85">
        <f t="shared" si="70"/>
        <v>0</v>
      </c>
      <c r="S568" s="85">
        <f t="shared" si="65"/>
        <v>0</v>
      </c>
      <c r="T568" s="85" t="str">
        <f t="shared" si="66"/>
        <v>No conformidad y &lt;=30</v>
      </c>
      <c r="U568" s="85">
        <v>1</v>
      </c>
      <c r="V568" s="85" t="str">
        <f t="shared" si="67"/>
        <v/>
      </c>
      <c r="W568" s="85" t="b">
        <f t="shared" si="68"/>
        <v>0</v>
      </c>
      <c r="X568" s="85" t="str">
        <f t="shared" si="69"/>
        <v>No conformidad</v>
      </c>
      <c r="Y568" s="85"/>
      <c r="Z568" s="85"/>
      <c r="AA568" s="85"/>
      <c r="AB568" s="85"/>
      <c r="AC568" s="85"/>
      <c r="AD568" s="85"/>
      <c r="AE568" s="85"/>
      <c r="AF568" s="85"/>
      <c r="AG568" s="85"/>
    </row>
    <row r="569" spans="2:33" x14ac:dyDescent="0.25">
      <c r="B569" s="58">
        <f t="shared" si="64"/>
        <v>43190</v>
      </c>
      <c r="C569" s="59">
        <f t="shared" si="71"/>
        <v>43190</v>
      </c>
      <c r="G569" s="60"/>
      <c r="H569" s="60"/>
      <c r="M569" s="60"/>
      <c r="N569" s="60"/>
      <c r="O569" s="60"/>
      <c r="P569" s="60"/>
      <c r="R569" s="85">
        <f t="shared" si="70"/>
        <v>0</v>
      </c>
      <c r="S569" s="85">
        <f t="shared" si="65"/>
        <v>0</v>
      </c>
      <c r="T569" s="85" t="str">
        <f t="shared" si="66"/>
        <v>No conformidad y &lt;=30</v>
      </c>
      <c r="U569" s="85">
        <v>1</v>
      </c>
      <c r="V569" s="85" t="str">
        <f t="shared" si="67"/>
        <v/>
      </c>
      <c r="W569" s="85" t="b">
        <f t="shared" si="68"/>
        <v>0</v>
      </c>
      <c r="X569" s="85" t="str">
        <f t="shared" si="69"/>
        <v>No conformidad</v>
      </c>
      <c r="Y569" s="85"/>
      <c r="Z569" s="85"/>
      <c r="AA569" s="85"/>
      <c r="AB569" s="85"/>
      <c r="AC569" s="85"/>
      <c r="AD569" s="85"/>
      <c r="AE569" s="85"/>
      <c r="AF569" s="85"/>
      <c r="AG569" s="85"/>
    </row>
    <row r="570" spans="2:33" x14ac:dyDescent="0.25">
      <c r="B570" s="58">
        <f t="shared" si="64"/>
        <v>43190</v>
      </c>
      <c r="C570" s="59">
        <f t="shared" si="71"/>
        <v>43190</v>
      </c>
      <c r="G570" s="60"/>
      <c r="H570" s="60"/>
      <c r="M570" s="60"/>
      <c r="N570" s="60"/>
      <c r="O570" s="60"/>
      <c r="P570" s="60"/>
      <c r="R570" s="85">
        <f t="shared" si="70"/>
        <v>0</v>
      </c>
      <c r="S570" s="85">
        <f t="shared" si="65"/>
        <v>0</v>
      </c>
      <c r="T570" s="85" t="str">
        <f t="shared" si="66"/>
        <v>No conformidad y &lt;=30</v>
      </c>
      <c r="U570" s="85">
        <v>1</v>
      </c>
      <c r="V570" s="85" t="str">
        <f t="shared" si="67"/>
        <v/>
      </c>
      <c r="W570" s="85" t="b">
        <f t="shared" si="68"/>
        <v>0</v>
      </c>
      <c r="X570" s="85" t="str">
        <f t="shared" si="69"/>
        <v>No conformidad</v>
      </c>
      <c r="Y570" s="85"/>
      <c r="Z570" s="85"/>
      <c r="AA570" s="85"/>
      <c r="AB570" s="85"/>
      <c r="AC570" s="85"/>
      <c r="AD570" s="85"/>
      <c r="AE570" s="85"/>
      <c r="AF570" s="85"/>
      <c r="AG570" s="85"/>
    </row>
    <row r="571" spans="2:33" x14ac:dyDescent="0.25">
      <c r="B571" s="58">
        <f t="shared" si="64"/>
        <v>43190</v>
      </c>
      <c r="C571" s="59">
        <f t="shared" si="71"/>
        <v>43190</v>
      </c>
      <c r="G571" s="60"/>
      <c r="H571" s="60"/>
      <c r="M571" s="60"/>
      <c r="N571" s="60"/>
      <c r="O571" s="60"/>
      <c r="P571" s="60"/>
      <c r="R571" s="85">
        <f t="shared" si="70"/>
        <v>0</v>
      </c>
      <c r="S571" s="85">
        <f t="shared" si="65"/>
        <v>0</v>
      </c>
      <c r="T571" s="85" t="str">
        <f t="shared" si="66"/>
        <v>No conformidad y &lt;=30</v>
      </c>
      <c r="U571" s="85">
        <v>1</v>
      </c>
      <c r="V571" s="85" t="str">
        <f t="shared" si="67"/>
        <v/>
      </c>
      <c r="W571" s="85" t="b">
        <f t="shared" si="68"/>
        <v>0</v>
      </c>
      <c r="X571" s="85" t="str">
        <f t="shared" si="69"/>
        <v>No conformidad</v>
      </c>
      <c r="Y571" s="85"/>
      <c r="Z571" s="85"/>
      <c r="AA571" s="85"/>
      <c r="AB571" s="85"/>
      <c r="AC571" s="85"/>
      <c r="AD571" s="85"/>
      <c r="AE571" s="85"/>
      <c r="AF571" s="85"/>
      <c r="AG571" s="85"/>
    </row>
    <row r="572" spans="2:33" x14ac:dyDescent="0.25">
      <c r="B572" s="58">
        <f t="shared" si="64"/>
        <v>43190</v>
      </c>
      <c r="C572" s="59">
        <f t="shared" si="71"/>
        <v>43190</v>
      </c>
      <c r="G572" s="60"/>
      <c r="H572" s="60"/>
      <c r="M572" s="60"/>
      <c r="N572" s="60"/>
      <c r="O572" s="60"/>
      <c r="P572" s="60"/>
      <c r="R572" s="85">
        <f t="shared" si="70"/>
        <v>0</v>
      </c>
      <c r="S572" s="85">
        <f t="shared" si="65"/>
        <v>0</v>
      </c>
      <c r="T572" s="85" t="str">
        <f t="shared" si="66"/>
        <v>No conformidad y &lt;=30</v>
      </c>
      <c r="U572" s="85">
        <v>1</v>
      </c>
      <c r="V572" s="85" t="str">
        <f t="shared" si="67"/>
        <v/>
      </c>
      <c r="W572" s="85" t="b">
        <f t="shared" si="68"/>
        <v>0</v>
      </c>
      <c r="X572" s="85" t="str">
        <f t="shared" si="69"/>
        <v>No conformidad</v>
      </c>
      <c r="Y572" s="85"/>
      <c r="Z572" s="85"/>
      <c r="AA572" s="85"/>
      <c r="AB572" s="85"/>
      <c r="AC572" s="85"/>
      <c r="AD572" s="85"/>
      <c r="AE572" s="85"/>
      <c r="AF572" s="85"/>
      <c r="AG572" s="85"/>
    </row>
    <row r="573" spans="2:33" x14ac:dyDescent="0.25">
      <c r="B573" s="58">
        <f t="shared" si="64"/>
        <v>43190</v>
      </c>
      <c r="C573" s="59">
        <f t="shared" si="71"/>
        <v>43190</v>
      </c>
      <c r="G573" s="60"/>
      <c r="H573" s="60"/>
      <c r="M573" s="60"/>
      <c r="N573" s="60"/>
      <c r="O573" s="60"/>
      <c r="P573" s="60"/>
      <c r="R573" s="85">
        <f t="shared" si="70"/>
        <v>0</v>
      </c>
      <c r="S573" s="85">
        <f t="shared" si="65"/>
        <v>0</v>
      </c>
      <c r="T573" s="85" t="str">
        <f t="shared" si="66"/>
        <v>No conformidad y &lt;=30</v>
      </c>
      <c r="U573" s="85">
        <v>1</v>
      </c>
      <c r="V573" s="85" t="str">
        <f t="shared" si="67"/>
        <v/>
      </c>
      <c r="W573" s="85" t="b">
        <f t="shared" si="68"/>
        <v>0</v>
      </c>
      <c r="X573" s="85" t="str">
        <f t="shared" si="69"/>
        <v>No conformidad</v>
      </c>
      <c r="Y573" s="85"/>
      <c r="Z573" s="85"/>
      <c r="AA573" s="85"/>
      <c r="AB573" s="85"/>
      <c r="AC573" s="85"/>
      <c r="AD573" s="85"/>
      <c r="AE573" s="85"/>
      <c r="AF573" s="85"/>
      <c r="AG573" s="85"/>
    </row>
    <row r="574" spans="2:33" x14ac:dyDescent="0.25">
      <c r="B574" s="58">
        <f t="shared" si="64"/>
        <v>43190</v>
      </c>
      <c r="C574" s="59">
        <f t="shared" si="71"/>
        <v>43190</v>
      </c>
      <c r="G574" s="60"/>
      <c r="H574" s="60"/>
      <c r="M574" s="60"/>
      <c r="N574" s="60"/>
      <c r="O574" s="60"/>
      <c r="P574" s="60"/>
      <c r="R574" s="85">
        <f t="shared" si="70"/>
        <v>0</v>
      </c>
      <c r="S574" s="85">
        <f t="shared" si="65"/>
        <v>0</v>
      </c>
      <c r="T574" s="85" t="str">
        <f t="shared" si="66"/>
        <v>No conformidad y &lt;=30</v>
      </c>
      <c r="U574" s="85">
        <v>1</v>
      </c>
      <c r="V574" s="85" t="str">
        <f t="shared" si="67"/>
        <v/>
      </c>
      <c r="W574" s="85" t="b">
        <f t="shared" si="68"/>
        <v>0</v>
      </c>
      <c r="X574" s="85" t="str">
        <f t="shared" si="69"/>
        <v>No conformidad</v>
      </c>
      <c r="Y574" s="85"/>
      <c r="Z574" s="85"/>
      <c r="AA574" s="85"/>
      <c r="AB574" s="85"/>
      <c r="AC574" s="85"/>
      <c r="AD574" s="85"/>
      <c r="AE574" s="85"/>
      <c r="AF574" s="85"/>
      <c r="AG574" s="85"/>
    </row>
    <row r="575" spans="2:33" x14ac:dyDescent="0.25">
      <c r="B575" s="58">
        <f t="shared" si="64"/>
        <v>43190</v>
      </c>
      <c r="C575" s="59">
        <f t="shared" si="71"/>
        <v>43190</v>
      </c>
      <c r="G575" s="60"/>
      <c r="H575" s="60"/>
      <c r="M575" s="60"/>
      <c r="N575" s="60"/>
      <c r="O575" s="60"/>
      <c r="P575" s="60"/>
      <c r="R575" s="85">
        <f t="shared" si="70"/>
        <v>0</v>
      </c>
      <c r="S575" s="85">
        <f t="shared" si="65"/>
        <v>0</v>
      </c>
      <c r="T575" s="85" t="str">
        <f t="shared" si="66"/>
        <v>No conformidad y &lt;=30</v>
      </c>
      <c r="U575" s="85">
        <v>1</v>
      </c>
      <c r="V575" s="85" t="str">
        <f t="shared" si="67"/>
        <v/>
      </c>
      <c r="W575" s="85" t="b">
        <f t="shared" si="68"/>
        <v>0</v>
      </c>
      <c r="X575" s="85" t="str">
        <f t="shared" si="69"/>
        <v>No conformidad</v>
      </c>
      <c r="Y575" s="85"/>
      <c r="Z575" s="85"/>
      <c r="AA575" s="85"/>
      <c r="AB575" s="85"/>
      <c r="AC575" s="85"/>
      <c r="AD575" s="85"/>
      <c r="AE575" s="85"/>
      <c r="AF575" s="85"/>
      <c r="AG575" s="85"/>
    </row>
    <row r="576" spans="2:33" x14ac:dyDescent="0.25">
      <c r="B576" s="58">
        <f t="shared" si="64"/>
        <v>43190</v>
      </c>
      <c r="C576" s="59">
        <f t="shared" si="71"/>
        <v>43190</v>
      </c>
      <c r="G576" s="60"/>
      <c r="H576" s="60"/>
      <c r="M576" s="60"/>
      <c r="N576" s="60"/>
      <c r="O576" s="60"/>
      <c r="P576" s="60"/>
      <c r="R576" s="85">
        <f t="shared" si="70"/>
        <v>0</v>
      </c>
      <c r="S576" s="85">
        <f t="shared" si="65"/>
        <v>0</v>
      </c>
      <c r="T576" s="85" t="str">
        <f t="shared" si="66"/>
        <v>No conformidad y &lt;=30</v>
      </c>
      <c r="U576" s="85">
        <v>1</v>
      </c>
      <c r="V576" s="85" t="str">
        <f t="shared" si="67"/>
        <v/>
      </c>
      <c r="W576" s="85" t="b">
        <f t="shared" si="68"/>
        <v>0</v>
      </c>
      <c r="X576" s="85" t="str">
        <f t="shared" si="69"/>
        <v>No conformidad</v>
      </c>
      <c r="Y576" s="85"/>
      <c r="Z576" s="85"/>
      <c r="AA576" s="85"/>
      <c r="AB576" s="85"/>
      <c r="AC576" s="85"/>
      <c r="AD576" s="85"/>
      <c r="AE576" s="85"/>
      <c r="AF576" s="85"/>
      <c r="AG576" s="85"/>
    </row>
    <row r="577" spans="2:33" x14ac:dyDescent="0.25">
      <c r="B577" s="58">
        <f t="shared" si="64"/>
        <v>43190</v>
      </c>
      <c r="C577" s="59">
        <f t="shared" si="71"/>
        <v>43190</v>
      </c>
      <c r="G577" s="60"/>
      <c r="H577" s="60"/>
      <c r="M577" s="60"/>
      <c r="N577" s="60"/>
      <c r="O577" s="60"/>
      <c r="P577" s="60"/>
      <c r="R577" s="85">
        <f t="shared" si="70"/>
        <v>0</v>
      </c>
      <c r="S577" s="85">
        <f t="shared" si="65"/>
        <v>0</v>
      </c>
      <c r="T577" s="85" t="str">
        <f t="shared" si="66"/>
        <v>No conformidad y &lt;=30</v>
      </c>
      <c r="U577" s="85">
        <v>1</v>
      </c>
      <c r="V577" s="85" t="str">
        <f t="shared" si="67"/>
        <v/>
      </c>
      <c r="W577" s="85" t="b">
        <f t="shared" si="68"/>
        <v>0</v>
      </c>
      <c r="X577" s="85" t="str">
        <f t="shared" si="69"/>
        <v>No conformidad</v>
      </c>
      <c r="Y577" s="85"/>
      <c r="Z577" s="85"/>
      <c r="AA577" s="85"/>
      <c r="AB577" s="85"/>
      <c r="AC577" s="85"/>
      <c r="AD577" s="85"/>
      <c r="AE577" s="85"/>
      <c r="AF577" s="85"/>
      <c r="AG577" s="85"/>
    </row>
    <row r="578" spans="2:33" x14ac:dyDescent="0.25">
      <c r="B578" s="58">
        <f t="shared" si="64"/>
        <v>43190</v>
      </c>
      <c r="C578" s="59">
        <f t="shared" si="71"/>
        <v>43190</v>
      </c>
      <c r="G578" s="60"/>
      <c r="H578" s="60"/>
      <c r="M578" s="60"/>
      <c r="N578" s="60"/>
      <c r="O578" s="60"/>
      <c r="P578" s="60"/>
      <c r="R578" s="85">
        <f t="shared" si="70"/>
        <v>0</v>
      </c>
      <c r="S578" s="85">
        <f t="shared" si="65"/>
        <v>0</v>
      </c>
      <c r="T578" s="85" t="str">
        <f t="shared" si="66"/>
        <v>No conformidad y &lt;=30</v>
      </c>
      <c r="U578" s="85">
        <v>1</v>
      </c>
      <c r="V578" s="85" t="str">
        <f t="shared" si="67"/>
        <v/>
      </c>
      <c r="W578" s="85" t="b">
        <f t="shared" si="68"/>
        <v>0</v>
      </c>
      <c r="X578" s="85" t="str">
        <f t="shared" si="69"/>
        <v>No conformidad</v>
      </c>
      <c r="Y578" s="85"/>
      <c r="Z578" s="85"/>
      <c r="AA578" s="85"/>
      <c r="AB578" s="85"/>
      <c r="AC578" s="85"/>
      <c r="AD578" s="85"/>
      <c r="AE578" s="85"/>
      <c r="AF578" s="85"/>
      <c r="AG578" s="85"/>
    </row>
    <row r="579" spans="2:33" x14ac:dyDescent="0.25">
      <c r="B579" s="58">
        <f t="shared" si="64"/>
        <v>43190</v>
      </c>
      <c r="C579" s="59">
        <f t="shared" si="71"/>
        <v>43190</v>
      </c>
      <c r="G579" s="60"/>
      <c r="H579" s="60"/>
      <c r="M579" s="60"/>
      <c r="N579" s="60"/>
      <c r="O579" s="60"/>
      <c r="P579" s="60"/>
      <c r="R579" s="85">
        <f t="shared" si="70"/>
        <v>0</v>
      </c>
      <c r="S579" s="85">
        <f t="shared" si="65"/>
        <v>0</v>
      </c>
      <c r="T579" s="85" t="str">
        <f t="shared" si="66"/>
        <v>No conformidad y &lt;=30</v>
      </c>
      <c r="U579" s="85">
        <v>1</v>
      </c>
      <c r="V579" s="85" t="str">
        <f t="shared" si="67"/>
        <v/>
      </c>
      <c r="W579" s="85" t="b">
        <f t="shared" si="68"/>
        <v>0</v>
      </c>
      <c r="X579" s="85" t="str">
        <f t="shared" si="69"/>
        <v>No conformidad</v>
      </c>
      <c r="Y579" s="85"/>
      <c r="Z579" s="85"/>
      <c r="AA579" s="85"/>
      <c r="AB579" s="85"/>
      <c r="AC579" s="85"/>
      <c r="AD579" s="85"/>
      <c r="AE579" s="85"/>
      <c r="AF579" s="85"/>
      <c r="AG579" s="85"/>
    </row>
    <row r="580" spans="2:33" x14ac:dyDescent="0.25">
      <c r="B580" s="58">
        <f t="shared" si="64"/>
        <v>43190</v>
      </c>
      <c r="C580" s="59">
        <f t="shared" si="71"/>
        <v>43190</v>
      </c>
      <c r="G580" s="60"/>
      <c r="H580" s="60"/>
      <c r="M580" s="60"/>
      <c r="N580" s="60"/>
      <c r="O580" s="60"/>
      <c r="P580" s="60"/>
      <c r="R580" s="85">
        <f t="shared" si="70"/>
        <v>0</v>
      </c>
      <c r="S580" s="85">
        <f t="shared" si="65"/>
        <v>0</v>
      </c>
      <c r="T580" s="85" t="str">
        <f t="shared" si="66"/>
        <v>No conformidad y &lt;=30</v>
      </c>
      <c r="U580" s="85">
        <v>1</v>
      </c>
      <c r="V580" s="85" t="str">
        <f t="shared" si="67"/>
        <v/>
      </c>
      <c r="W580" s="85" t="b">
        <f t="shared" si="68"/>
        <v>0</v>
      </c>
      <c r="X580" s="85" t="str">
        <f t="shared" si="69"/>
        <v>No conformidad</v>
      </c>
      <c r="Y580" s="85"/>
      <c r="Z580" s="85"/>
      <c r="AA580" s="85"/>
      <c r="AB580" s="85"/>
      <c r="AC580" s="85"/>
      <c r="AD580" s="85"/>
      <c r="AE580" s="85"/>
      <c r="AF580" s="85"/>
      <c r="AG580" s="85"/>
    </row>
    <row r="581" spans="2:33" x14ac:dyDescent="0.25">
      <c r="B581" s="58">
        <f t="shared" si="64"/>
        <v>43190</v>
      </c>
      <c r="C581" s="59">
        <f t="shared" si="71"/>
        <v>43190</v>
      </c>
      <c r="G581" s="60"/>
      <c r="H581" s="60"/>
      <c r="M581" s="60"/>
      <c r="N581" s="60"/>
      <c r="O581" s="60"/>
      <c r="P581" s="60"/>
      <c r="R581" s="85">
        <f t="shared" si="70"/>
        <v>0</v>
      </c>
      <c r="S581" s="85">
        <f t="shared" si="65"/>
        <v>0</v>
      </c>
      <c r="T581" s="85" t="str">
        <f t="shared" si="66"/>
        <v>No conformidad y &lt;=30</v>
      </c>
      <c r="U581" s="85">
        <v>1</v>
      </c>
      <c r="V581" s="85" t="str">
        <f t="shared" si="67"/>
        <v/>
      </c>
      <c r="W581" s="85" t="b">
        <f t="shared" si="68"/>
        <v>0</v>
      </c>
      <c r="X581" s="85" t="str">
        <f t="shared" si="69"/>
        <v>No conformidad</v>
      </c>
      <c r="Y581" s="85"/>
      <c r="Z581" s="85"/>
      <c r="AA581" s="85"/>
      <c r="AB581" s="85"/>
      <c r="AC581" s="85"/>
      <c r="AD581" s="85"/>
      <c r="AE581" s="85"/>
      <c r="AF581" s="85"/>
      <c r="AG581" s="85"/>
    </row>
    <row r="582" spans="2:33" x14ac:dyDescent="0.25">
      <c r="B582" s="58">
        <f t="shared" si="64"/>
        <v>43190</v>
      </c>
      <c r="C582" s="59">
        <f t="shared" si="71"/>
        <v>43190</v>
      </c>
      <c r="G582" s="60"/>
      <c r="H582" s="60"/>
      <c r="M582" s="60"/>
      <c r="N582" s="60"/>
      <c r="O582" s="60"/>
      <c r="P582" s="60"/>
      <c r="R582" s="85">
        <f t="shared" si="70"/>
        <v>0</v>
      </c>
      <c r="S582" s="85">
        <f t="shared" si="65"/>
        <v>0</v>
      </c>
      <c r="T582" s="85" t="str">
        <f t="shared" si="66"/>
        <v>No conformidad y &lt;=30</v>
      </c>
      <c r="U582" s="85">
        <v>1</v>
      </c>
      <c r="V582" s="85" t="str">
        <f t="shared" si="67"/>
        <v/>
      </c>
      <c r="W582" s="85" t="b">
        <f t="shared" si="68"/>
        <v>0</v>
      </c>
      <c r="X582" s="85" t="str">
        <f t="shared" si="69"/>
        <v>No conformidad</v>
      </c>
      <c r="Y582" s="85"/>
      <c r="Z582" s="85"/>
      <c r="AA582" s="85"/>
      <c r="AB582" s="85"/>
      <c r="AC582" s="85"/>
      <c r="AD582" s="85"/>
      <c r="AE582" s="85"/>
      <c r="AF582" s="85"/>
      <c r="AG582" s="85"/>
    </row>
    <row r="583" spans="2:33" x14ac:dyDescent="0.25">
      <c r="B583" s="58">
        <f t="shared" si="64"/>
        <v>43190</v>
      </c>
      <c r="C583" s="59">
        <f t="shared" si="71"/>
        <v>43190</v>
      </c>
      <c r="G583" s="60"/>
      <c r="H583" s="60"/>
      <c r="M583" s="60"/>
      <c r="N583" s="60"/>
      <c r="O583" s="60"/>
      <c r="P583" s="60"/>
      <c r="R583" s="85">
        <f t="shared" si="70"/>
        <v>0</v>
      </c>
      <c r="S583" s="85">
        <f t="shared" si="65"/>
        <v>0</v>
      </c>
      <c r="T583" s="85" t="str">
        <f t="shared" si="66"/>
        <v>No conformidad y &lt;=30</v>
      </c>
      <c r="U583" s="85">
        <v>1</v>
      </c>
      <c r="V583" s="85" t="str">
        <f t="shared" si="67"/>
        <v/>
      </c>
      <c r="W583" s="85" t="b">
        <f t="shared" si="68"/>
        <v>0</v>
      </c>
      <c r="X583" s="85" t="str">
        <f t="shared" si="69"/>
        <v>No conformidad</v>
      </c>
      <c r="Y583" s="85"/>
      <c r="Z583" s="85"/>
      <c r="AA583" s="85"/>
      <c r="AB583" s="85"/>
      <c r="AC583" s="85"/>
      <c r="AD583" s="85"/>
      <c r="AE583" s="85"/>
      <c r="AF583" s="85"/>
      <c r="AG583" s="85"/>
    </row>
    <row r="584" spans="2:33" x14ac:dyDescent="0.25">
      <c r="B584" s="58">
        <f t="shared" ref="B584:B647" si="72">IF(ISBLANK(P584),$F$5,P584)</f>
        <v>43190</v>
      </c>
      <c r="C584" s="59">
        <f t="shared" si="71"/>
        <v>43190</v>
      </c>
      <c r="G584" s="60"/>
      <c r="H584" s="60"/>
      <c r="M584" s="60"/>
      <c r="N584" s="60"/>
      <c r="O584" s="60"/>
      <c r="P584" s="60"/>
      <c r="R584" s="85">
        <f t="shared" si="70"/>
        <v>0</v>
      </c>
      <c r="S584" s="85">
        <f t="shared" ref="S584:S647" si="73">O584-M584</f>
        <v>0</v>
      </c>
      <c r="T584" s="85" t="str">
        <f t="shared" ref="T584:T647" si="74">IF(AND(S584&lt;=30,ISBLANK(N584)),"No conformidad y &lt;=30",IF(AND(S584&gt;30,ISBLANK(N584)),"No conformidad y &gt;30",IF(S584&lt;=30,"Conformidad y &lt;=30","Conformidad y &gt;30")))</f>
        <v>No conformidad y &lt;=30</v>
      </c>
      <c r="U584" s="85">
        <v>1</v>
      </c>
      <c r="V584" s="85" t="str">
        <f t="shared" ref="V584:V647" si="75">IF(AND(ISBLANK(N584),ISNUMBER(J584)),"No conformidad",IF(ISNUMBER(J584),P584-N584,""))</f>
        <v/>
      </c>
      <c r="W584" s="85" t="b">
        <f t="shared" ref="W584:W647" si="76">ISNUMBER(P584)</f>
        <v>0</v>
      </c>
      <c r="X584" s="85" t="str">
        <f t="shared" si="69"/>
        <v>No conformidad</v>
      </c>
      <c r="Y584" s="85"/>
      <c r="Z584" s="85"/>
      <c r="AA584" s="85"/>
      <c r="AB584" s="85"/>
      <c r="AC584" s="85"/>
      <c r="AD584" s="85"/>
      <c r="AE584" s="85"/>
      <c r="AF584" s="85"/>
      <c r="AG584" s="85"/>
    </row>
    <row r="585" spans="2:33" x14ac:dyDescent="0.25">
      <c r="B585" s="58">
        <f t="shared" si="72"/>
        <v>43190</v>
      </c>
      <c r="C585" s="59">
        <f t="shared" si="71"/>
        <v>43190</v>
      </c>
      <c r="G585" s="60"/>
      <c r="H585" s="60"/>
      <c r="M585" s="60"/>
      <c r="N585" s="60"/>
      <c r="O585" s="60"/>
      <c r="P585" s="60"/>
      <c r="R585" s="85">
        <f t="shared" si="70"/>
        <v>0</v>
      </c>
      <c r="S585" s="85">
        <f t="shared" si="73"/>
        <v>0</v>
      </c>
      <c r="T585" s="85" t="str">
        <f t="shared" si="74"/>
        <v>No conformidad y &lt;=30</v>
      </c>
      <c r="U585" s="85">
        <v>1</v>
      </c>
      <c r="V585" s="85" t="str">
        <f t="shared" si="75"/>
        <v/>
      </c>
      <c r="W585" s="85" t="b">
        <f t="shared" si="76"/>
        <v>0</v>
      </c>
      <c r="X585" s="85" t="str">
        <f t="shared" ref="X585:X648" si="77">IF(ISBLANK(N585),"No conformidad",$F$5-N585)</f>
        <v>No conformidad</v>
      </c>
      <c r="Y585" s="85"/>
      <c r="Z585" s="85"/>
      <c r="AA585" s="85"/>
      <c r="AB585" s="85"/>
      <c r="AC585" s="85"/>
      <c r="AD585" s="85"/>
      <c r="AE585" s="85"/>
      <c r="AF585" s="85"/>
      <c r="AG585" s="85"/>
    </row>
    <row r="586" spans="2:33" x14ac:dyDescent="0.25">
      <c r="B586" s="58">
        <f t="shared" si="72"/>
        <v>43190</v>
      </c>
      <c r="C586" s="59">
        <f t="shared" si="71"/>
        <v>43190</v>
      </c>
      <c r="G586" s="60"/>
      <c r="H586" s="60"/>
      <c r="M586" s="60"/>
      <c r="N586" s="60"/>
      <c r="O586" s="60"/>
      <c r="P586" s="60"/>
      <c r="R586" s="85">
        <f t="shared" ref="R586:R649" si="78">IF(ISBLANK(P586),C586*J586,-C586*J586)</f>
        <v>0</v>
      </c>
      <c r="S586" s="85">
        <f t="shared" si="73"/>
        <v>0</v>
      </c>
      <c r="T586" s="85" t="str">
        <f t="shared" si="74"/>
        <v>No conformidad y &lt;=30</v>
      </c>
      <c r="U586" s="85">
        <v>1</v>
      </c>
      <c r="V586" s="85" t="str">
        <f t="shared" si="75"/>
        <v/>
      </c>
      <c r="W586" s="85" t="b">
        <f t="shared" si="76"/>
        <v>0</v>
      </c>
      <c r="X586" s="85" t="str">
        <f t="shared" si="77"/>
        <v>No conformidad</v>
      </c>
      <c r="Y586" s="85"/>
      <c r="Z586" s="85"/>
      <c r="AA586" s="85"/>
      <c r="AB586" s="85"/>
      <c r="AC586" s="85"/>
      <c r="AD586" s="85"/>
      <c r="AE586" s="85"/>
      <c r="AF586" s="85"/>
      <c r="AG586" s="85"/>
    </row>
    <row r="587" spans="2:33" x14ac:dyDescent="0.25">
      <c r="B587" s="58">
        <f t="shared" si="72"/>
        <v>43190</v>
      </c>
      <c r="C587" s="59">
        <f t="shared" si="71"/>
        <v>43190</v>
      </c>
      <c r="G587" s="60"/>
      <c r="H587" s="60"/>
      <c r="M587" s="60"/>
      <c r="N587" s="60"/>
      <c r="O587" s="60"/>
      <c r="P587" s="60"/>
      <c r="R587" s="85">
        <f t="shared" si="78"/>
        <v>0</v>
      </c>
      <c r="S587" s="85">
        <f t="shared" si="73"/>
        <v>0</v>
      </c>
      <c r="T587" s="85" t="str">
        <f t="shared" si="74"/>
        <v>No conformidad y &lt;=30</v>
      </c>
      <c r="U587" s="85">
        <v>1</v>
      </c>
      <c r="V587" s="85" t="str">
        <f t="shared" si="75"/>
        <v/>
      </c>
      <c r="W587" s="85" t="b">
        <f t="shared" si="76"/>
        <v>0</v>
      </c>
      <c r="X587" s="85" t="str">
        <f t="shared" si="77"/>
        <v>No conformidad</v>
      </c>
      <c r="Y587" s="85"/>
      <c r="Z587" s="85"/>
      <c r="AA587" s="85"/>
      <c r="AB587" s="85"/>
      <c r="AC587" s="85"/>
      <c r="AD587" s="85"/>
      <c r="AE587" s="85"/>
      <c r="AF587" s="85"/>
      <c r="AG587" s="85"/>
    </row>
    <row r="588" spans="2:33" x14ac:dyDescent="0.25">
      <c r="B588" s="58">
        <f t="shared" si="72"/>
        <v>43190</v>
      </c>
      <c r="C588" s="59">
        <f t="shared" si="71"/>
        <v>43190</v>
      </c>
      <c r="G588" s="60"/>
      <c r="H588" s="60"/>
      <c r="M588" s="60"/>
      <c r="N588" s="60"/>
      <c r="O588" s="60"/>
      <c r="P588" s="60"/>
      <c r="R588" s="85">
        <f t="shared" si="78"/>
        <v>0</v>
      </c>
      <c r="S588" s="85">
        <f t="shared" si="73"/>
        <v>0</v>
      </c>
      <c r="T588" s="85" t="str">
        <f t="shared" si="74"/>
        <v>No conformidad y &lt;=30</v>
      </c>
      <c r="U588" s="85">
        <v>1</v>
      </c>
      <c r="V588" s="85" t="str">
        <f t="shared" si="75"/>
        <v/>
      </c>
      <c r="W588" s="85" t="b">
        <f t="shared" si="76"/>
        <v>0</v>
      </c>
      <c r="X588" s="85" t="str">
        <f t="shared" si="77"/>
        <v>No conformidad</v>
      </c>
      <c r="Y588" s="85"/>
      <c r="Z588" s="85"/>
      <c r="AA588" s="85"/>
      <c r="AB588" s="85"/>
      <c r="AC588" s="85"/>
      <c r="AD588" s="85"/>
      <c r="AE588" s="85"/>
      <c r="AF588" s="85"/>
      <c r="AG588" s="85"/>
    </row>
    <row r="589" spans="2:33" x14ac:dyDescent="0.25">
      <c r="B589" s="58">
        <f t="shared" si="72"/>
        <v>43190</v>
      </c>
      <c r="C589" s="59">
        <f t="shared" ref="C589:C652" si="79">B589-N589</f>
        <v>43190</v>
      </c>
      <c r="G589" s="60"/>
      <c r="H589" s="60"/>
      <c r="M589" s="60"/>
      <c r="N589" s="60"/>
      <c r="O589" s="60"/>
      <c r="P589" s="60"/>
      <c r="R589" s="85">
        <f t="shared" si="78"/>
        <v>0</v>
      </c>
      <c r="S589" s="85">
        <f t="shared" si="73"/>
        <v>0</v>
      </c>
      <c r="T589" s="85" t="str">
        <f t="shared" si="74"/>
        <v>No conformidad y &lt;=30</v>
      </c>
      <c r="U589" s="85">
        <v>1</v>
      </c>
      <c r="V589" s="85" t="str">
        <f t="shared" si="75"/>
        <v/>
      </c>
      <c r="W589" s="85" t="b">
        <f t="shared" si="76"/>
        <v>0</v>
      </c>
      <c r="X589" s="85" t="str">
        <f t="shared" si="77"/>
        <v>No conformidad</v>
      </c>
      <c r="Y589" s="85"/>
      <c r="Z589" s="85"/>
      <c r="AA589" s="85"/>
      <c r="AB589" s="85"/>
      <c r="AC589" s="85"/>
      <c r="AD589" s="85"/>
      <c r="AE589" s="85"/>
      <c r="AF589" s="85"/>
      <c r="AG589" s="85"/>
    </row>
    <row r="590" spans="2:33" x14ac:dyDescent="0.25">
      <c r="B590" s="58">
        <f t="shared" si="72"/>
        <v>43190</v>
      </c>
      <c r="C590" s="59">
        <f t="shared" si="79"/>
        <v>43190</v>
      </c>
      <c r="G590" s="60"/>
      <c r="H590" s="60"/>
      <c r="M590" s="60"/>
      <c r="N590" s="60"/>
      <c r="O590" s="60"/>
      <c r="P590" s="60"/>
      <c r="R590" s="85">
        <f t="shared" si="78"/>
        <v>0</v>
      </c>
      <c r="S590" s="85">
        <f t="shared" si="73"/>
        <v>0</v>
      </c>
      <c r="T590" s="85" t="str">
        <f t="shared" si="74"/>
        <v>No conformidad y &lt;=30</v>
      </c>
      <c r="U590" s="85">
        <v>1</v>
      </c>
      <c r="V590" s="85" t="str">
        <f t="shared" si="75"/>
        <v/>
      </c>
      <c r="W590" s="85" t="b">
        <f t="shared" si="76"/>
        <v>0</v>
      </c>
      <c r="X590" s="85" t="str">
        <f t="shared" si="77"/>
        <v>No conformidad</v>
      </c>
      <c r="Y590" s="85"/>
      <c r="Z590" s="85"/>
      <c r="AA590" s="85"/>
      <c r="AB590" s="85"/>
      <c r="AC590" s="85"/>
      <c r="AD590" s="85"/>
      <c r="AE590" s="85"/>
      <c r="AF590" s="85"/>
      <c r="AG590" s="85"/>
    </row>
    <row r="591" spans="2:33" x14ac:dyDescent="0.25">
      <c r="B591" s="58">
        <f t="shared" si="72"/>
        <v>43190</v>
      </c>
      <c r="C591" s="59">
        <f t="shared" si="79"/>
        <v>43190</v>
      </c>
      <c r="G591" s="60"/>
      <c r="H591" s="60"/>
      <c r="M591" s="60"/>
      <c r="N591" s="60"/>
      <c r="O591" s="60"/>
      <c r="P591" s="60"/>
      <c r="R591" s="85">
        <f t="shared" si="78"/>
        <v>0</v>
      </c>
      <c r="S591" s="85">
        <f t="shared" si="73"/>
        <v>0</v>
      </c>
      <c r="T591" s="85" t="str">
        <f t="shared" si="74"/>
        <v>No conformidad y &lt;=30</v>
      </c>
      <c r="U591" s="85">
        <v>1</v>
      </c>
      <c r="V591" s="85" t="str">
        <f t="shared" si="75"/>
        <v/>
      </c>
      <c r="W591" s="85" t="b">
        <f t="shared" si="76"/>
        <v>0</v>
      </c>
      <c r="X591" s="85" t="str">
        <f t="shared" si="77"/>
        <v>No conformidad</v>
      </c>
      <c r="Y591" s="85"/>
      <c r="Z591" s="85"/>
      <c r="AA591" s="85"/>
      <c r="AB591" s="85"/>
      <c r="AC591" s="85"/>
      <c r="AD591" s="85"/>
      <c r="AE591" s="85"/>
      <c r="AF591" s="85"/>
      <c r="AG591" s="85"/>
    </row>
    <row r="592" spans="2:33" x14ac:dyDescent="0.25">
      <c r="B592" s="58">
        <f t="shared" si="72"/>
        <v>43190</v>
      </c>
      <c r="C592" s="59">
        <f t="shared" si="79"/>
        <v>43190</v>
      </c>
      <c r="G592" s="60"/>
      <c r="H592" s="60"/>
      <c r="M592" s="60"/>
      <c r="N592" s="60"/>
      <c r="O592" s="60"/>
      <c r="P592" s="60"/>
      <c r="R592" s="85">
        <f t="shared" si="78"/>
        <v>0</v>
      </c>
      <c r="S592" s="85">
        <f t="shared" si="73"/>
        <v>0</v>
      </c>
      <c r="T592" s="85" t="str">
        <f t="shared" si="74"/>
        <v>No conformidad y &lt;=30</v>
      </c>
      <c r="U592" s="85">
        <v>1</v>
      </c>
      <c r="V592" s="85" t="str">
        <f t="shared" si="75"/>
        <v/>
      </c>
      <c r="W592" s="85" t="b">
        <f t="shared" si="76"/>
        <v>0</v>
      </c>
      <c r="X592" s="85" t="str">
        <f t="shared" si="77"/>
        <v>No conformidad</v>
      </c>
      <c r="Y592" s="85"/>
      <c r="Z592" s="85"/>
      <c r="AA592" s="85"/>
      <c r="AB592" s="85"/>
      <c r="AC592" s="85"/>
      <c r="AD592" s="85"/>
      <c r="AE592" s="85"/>
      <c r="AF592" s="85"/>
      <c r="AG592" s="85"/>
    </row>
    <row r="593" spans="2:33" x14ac:dyDescent="0.25">
      <c r="B593" s="58">
        <f t="shared" si="72"/>
        <v>43190</v>
      </c>
      <c r="C593" s="59">
        <f t="shared" si="79"/>
        <v>43190</v>
      </c>
      <c r="G593" s="60"/>
      <c r="H593" s="60"/>
      <c r="M593" s="60"/>
      <c r="N593" s="60"/>
      <c r="O593" s="60"/>
      <c r="P593" s="60"/>
      <c r="R593" s="85">
        <f t="shared" si="78"/>
        <v>0</v>
      </c>
      <c r="S593" s="85">
        <f t="shared" si="73"/>
        <v>0</v>
      </c>
      <c r="T593" s="85" t="str">
        <f t="shared" si="74"/>
        <v>No conformidad y &lt;=30</v>
      </c>
      <c r="U593" s="85">
        <v>1</v>
      </c>
      <c r="V593" s="85" t="str">
        <f t="shared" si="75"/>
        <v/>
      </c>
      <c r="W593" s="85" t="b">
        <f t="shared" si="76"/>
        <v>0</v>
      </c>
      <c r="X593" s="85" t="str">
        <f t="shared" si="77"/>
        <v>No conformidad</v>
      </c>
      <c r="Y593" s="85"/>
      <c r="Z593" s="85"/>
      <c r="AA593" s="85"/>
      <c r="AB593" s="85"/>
      <c r="AC593" s="85"/>
      <c r="AD593" s="85"/>
      <c r="AE593" s="85"/>
      <c r="AF593" s="85"/>
      <c r="AG593" s="85"/>
    </row>
    <row r="594" spans="2:33" x14ac:dyDescent="0.25">
      <c r="B594" s="58">
        <f t="shared" si="72"/>
        <v>43190</v>
      </c>
      <c r="C594" s="59">
        <f t="shared" si="79"/>
        <v>43190</v>
      </c>
      <c r="G594" s="60"/>
      <c r="H594" s="60"/>
      <c r="M594" s="60"/>
      <c r="N594" s="60"/>
      <c r="O594" s="60"/>
      <c r="P594" s="60"/>
      <c r="R594" s="85">
        <f t="shared" si="78"/>
        <v>0</v>
      </c>
      <c r="S594" s="85">
        <f t="shared" si="73"/>
        <v>0</v>
      </c>
      <c r="T594" s="85" t="str">
        <f t="shared" si="74"/>
        <v>No conformidad y &lt;=30</v>
      </c>
      <c r="U594" s="85">
        <v>1</v>
      </c>
      <c r="V594" s="85" t="str">
        <f t="shared" si="75"/>
        <v/>
      </c>
      <c r="W594" s="85" t="b">
        <f t="shared" si="76"/>
        <v>0</v>
      </c>
      <c r="X594" s="85" t="str">
        <f t="shared" si="77"/>
        <v>No conformidad</v>
      </c>
      <c r="Y594" s="85"/>
      <c r="Z594" s="85"/>
      <c r="AA594" s="85"/>
      <c r="AB594" s="85"/>
      <c r="AC594" s="85"/>
      <c r="AD594" s="85"/>
      <c r="AE594" s="85"/>
      <c r="AF594" s="85"/>
      <c r="AG594" s="85"/>
    </row>
    <row r="595" spans="2:33" x14ac:dyDescent="0.25">
      <c r="B595" s="58">
        <f t="shared" si="72"/>
        <v>43190</v>
      </c>
      <c r="C595" s="59">
        <f t="shared" si="79"/>
        <v>43190</v>
      </c>
      <c r="G595" s="60"/>
      <c r="H595" s="60"/>
      <c r="M595" s="60"/>
      <c r="N595" s="60"/>
      <c r="O595" s="60"/>
      <c r="P595" s="60"/>
      <c r="R595" s="85">
        <f t="shared" si="78"/>
        <v>0</v>
      </c>
      <c r="S595" s="85">
        <f t="shared" si="73"/>
        <v>0</v>
      </c>
      <c r="T595" s="85" t="str">
        <f t="shared" si="74"/>
        <v>No conformidad y &lt;=30</v>
      </c>
      <c r="U595" s="85">
        <v>1</v>
      </c>
      <c r="V595" s="85" t="str">
        <f t="shared" si="75"/>
        <v/>
      </c>
      <c r="W595" s="85" t="b">
        <f t="shared" si="76"/>
        <v>0</v>
      </c>
      <c r="X595" s="85" t="str">
        <f t="shared" si="77"/>
        <v>No conformidad</v>
      </c>
      <c r="Y595" s="85"/>
      <c r="Z595" s="85"/>
      <c r="AA595" s="85"/>
      <c r="AB595" s="85"/>
      <c r="AC595" s="85"/>
      <c r="AD595" s="85"/>
      <c r="AE595" s="85"/>
      <c r="AF595" s="85"/>
      <c r="AG595" s="85"/>
    </row>
    <row r="596" spans="2:33" x14ac:dyDescent="0.25">
      <c r="B596" s="58">
        <f t="shared" si="72"/>
        <v>43190</v>
      </c>
      <c r="C596" s="59">
        <f t="shared" si="79"/>
        <v>43190</v>
      </c>
      <c r="G596" s="60"/>
      <c r="H596" s="60"/>
      <c r="M596" s="60"/>
      <c r="N596" s="60"/>
      <c r="O596" s="60"/>
      <c r="P596" s="60"/>
      <c r="R596" s="85">
        <f t="shared" si="78"/>
        <v>0</v>
      </c>
      <c r="S596" s="85">
        <f t="shared" si="73"/>
        <v>0</v>
      </c>
      <c r="T596" s="85" t="str">
        <f t="shared" si="74"/>
        <v>No conformidad y &lt;=30</v>
      </c>
      <c r="U596" s="85">
        <v>1</v>
      </c>
      <c r="V596" s="85" t="str">
        <f t="shared" si="75"/>
        <v/>
      </c>
      <c r="W596" s="85" t="b">
        <f t="shared" si="76"/>
        <v>0</v>
      </c>
      <c r="X596" s="85" t="str">
        <f t="shared" si="77"/>
        <v>No conformidad</v>
      </c>
      <c r="Y596" s="85"/>
      <c r="Z596" s="85"/>
      <c r="AA596" s="85"/>
      <c r="AB596" s="85"/>
      <c r="AC596" s="85"/>
      <c r="AD596" s="85"/>
      <c r="AE596" s="85"/>
      <c r="AF596" s="85"/>
      <c r="AG596" s="85"/>
    </row>
    <row r="597" spans="2:33" x14ac:dyDescent="0.25">
      <c r="B597" s="58">
        <f t="shared" si="72"/>
        <v>43190</v>
      </c>
      <c r="C597" s="59">
        <f t="shared" si="79"/>
        <v>43190</v>
      </c>
      <c r="G597" s="60"/>
      <c r="H597" s="60"/>
      <c r="M597" s="60"/>
      <c r="N597" s="60"/>
      <c r="O597" s="60"/>
      <c r="P597" s="60"/>
      <c r="R597" s="85">
        <f t="shared" si="78"/>
        <v>0</v>
      </c>
      <c r="S597" s="85">
        <f t="shared" si="73"/>
        <v>0</v>
      </c>
      <c r="T597" s="85" t="str">
        <f t="shared" si="74"/>
        <v>No conformidad y &lt;=30</v>
      </c>
      <c r="U597" s="85">
        <v>1</v>
      </c>
      <c r="V597" s="85" t="str">
        <f t="shared" si="75"/>
        <v/>
      </c>
      <c r="W597" s="85" t="b">
        <f t="shared" si="76"/>
        <v>0</v>
      </c>
      <c r="X597" s="85" t="str">
        <f t="shared" si="77"/>
        <v>No conformidad</v>
      </c>
      <c r="Y597" s="85"/>
      <c r="Z597" s="85"/>
      <c r="AA597" s="85"/>
      <c r="AB597" s="85"/>
      <c r="AC597" s="85"/>
      <c r="AD597" s="85"/>
      <c r="AE597" s="85"/>
      <c r="AF597" s="85"/>
      <c r="AG597" s="85"/>
    </row>
    <row r="598" spans="2:33" x14ac:dyDescent="0.25">
      <c r="B598" s="58">
        <f t="shared" si="72"/>
        <v>43190</v>
      </c>
      <c r="C598" s="59">
        <f t="shared" si="79"/>
        <v>43190</v>
      </c>
      <c r="G598" s="60"/>
      <c r="H598" s="60"/>
      <c r="M598" s="60"/>
      <c r="N598" s="60"/>
      <c r="O598" s="60"/>
      <c r="P598" s="60"/>
      <c r="R598" s="85">
        <f t="shared" si="78"/>
        <v>0</v>
      </c>
      <c r="S598" s="85">
        <f t="shared" si="73"/>
        <v>0</v>
      </c>
      <c r="T598" s="85" t="str">
        <f t="shared" si="74"/>
        <v>No conformidad y &lt;=30</v>
      </c>
      <c r="U598" s="85">
        <v>1</v>
      </c>
      <c r="V598" s="85" t="str">
        <f t="shared" si="75"/>
        <v/>
      </c>
      <c r="W598" s="85" t="b">
        <f t="shared" si="76"/>
        <v>0</v>
      </c>
      <c r="X598" s="85" t="str">
        <f t="shared" si="77"/>
        <v>No conformidad</v>
      </c>
      <c r="Y598" s="85"/>
      <c r="Z598" s="85"/>
      <c r="AA598" s="85"/>
      <c r="AB598" s="85"/>
      <c r="AC598" s="85"/>
      <c r="AD598" s="85"/>
      <c r="AE598" s="85"/>
      <c r="AF598" s="85"/>
      <c r="AG598" s="85"/>
    </row>
    <row r="599" spans="2:33" x14ac:dyDescent="0.25">
      <c r="B599" s="58">
        <f t="shared" si="72"/>
        <v>43190</v>
      </c>
      <c r="C599" s="59">
        <f t="shared" si="79"/>
        <v>43190</v>
      </c>
      <c r="G599" s="60"/>
      <c r="H599" s="60"/>
      <c r="M599" s="60"/>
      <c r="N599" s="60"/>
      <c r="O599" s="60"/>
      <c r="P599" s="60"/>
      <c r="R599" s="85">
        <f t="shared" si="78"/>
        <v>0</v>
      </c>
      <c r="S599" s="85">
        <f t="shared" si="73"/>
        <v>0</v>
      </c>
      <c r="T599" s="85" t="str">
        <f t="shared" si="74"/>
        <v>No conformidad y &lt;=30</v>
      </c>
      <c r="U599" s="85">
        <v>1</v>
      </c>
      <c r="V599" s="85" t="str">
        <f t="shared" si="75"/>
        <v/>
      </c>
      <c r="W599" s="85" t="b">
        <f t="shared" si="76"/>
        <v>0</v>
      </c>
      <c r="X599" s="85" t="str">
        <f t="shared" si="77"/>
        <v>No conformidad</v>
      </c>
      <c r="Y599" s="85"/>
      <c r="Z599" s="85"/>
      <c r="AA599" s="85"/>
      <c r="AB599" s="85"/>
      <c r="AC599" s="85"/>
      <c r="AD599" s="85"/>
      <c r="AE599" s="85"/>
      <c r="AF599" s="85"/>
      <c r="AG599" s="85"/>
    </row>
    <row r="600" spans="2:33" x14ac:dyDescent="0.25">
      <c r="B600" s="58">
        <f t="shared" si="72"/>
        <v>43190</v>
      </c>
      <c r="C600" s="59">
        <f t="shared" si="79"/>
        <v>43190</v>
      </c>
      <c r="G600" s="60"/>
      <c r="H600" s="60"/>
      <c r="M600" s="60"/>
      <c r="N600" s="60"/>
      <c r="O600" s="60"/>
      <c r="P600" s="60"/>
      <c r="R600" s="85">
        <f t="shared" si="78"/>
        <v>0</v>
      </c>
      <c r="S600" s="85">
        <f t="shared" si="73"/>
        <v>0</v>
      </c>
      <c r="T600" s="85" t="str">
        <f t="shared" si="74"/>
        <v>No conformidad y &lt;=30</v>
      </c>
      <c r="U600" s="85">
        <v>1</v>
      </c>
      <c r="V600" s="85" t="str">
        <f t="shared" si="75"/>
        <v/>
      </c>
      <c r="W600" s="85" t="b">
        <f t="shared" si="76"/>
        <v>0</v>
      </c>
      <c r="X600" s="85" t="str">
        <f t="shared" si="77"/>
        <v>No conformidad</v>
      </c>
      <c r="Y600" s="85"/>
      <c r="Z600" s="85"/>
      <c r="AA600" s="85"/>
      <c r="AB600" s="85"/>
      <c r="AC600" s="85"/>
      <c r="AD600" s="85"/>
      <c r="AE600" s="85"/>
      <c r="AF600" s="85"/>
      <c r="AG600" s="85"/>
    </row>
    <row r="601" spans="2:33" x14ac:dyDescent="0.25">
      <c r="B601" s="58">
        <f t="shared" si="72"/>
        <v>43190</v>
      </c>
      <c r="C601" s="59">
        <f t="shared" si="79"/>
        <v>43190</v>
      </c>
      <c r="G601" s="60"/>
      <c r="H601" s="60"/>
      <c r="M601" s="60"/>
      <c r="N601" s="60"/>
      <c r="O601" s="60"/>
      <c r="P601" s="60"/>
      <c r="R601" s="85">
        <f t="shared" si="78"/>
        <v>0</v>
      </c>
      <c r="S601" s="85">
        <f t="shared" si="73"/>
        <v>0</v>
      </c>
      <c r="T601" s="85" t="str">
        <f t="shared" si="74"/>
        <v>No conformidad y &lt;=30</v>
      </c>
      <c r="U601" s="85">
        <v>1</v>
      </c>
      <c r="V601" s="85" t="str">
        <f t="shared" si="75"/>
        <v/>
      </c>
      <c r="W601" s="85" t="b">
        <f t="shared" si="76"/>
        <v>0</v>
      </c>
      <c r="X601" s="85" t="str">
        <f t="shared" si="77"/>
        <v>No conformidad</v>
      </c>
      <c r="Y601" s="85"/>
      <c r="Z601" s="85"/>
      <c r="AA601" s="85"/>
      <c r="AB601" s="85"/>
      <c r="AC601" s="85"/>
      <c r="AD601" s="85"/>
      <c r="AE601" s="85"/>
      <c r="AF601" s="85"/>
      <c r="AG601" s="85"/>
    </row>
    <row r="602" spans="2:33" x14ac:dyDescent="0.25">
      <c r="B602" s="58">
        <f t="shared" si="72"/>
        <v>43190</v>
      </c>
      <c r="C602" s="59">
        <f t="shared" si="79"/>
        <v>43190</v>
      </c>
      <c r="G602" s="60"/>
      <c r="H602" s="60"/>
      <c r="M602" s="60"/>
      <c r="N602" s="60"/>
      <c r="O602" s="60"/>
      <c r="P602" s="60"/>
      <c r="R602" s="85">
        <f t="shared" si="78"/>
        <v>0</v>
      </c>
      <c r="S602" s="85">
        <f t="shared" si="73"/>
        <v>0</v>
      </c>
      <c r="T602" s="85" t="str">
        <f t="shared" si="74"/>
        <v>No conformidad y &lt;=30</v>
      </c>
      <c r="U602" s="85">
        <v>1</v>
      </c>
      <c r="V602" s="85" t="str">
        <f t="shared" si="75"/>
        <v/>
      </c>
      <c r="W602" s="85" t="b">
        <f t="shared" si="76"/>
        <v>0</v>
      </c>
      <c r="X602" s="85" t="str">
        <f t="shared" si="77"/>
        <v>No conformidad</v>
      </c>
      <c r="Y602" s="85"/>
      <c r="Z602" s="85"/>
      <c r="AA602" s="85"/>
      <c r="AB602" s="85"/>
      <c r="AC602" s="85"/>
      <c r="AD602" s="85"/>
      <c r="AE602" s="85"/>
      <c r="AF602" s="85"/>
      <c r="AG602" s="85"/>
    </row>
    <row r="603" spans="2:33" x14ac:dyDescent="0.25">
      <c r="B603" s="58">
        <f t="shared" si="72"/>
        <v>43190</v>
      </c>
      <c r="C603" s="59">
        <f t="shared" si="79"/>
        <v>43190</v>
      </c>
      <c r="G603" s="60"/>
      <c r="H603" s="60"/>
      <c r="M603" s="60"/>
      <c r="N603" s="60"/>
      <c r="O603" s="60"/>
      <c r="P603" s="60"/>
      <c r="R603" s="85">
        <f t="shared" si="78"/>
        <v>0</v>
      </c>
      <c r="S603" s="85">
        <f t="shared" si="73"/>
        <v>0</v>
      </c>
      <c r="T603" s="85" t="str">
        <f t="shared" si="74"/>
        <v>No conformidad y &lt;=30</v>
      </c>
      <c r="U603" s="85">
        <v>1</v>
      </c>
      <c r="V603" s="85" t="str">
        <f t="shared" si="75"/>
        <v/>
      </c>
      <c r="W603" s="85" t="b">
        <f t="shared" si="76"/>
        <v>0</v>
      </c>
      <c r="X603" s="85" t="str">
        <f t="shared" si="77"/>
        <v>No conformidad</v>
      </c>
      <c r="Y603" s="85"/>
      <c r="Z603" s="85"/>
      <c r="AA603" s="85"/>
      <c r="AB603" s="85"/>
      <c r="AC603" s="85"/>
      <c r="AD603" s="85"/>
      <c r="AE603" s="85"/>
      <c r="AF603" s="85"/>
      <c r="AG603" s="85"/>
    </row>
    <row r="604" spans="2:33" x14ac:dyDescent="0.25">
      <c r="B604" s="58">
        <f t="shared" si="72"/>
        <v>43190</v>
      </c>
      <c r="C604" s="59">
        <f t="shared" si="79"/>
        <v>43190</v>
      </c>
      <c r="G604" s="60"/>
      <c r="H604" s="60"/>
      <c r="M604" s="60"/>
      <c r="N604" s="60"/>
      <c r="O604" s="60"/>
      <c r="P604" s="60"/>
      <c r="R604" s="85">
        <f t="shared" si="78"/>
        <v>0</v>
      </c>
      <c r="S604" s="85">
        <f t="shared" si="73"/>
        <v>0</v>
      </c>
      <c r="T604" s="85" t="str">
        <f t="shared" si="74"/>
        <v>No conformidad y &lt;=30</v>
      </c>
      <c r="U604" s="85">
        <v>1</v>
      </c>
      <c r="V604" s="85" t="str">
        <f t="shared" si="75"/>
        <v/>
      </c>
      <c r="W604" s="85" t="b">
        <f t="shared" si="76"/>
        <v>0</v>
      </c>
      <c r="X604" s="85" t="str">
        <f t="shared" si="77"/>
        <v>No conformidad</v>
      </c>
      <c r="Y604" s="85"/>
      <c r="Z604" s="85"/>
      <c r="AA604" s="85"/>
      <c r="AB604" s="85"/>
      <c r="AC604" s="85"/>
      <c r="AD604" s="85"/>
      <c r="AE604" s="85"/>
      <c r="AF604" s="85"/>
      <c r="AG604" s="85"/>
    </row>
    <row r="605" spans="2:33" x14ac:dyDescent="0.25">
      <c r="B605" s="58">
        <f t="shared" si="72"/>
        <v>43190</v>
      </c>
      <c r="C605" s="59">
        <f t="shared" si="79"/>
        <v>43190</v>
      </c>
      <c r="G605" s="60"/>
      <c r="H605" s="60"/>
      <c r="M605" s="60"/>
      <c r="N605" s="60"/>
      <c r="O605" s="60"/>
      <c r="P605" s="60"/>
      <c r="R605" s="85">
        <f t="shared" si="78"/>
        <v>0</v>
      </c>
      <c r="S605" s="85">
        <f t="shared" si="73"/>
        <v>0</v>
      </c>
      <c r="T605" s="85" t="str">
        <f t="shared" si="74"/>
        <v>No conformidad y &lt;=30</v>
      </c>
      <c r="U605" s="85">
        <v>1</v>
      </c>
      <c r="V605" s="85" t="str">
        <f t="shared" si="75"/>
        <v/>
      </c>
      <c r="W605" s="85" t="b">
        <f t="shared" si="76"/>
        <v>0</v>
      </c>
      <c r="X605" s="85" t="str">
        <f t="shared" si="77"/>
        <v>No conformidad</v>
      </c>
      <c r="Y605" s="85"/>
      <c r="Z605" s="85"/>
      <c r="AA605" s="85"/>
      <c r="AB605" s="85"/>
      <c r="AC605" s="85"/>
      <c r="AD605" s="85"/>
      <c r="AE605" s="85"/>
      <c r="AF605" s="85"/>
      <c r="AG605" s="85"/>
    </row>
    <row r="606" spans="2:33" x14ac:dyDescent="0.25">
      <c r="B606" s="58">
        <f t="shared" si="72"/>
        <v>43190</v>
      </c>
      <c r="C606" s="59">
        <f t="shared" si="79"/>
        <v>43190</v>
      </c>
      <c r="G606" s="60"/>
      <c r="H606" s="60"/>
      <c r="M606" s="60"/>
      <c r="N606" s="60"/>
      <c r="O606" s="60"/>
      <c r="P606" s="60"/>
      <c r="R606" s="85">
        <f t="shared" si="78"/>
        <v>0</v>
      </c>
      <c r="S606" s="85">
        <f t="shared" si="73"/>
        <v>0</v>
      </c>
      <c r="T606" s="85" t="str">
        <f t="shared" si="74"/>
        <v>No conformidad y &lt;=30</v>
      </c>
      <c r="U606" s="85">
        <v>1</v>
      </c>
      <c r="V606" s="85" t="str">
        <f t="shared" si="75"/>
        <v/>
      </c>
      <c r="W606" s="85" t="b">
        <f t="shared" si="76"/>
        <v>0</v>
      </c>
      <c r="X606" s="85" t="str">
        <f t="shared" si="77"/>
        <v>No conformidad</v>
      </c>
      <c r="Y606" s="85"/>
      <c r="Z606" s="85"/>
      <c r="AA606" s="85"/>
      <c r="AB606" s="85"/>
      <c r="AC606" s="85"/>
      <c r="AD606" s="85"/>
      <c r="AE606" s="85"/>
      <c r="AF606" s="85"/>
      <c r="AG606" s="85"/>
    </row>
    <row r="607" spans="2:33" x14ac:dyDescent="0.25">
      <c r="B607" s="58">
        <f t="shared" si="72"/>
        <v>43190</v>
      </c>
      <c r="C607" s="59">
        <f t="shared" si="79"/>
        <v>43190</v>
      </c>
      <c r="G607" s="60"/>
      <c r="H607" s="60"/>
      <c r="M607" s="60"/>
      <c r="N607" s="60"/>
      <c r="O607" s="60"/>
      <c r="P607" s="60"/>
      <c r="R607" s="85">
        <f t="shared" si="78"/>
        <v>0</v>
      </c>
      <c r="S607" s="85">
        <f t="shared" si="73"/>
        <v>0</v>
      </c>
      <c r="T607" s="85" t="str">
        <f t="shared" si="74"/>
        <v>No conformidad y &lt;=30</v>
      </c>
      <c r="U607" s="85">
        <v>1</v>
      </c>
      <c r="V607" s="85" t="str">
        <f t="shared" si="75"/>
        <v/>
      </c>
      <c r="W607" s="85" t="b">
        <f t="shared" si="76"/>
        <v>0</v>
      </c>
      <c r="X607" s="85" t="str">
        <f t="shared" si="77"/>
        <v>No conformidad</v>
      </c>
      <c r="Y607" s="85"/>
      <c r="Z607" s="85"/>
      <c r="AA607" s="85"/>
      <c r="AB607" s="85"/>
      <c r="AC607" s="85"/>
      <c r="AD607" s="85"/>
      <c r="AE607" s="85"/>
      <c r="AF607" s="85"/>
      <c r="AG607" s="85"/>
    </row>
    <row r="608" spans="2:33" x14ac:dyDescent="0.25">
      <c r="B608" s="58">
        <f t="shared" si="72"/>
        <v>43190</v>
      </c>
      <c r="C608" s="59">
        <f t="shared" si="79"/>
        <v>43190</v>
      </c>
      <c r="G608" s="60"/>
      <c r="H608" s="60"/>
      <c r="M608" s="60"/>
      <c r="N608" s="60"/>
      <c r="O608" s="60"/>
      <c r="P608" s="60"/>
      <c r="R608" s="85">
        <f t="shared" si="78"/>
        <v>0</v>
      </c>
      <c r="S608" s="85">
        <f t="shared" si="73"/>
        <v>0</v>
      </c>
      <c r="T608" s="85" t="str">
        <f t="shared" si="74"/>
        <v>No conformidad y &lt;=30</v>
      </c>
      <c r="U608" s="85">
        <v>1</v>
      </c>
      <c r="V608" s="85" t="str">
        <f t="shared" si="75"/>
        <v/>
      </c>
      <c r="W608" s="85" t="b">
        <f t="shared" si="76"/>
        <v>0</v>
      </c>
      <c r="X608" s="85" t="str">
        <f t="shared" si="77"/>
        <v>No conformidad</v>
      </c>
      <c r="Y608" s="85"/>
      <c r="Z608" s="85"/>
      <c r="AA608" s="85"/>
      <c r="AB608" s="85"/>
      <c r="AC608" s="85"/>
      <c r="AD608" s="85"/>
      <c r="AE608" s="85"/>
      <c r="AF608" s="85"/>
      <c r="AG608" s="85"/>
    </row>
    <row r="609" spans="2:33" x14ac:dyDescent="0.25">
      <c r="B609" s="58">
        <f t="shared" si="72"/>
        <v>43190</v>
      </c>
      <c r="C609" s="59">
        <f t="shared" si="79"/>
        <v>43190</v>
      </c>
      <c r="G609" s="60"/>
      <c r="H609" s="60"/>
      <c r="M609" s="60"/>
      <c r="N609" s="60"/>
      <c r="O609" s="60"/>
      <c r="P609" s="60"/>
      <c r="R609" s="85">
        <f t="shared" si="78"/>
        <v>0</v>
      </c>
      <c r="S609" s="85">
        <f t="shared" si="73"/>
        <v>0</v>
      </c>
      <c r="T609" s="85" t="str">
        <f t="shared" si="74"/>
        <v>No conformidad y &lt;=30</v>
      </c>
      <c r="U609" s="85">
        <v>1</v>
      </c>
      <c r="V609" s="85" t="str">
        <f t="shared" si="75"/>
        <v/>
      </c>
      <c r="W609" s="85" t="b">
        <f t="shared" si="76"/>
        <v>0</v>
      </c>
      <c r="X609" s="85" t="str">
        <f t="shared" si="77"/>
        <v>No conformidad</v>
      </c>
      <c r="Y609" s="85"/>
      <c r="Z609" s="85"/>
      <c r="AA609" s="85"/>
      <c r="AB609" s="85"/>
      <c r="AC609" s="85"/>
      <c r="AD609" s="85"/>
      <c r="AE609" s="85"/>
      <c r="AF609" s="85"/>
      <c r="AG609" s="85"/>
    </row>
    <row r="610" spans="2:33" x14ac:dyDescent="0.25">
      <c r="B610" s="58">
        <f t="shared" si="72"/>
        <v>43190</v>
      </c>
      <c r="C610" s="59">
        <f t="shared" si="79"/>
        <v>43190</v>
      </c>
      <c r="G610" s="60"/>
      <c r="H610" s="60"/>
      <c r="M610" s="60"/>
      <c r="N610" s="60"/>
      <c r="O610" s="60"/>
      <c r="P610" s="60"/>
      <c r="R610" s="85">
        <f t="shared" si="78"/>
        <v>0</v>
      </c>
      <c r="S610" s="85">
        <f t="shared" si="73"/>
        <v>0</v>
      </c>
      <c r="T610" s="85" t="str">
        <f t="shared" si="74"/>
        <v>No conformidad y &lt;=30</v>
      </c>
      <c r="U610" s="85">
        <v>1</v>
      </c>
      <c r="V610" s="85" t="str">
        <f t="shared" si="75"/>
        <v/>
      </c>
      <c r="W610" s="85" t="b">
        <f t="shared" si="76"/>
        <v>0</v>
      </c>
      <c r="X610" s="85" t="str">
        <f t="shared" si="77"/>
        <v>No conformidad</v>
      </c>
      <c r="Y610" s="85"/>
      <c r="Z610" s="85"/>
      <c r="AA610" s="85"/>
      <c r="AB610" s="85"/>
      <c r="AC610" s="85"/>
      <c r="AD610" s="85"/>
      <c r="AE610" s="85"/>
      <c r="AF610" s="85"/>
      <c r="AG610" s="85"/>
    </row>
    <row r="611" spans="2:33" x14ac:dyDescent="0.25">
      <c r="B611" s="58">
        <f t="shared" si="72"/>
        <v>43190</v>
      </c>
      <c r="C611" s="59">
        <f t="shared" si="79"/>
        <v>43190</v>
      </c>
      <c r="G611" s="60"/>
      <c r="H611" s="60"/>
      <c r="M611" s="60"/>
      <c r="N611" s="60"/>
      <c r="O611" s="60"/>
      <c r="P611" s="60"/>
      <c r="R611" s="85">
        <f t="shared" si="78"/>
        <v>0</v>
      </c>
      <c r="S611" s="85">
        <f t="shared" si="73"/>
        <v>0</v>
      </c>
      <c r="T611" s="85" t="str">
        <f t="shared" si="74"/>
        <v>No conformidad y &lt;=30</v>
      </c>
      <c r="U611" s="85">
        <v>1</v>
      </c>
      <c r="V611" s="85" t="str">
        <f t="shared" si="75"/>
        <v/>
      </c>
      <c r="W611" s="85" t="b">
        <f t="shared" si="76"/>
        <v>0</v>
      </c>
      <c r="X611" s="85" t="str">
        <f t="shared" si="77"/>
        <v>No conformidad</v>
      </c>
      <c r="Y611" s="85"/>
      <c r="Z611" s="85"/>
      <c r="AA611" s="85"/>
      <c r="AB611" s="85"/>
      <c r="AC611" s="85"/>
      <c r="AD611" s="85"/>
      <c r="AE611" s="85"/>
      <c r="AF611" s="85"/>
      <c r="AG611" s="85"/>
    </row>
    <row r="612" spans="2:33" x14ac:dyDescent="0.25">
      <c r="B612" s="58">
        <f t="shared" si="72"/>
        <v>43190</v>
      </c>
      <c r="C612" s="59">
        <f t="shared" si="79"/>
        <v>43190</v>
      </c>
      <c r="G612" s="60"/>
      <c r="H612" s="60"/>
      <c r="M612" s="60"/>
      <c r="N612" s="60"/>
      <c r="O612" s="60"/>
      <c r="P612" s="60"/>
      <c r="R612" s="85">
        <f t="shared" si="78"/>
        <v>0</v>
      </c>
      <c r="S612" s="85">
        <f t="shared" si="73"/>
        <v>0</v>
      </c>
      <c r="T612" s="85" t="str">
        <f t="shared" si="74"/>
        <v>No conformidad y &lt;=30</v>
      </c>
      <c r="U612" s="85">
        <v>1</v>
      </c>
      <c r="V612" s="85" t="str">
        <f t="shared" si="75"/>
        <v/>
      </c>
      <c r="W612" s="85" t="b">
        <f t="shared" si="76"/>
        <v>0</v>
      </c>
      <c r="X612" s="85" t="str">
        <f t="shared" si="77"/>
        <v>No conformidad</v>
      </c>
      <c r="Y612" s="85"/>
      <c r="Z612" s="85"/>
      <c r="AA612" s="85"/>
      <c r="AB612" s="85"/>
      <c r="AC612" s="85"/>
      <c r="AD612" s="85"/>
      <c r="AE612" s="85"/>
      <c r="AF612" s="85"/>
      <c r="AG612" s="85"/>
    </row>
    <row r="613" spans="2:33" x14ac:dyDescent="0.25">
      <c r="B613" s="58">
        <f t="shared" si="72"/>
        <v>43190</v>
      </c>
      <c r="C613" s="59">
        <f t="shared" si="79"/>
        <v>43190</v>
      </c>
      <c r="G613" s="60"/>
      <c r="H613" s="60"/>
      <c r="M613" s="60"/>
      <c r="N613" s="60"/>
      <c r="O613" s="60"/>
      <c r="P613" s="60"/>
      <c r="R613" s="85">
        <f t="shared" si="78"/>
        <v>0</v>
      </c>
      <c r="S613" s="85">
        <f t="shared" si="73"/>
        <v>0</v>
      </c>
      <c r="T613" s="85" t="str">
        <f t="shared" si="74"/>
        <v>No conformidad y &lt;=30</v>
      </c>
      <c r="U613" s="85">
        <v>1</v>
      </c>
      <c r="V613" s="85" t="str">
        <f t="shared" si="75"/>
        <v/>
      </c>
      <c r="W613" s="85" t="b">
        <f t="shared" si="76"/>
        <v>0</v>
      </c>
      <c r="X613" s="85" t="str">
        <f t="shared" si="77"/>
        <v>No conformidad</v>
      </c>
      <c r="Y613" s="85"/>
      <c r="Z613" s="85"/>
      <c r="AA613" s="85"/>
      <c r="AB613" s="85"/>
      <c r="AC613" s="85"/>
      <c r="AD613" s="85"/>
      <c r="AE613" s="85"/>
      <c r="AF613" s="85"/>
      <c r="AG613" s="85"/>
    </row>
    <row r="614" spans="2:33" x14ac:dyDescent="0.25">
      <c r="B614" s="58">
        <f t="shared" si="72"/>
        <v>43190</v>
      </c>
      <c r="C614" s="59">
        <f t="shared" si="79"/>
        <v>43190</v>
      </c>
      <c r="G614" s="60"/>
      <c r="H614" s="60"/>
      <c r="M614" s="60"/>
      <c r="N614" s="60"/>
      <c r="O614" s="60"/>
      <c r="P614" s="60"/>
      <c r="R614" s="85">
        <f t="shared" si="78"/>
        <v>0</v>
      </c>
      <c r="S614" s="85">
        <f t="shared" si="73"/>
        <v>0</v>
      </c>
      <c r="T614" s="85" t="str">
        <f t="shared" si="74"/>
        <v>No conformidad y &lt;=30</v>
      </c>
      <c r="U614" s="85">
        <v>1</v>
      </c>
      <c r="V614" s="85" t="str">
        <f t="shared" si="75"/>
        <v/>
      </c>
      <c r="W614" s="85" t="b">
        <f t="shared" si="76"/>
        <v>0</v>
      </c>
      <c r="X614" s="85" t="str">
        <f t="shared" si="77"/>
        <v>No conformidad</v>
      </c>
      <c r="Y614" s="85"/>
      <c r="Z614" s="85"/>
      <c r="AA614" s="85"/>
      <c r="AB614" s="85"/>
      <c r="AC614" s="85"/>
      <c r="AD614" s="85"/>
      <c r="AE614" s="85"/>
      <c r="AF614" s="85"/>
      <c r="AG614" s="85"/>
    </row>
    <row r="615" spans="2:33" x14ac:dyDescent="0.25">
      <c r="B615" s="58">
        <f t="shared" si="72"/>
        <v>43190</v>
      </c>
      <c r="C615" s="59">
        <f t="shared" si="79"/>
        <v>43190</v>
      </c>
      <c r="G615" s="60"/>
      <c r="H615" s="60"/>
      <c r="M615" s="60"/>
      <c r="N615" s="60"/>
      <c r="O615" s="60"/>
      <c r="P615" s="60"/>
      <c r="R615" s="85">
        <f t="shared" si="78"/>
        <v>0</v>
      </c>
      <c r="S615" s="85">
        <f t="shared" si="73"/>
        <v>0</v>
      </c>
      <c r="T615" s="85" t="str">
        <f t="shared" si="74"/>
        <v>No conformidad y &lt;=30</v>
      </c>
      <c r="U615" s="85">
        <v>1</v>
      </c>
      <c r="V615" s="85" t="str">
        <f t="shared" si="75"/>
        <v/>
      </c>
      <c r="W615" s="85" t="b">
        <f t="shared" si="76"/>
        <v>0</v>
      </c>
      <c r="X615" s="85" t="str">
        <f t="shared" si="77"/>
        <v>No conformidad</v>
      </c>
      <c r="Y615" s="85"/>
      <c r="Z615" s="85"/>
      <c r="AA615" s="85"/>
      <c r="AB615" s="85"/>
      <c r="AC615" s="85"/>
      <c r="AD615" s="85"/>
      <c r="AE615" s="85"/>
      <c r="AF615" s="85"/>
      <c r="AG615" s="85"/>
    </row>
    <row r="616" spans="2:33" x14ac:dyDescent="0.25">
      <c r="B616" s="58">
        <f t="shared" si="72"/>
        <v>43190</v>
      </c>
      <c r="C616" s="59">
        <f t="shared" si="79"/>
        <v>43190</v>
      </c>
      <c r="G616" s="60"/>
      <c r="H616" s="60"/>
      <c r="M616" s="60"/>
      <c r="N616" s="60"/>
      <c r="O616" s="60"/>
      <c r="P616" s="60"/>
      <c r="R616" s="85">
        <f t="shared" si="78"/>
        <v>0</v>
      </c>
      <c r="S616" s="85">
        <f t="shared" si="73"/>
        <v>0</v>
      </c>
      <c r="T616" s="85" t="str">
        <f t="shared" si="74"/>
        <v>No conformidad y &lt;=30</v>
      </c>
      <c r="U616" s="85">
        <v>1</v>
      </c>
      <c r="V616" s="85" t="str">
        <f t="shared" si="75"/>
        <v/>
      </c>
      <c r="W616" s="85" t="b">
        <f t="shared" si="76"/>
        <v>0</v>
      </c>
      <c r="X616" s="85" t="str">
        <f t="shared" si="77"/>
        <v>No conformidad</v>
      </c>
      <c r="Y616" s="85"/>
      <c r="Z616" s="85"/>
      <c r="AA616" s="85"/>
      <c r="AB616" s="85"/>
      <c r="AC616" s="85"/>
      <c r="AD616" s="85"/>
      <c r="AE616" s="85"/>
      <c r="AF616" s="85"/>
      <c r="AG616" s="85"/>
    </row>
    <row r="617" spans="2:33" x14ac:dyDescent="0.25">
      <c r="B617" s="58">
        <f t="shared" si="72"/>
        <v>43190</v>
      </c>
      <c r="C617" s="59">
        <f t="shared" si="79"/>
        <v>43190</v>
      </c>
      <c r="G617" s="60"/>
      <c r="H617" s="60"/>
      <c r="M617" s="60"/>
      <c r="N617" s="60"/>
      <c r="O617" s="60"/>
      <c r="P617" s="60"/>
      <c r="R617" s="85">
        <f t="shared" si="78"/>
        <v>0</v>
      </c>
      <c r="S617" s="85">
        <f t="shared" si="73"/>
        <v>0</v>
      </c>
      <c r="T617" s="85" t="str">
        <f t="shared" si="74"/>
        <v>No conformidad y &lt;=30</v>
      </c>
      <c r="U617" s="85">
        <v>1</v>
      </c>
      <c r="V617" s="85" t="str">
        <f t="shared" si="75"/>
        <v/>
      </c>
      <c r="W617" s="85" t="b">
        <f t="shared" si="76"/>
        <v>0</v>
      </c>
      <c r="X617" s="85" t="str">
        <f t="shared" si="77"/>
        <v>No conformidad</v>
      </c>
      <c r="Y617" s="85"/>
      <c r="Z617" s="85"/>
      <c r="AA617" s="85"/>
      <c r="AB617" s="85"/>
      <c r="AC617" s="85"/>
      <c r="AD617" s="85"/>
      <c r="AE617" s="85"/>
      <c r="AF617" s="85"/>
      <c r="AG617" s="85"/>
    </row>
    <row r="618" spans="2:33" x14ac:dyDescent="0.25">
      <c r="B618" s="58">
        <f t="shared" si="72"/>
        <v>43190</v>
      </c>
      <c r="C618" s="59">
        <f t="shared" si="79"/>
        <v>43190</v>
      </c>
      <c r="G618" s="60"/>
      <c r="H618" s="60"/>
      <c r="M618" s="60"/>
      <c r="N618" s="60"/>
      <c r="O618" s="60"/>
      <c r="P618" s="60"/>
      <c r="R618" s="85">
        <f t="shared" si="78"/>
        <v>0</v>
      </c>
      <c r="S618" s="85">
        <f t="shared" si="73"/>
        <v>0</v>
      </c>
      <c r="T618" s="85" t="str">
        <f t="shared" si="74"/>
        <v>No conformidad y &lt;=30</v>
      </c>
      <c r="U618" s="85">
        <v>1</v>
      </c>
      <c r="V618" s="85" t="str">
        <f t="shared" si="75"/>
        <v/>
      </c>
      <c r="W618" s="85" t="b">
        <f t="shared" si="76"/>
        <v>0</v>
      </c>
      <c r="X618" s="85" t="str">
        <f t="shared" si="77"/>
        <v>No conformidad</v>
      </c>
      <c r="Y618" s="85"/>
      <c r="Z618" s="85"/>
      <c r="AA618" s="85"/>
      <c r="AB618" s="85"/>
      <c r="AC618" s="85"/>
      <c r="AD618" s="85"/>
      <c r="AE618" s="85"/>
      <c r="AF618" s="85"/>
      <c r="AG618" s="85"/>
    </row>
    <row r="619" spans="2:33" x14ac:dyDescent="0.25">
      <c r="B619" s="58">
        <f t="shared" si="72"/>
        <v>43190</v>
      </c>
      <c r="C619" s="59">
        <f t="shared" si="79"/>
        <v>43190</v>
      </c>
      <c r="G619" s="60"/>
      <c r="H619" s="60"/>
      <c r="M619" s="60"/>
      <c r="N619" s="60"/>
      <c r="O619" s="60"/>
      <c r="P619" s="60"/>
      <c r="R619" s="85">
        <f t="shared" si="78"/>
        <v>0</v>
      </c>
      <c r="S619" s="85">
        <f t="shared" si="73"/>
        <v>0</v>
      </c>
      <c r="T619" s="85" t="str">
        <f t="shared" si="74"/>
        <v>No conformidad y &lt;=30</v>
      </c>
      <c r="U619" s="85">
        <v>1</v>
      </c>
      <c r="V619" s="85" t="str">
        <f t="shared" si="75"/>
        <v/>
      </c>
      <c r="W619" s="85" t="b">
        <f t="shared" si="76"/>
        <v>0</v>
      </c>
      <c r="X619" s="85" t="str">
        <f t="shared" si="77"/>
        <v>No conformidad</v>
      </c>
      <c r="Y619" s="85"/>
      <c r="Z619" s="85"/>
      <c r="AA619" s="85"/>
      <c r="AB619" s="85"/>
      <c r="AC619" s="85"/>
      <c r="AD619" s="85"/>
      <c r="AE619" s="85"/>
      <c r="AF619" s="85"/>
      <c r="AG619" s="85"/>
    </row>
    <row r="620" spans="2:33" x14ac:dyDescent="0.25">
      <c r="B620" s="58">
        <f t="shared" si="72"/>
        <v>43190</v>
      </c>
      <c r="C620" s="59">
        <f t="shared" si="79"/>
        <v>43190</v>
      </c>
      <c r="G620" s="60"/>
      <c r="H620" s="60"/>
      <c r="M620" s="60"/>
      <c r="N620" s="60"/>
      <c r="O620" s="60"/>
      <c r="P620" s="60"/>
      <c r="R620" s="85">
        <f t="shared" si="78"/>
        <v>0</v>
      </c>
      <c r="S620" s="85">
        <f t="shared" si="73"/>
        <v>0</v>
      </c>
      <c r="T620" s="85" t="str">
        <f t="shared" si="74"/>
        <v>No conformidad y &lt;=30</v>
      </c>
      <c r="U620" s="85">
        <v>1</v>
      </c>
      <c r="V620" s="85" t="str">
        <f t="shared" si="75"/>
        <v/>
      </c>
      <c r="W620" s="85" t="b">
        <f t="shared" si="76"/>
        <v>0</v>
      </c>
      <c r="X620" s="85" t="str">
        <f t="shared" si="77"/>
        <v>No conformidad</v>
      </c>
      <c r="Y620" s="85"/>
      <c r="Z620" s="85"/>
      <c r="AA620" s="85"/>
      <c r="AB620" s="85"/>
      <c r="AC620" s="85"/>
      <c r="AD620" s="85"/>
      <c r="AE620" s="85"/>
      <c r="AF620" s="85"/>
      <c r="AG620" s="85"/>
    </row>
    <row r="621" spans="2:33" x14ac:dyDescent="0.25">
      <c r="B621" s="58">
        <f t="shared" si="72"/>
        <v>43190</v>
      </c>
      <c r="C621" s="59">
        <f t="shared" si="79"/>
        <v>43190</v>
      </c>
      <c r="G621" s="60"/>
      <c r="H621" s="60"/>
      <c r="M621" s="60"/>
      <c r="N621" s="60"/>
      <c r="O621" s="60"/>
      <c r="P621" s="60"/>
      <c r="R621" s="85">
        <f t="shared" si="78"/>
        <v>0</v>
      </c>
      <c r="S621" s="85">
        <f t="shared" si="73"/>
        <v>0</v>
      </c>
      <c r="T621" s="85" t="str">
        <f t="shared" si="74"/>
        <v>No conformidad y &lt;=30</v>
      </c>
      <c r="U621" s="85">
        <v>1</v>
      </c>
      <c r="V621" s="85" t="str">
        <f t="shared" si="75"/>
        <v/>
      </c>
      <c r="W621" s="85" t="b">
        <f t="shared" si="76"/>
        <v>0</v>
      </c>
      <c r="X621" s="85" t="str">
        <f t="shared" si="77"/>
        <v>No conformidad</v>
      </c>
      <c r="Y621" s="85"/>
      <c r="Z621" s="85"/>
      <c r="AA621" s="85"/>
      <c r="AB621" s="85"/>
      <c r="AC621" s="85"/>
      <c r="AD621" s="85"/>
      <c r="AE621" s="85"/>
      <c r="AF621" s="85"/>
      <c r="AG621" s="85"/>
    </row>
    <row r="622" spans="2:33" x14ac:dyDescent="0.25">
      <c r="B622" s="58">
        <f t="shared" si="72"/>
        <v>43190</v>
      </c>
      <c r="C622" s="59">
        <f t="shared" si="79"/>
        <v>43190</v>
      </c>
      <c r="G622" s="60"/>
      <c r="H622" s="60"/>
      <c r="M622" s="60"/>
      <c r="N622" s="60"/>
      <c r="O622" s="60"/>
      <c r="P622" s="60"/>
      <c r="R622" s="85">
        <f t="shared" si="78"/>
        <v>0</v>
      </c>
      <c r="S622" s="85">
        <f t="shared" si="73"/>
        <v>0</v>
      </c>
      <c r="T622" s="85" t="str">
        <f t="shared" si="74"/>
        <v>No conformidad y &lt;=30</v>
      </c>
      <c r="U622" s="85">
        <v>1</v>
      </c>
      <c r="V622" s="85" t="str">
        <f t="shared" si="75"/>
        <v/>
      </c>
      <c r="W622" s="85" t="b">
        <f t="shared" si="76"/>
        <v>0</v>
      </c>
      <c r="X622" s="85" t="str">
        <f t="shared" si="77"/>
        <v>No conformidad</v>
      </c>
      <c r="Y622" s="85"/>
      <c r="Z622" s="85"/>
      <c r="AA622" s="85"/>
      <c r="AB622" s="85"/>
      <c r="AC622" s="85"/>
      <c r="AD622" s="85"/>
      <c r="AE622" s="85"/>
      <c r="AF622" s="85"/>
      <c r="AG622" s="85"/>
    </row>
    <row r="623" spans="2:33" x14ac:dyDescent="0.25">
      <c r="B623" s="58">
        <f t="shared" si="72"/>
        <v>43190</v>
      </c>
      <c r="C623" s="59">
        <f t="shared" si="79"/>
        <v>43190</v>
      </c>
      <c r="G623" s="60"/>
      <c r="H623" s="60"/>
      <c r="M623" s="60"/>
      <c r="N623" s="60"/>
      <c r="O623" s="60"/>
      <c r="P623" s="60"/>
      <c r="R623" s="85">
        <f t="shared" si="78"/>
        <v>0</v>
      </c>
      <c r="S623" s="85">
        <f t="shared" si="73"/>
        <v>0</v>
      </c>
      <c r="T623" s="85" t="str">
        <f t="shared" si="74"/>
        <v>No conformidad y &lt;=30</v>
      </c>
      <c r="U623" s="85">
        <v>1</v>
      </c>
      <c r="V623" s="85" t="str">
        <f t="shared" si="75"/>
        <v/>
      </c>
      <c r="W623" s="85" t="b">
        <f t="shared" si="76"/>
        <v>0</v>
      </c>
      <c r="X623" s="85" t="str">
        <f t="shared" si="77"/>
        <v>No conformidad</v>
      </c>
      <c r="Y623" s="85"/>
      <c r="Z623" s="85"/>
      <c r="AA623" s="85"/>
      <c r="AB623" s="85"/>
      <c r="AC623" s="85"/>
      <c r="AD623" s="85"/>
      <c r="AE623" s="85"/>
      <c r="AF623" s="85"/>
      <c r="AG623" s="85"/>
    </row>
    <row r="624" spans="2:33" x14ac:dyDescent="0.25">
      <c r="B624" s="58">
        <f t="shared" si="72"/>
        <v>43190</v>
      </c>
      <c r="C624" s="59">
        <f t="shared" si="79"/>
        <v>43190</v>
      </c>
      <c r="G624" s="60"/>
      <c r="H624" s="60"/>
      <c r="M624" s="60"/>
      <c r="N624" s="60"/>
      <c r="O624" s="60"/>
      <c r="P624" s="60"/>
      <c r="R624" s="85">
        <f t="shared" si="78"/>
        <v>0</v>
      </c>
      <c r="S624" s="85">
        <f t="shared" si="73"/>
        <v>0</v>
      </c>
      <c r="T624" s="85" t="str">
        <f t="shared" si="74"/>
        <v>No conformidad y &lt;=30</v>
      </c>
      <c r="U624" s="85">
        <v>1</v>
      </c>
      <c r="V624" s="85" t="str">
        <f t="shared" si="75"/>
        <v/>
      </c>
      <c r="W624" s="85" t="b">
        <f t="shared" si="76"/>
        <v>0</v>
      </c>
      <c r="X624" s="85" t="str">
        <f t="shared" si="77"/>
        <v>No conformidad</v>
      </c>
      <c r="Y624" s="85"/>
      <c r="Z624" s="85"/>
      <c r="AA624" s="85"/>
      <c r="AB624" s="85"/>
      <c r="AC624" s="85"/>
      <c r="AD624" s="85"/>
      <c r="AE624" s="85"/>
      <c r="AF624" s="85"/>
      <c r="AG624" s="85"/>
    </row>
    <row r="625" spans="2:33" x14ac:dyDescent="0.25">
      <c r="B625" s="58">
        <f t="shared" si="72"/>
        <v>43190</v>
      </c>
      <c r="C625" s="59">
        <f t="shared" si="79"/>
        <v>43190</v>
      </c>
      <c r="G625" s="60"/>
      <c r="H625" s="60"/>
      <c r="M625" s="60"/>
      <c r="N625" s="60"/>
      <c r="O625" s="60"/>
      <c r="P625" s="60"/>
      <c r="R625" s="85">
        <f t="shared" si="78"/>
        <v>0</v>
      </c>
      <c r="S625" s="85">
        <f t="shared" si="73"/>
        <v>0</v>
      </c>
      <c r="T625" s="85" t="str">
        <f t="shared" si="74"/>
        <v>No conformidad y &lt;=30</v>
      </c>
      <c r="U625" s="85">
        <v>1</v>
      </c>
      <c r="V625" s="85" t="str">
        <f t="shared" si="75"/>
        <v/>
      </c>
      <c r="W625" s="85" t="b">
        <f t="shared" si="76"/>
        <v>0</v>
      </c>
      <c r="X625" s="85" t="str">
        <f t="shared" si="77"/>
        <v>No conformidad</v>
      </c>
      <c r="Y625" s="85"/>
      <c r="Z625" s="85"/>
      <c r="AA625" s="85"/>
      <c r="AB625" s="85"/>
      <c r="AC625" s="85"/>
      <c r="AD625" s="85"/>
      <c r="AE625" s="85"/>
      <c r="AF625" s="85"/>
      <c r="AG625" s="85"/>
    </row>
    <row r="626" spans="2:33" x14ac:dyDescent="0.25">
      <c r="B626" s="58">
        <f t="shared" si="72"/>
        <v>43190</v>
      </c>
      <c r="C626" s="59">
        <f t="shared" si="79"/>
        <v>43190</v>
      </c>
      <c r="G626" s="60"/>
      <c r="H626" s="60"/>
      <c r="M626" s="60"/>
      <c r="N626" s="60"/>
      <c r="O626" s="60"/>
      <c r="P626" s="60"/>
      <c r="R626" s="85">
        <f t="shared" si="78"/>
        <v>0</v>
      </c>
      <c r="S626" s="85">
        <f t="shared" si="73"/>
        <v>0</v>
      </c>
      <c r="T626" s="85" t="str">
        <f t="shared" si="74"/>
        <v>No conformidad y &lt;=30</v>
      </c>
      <c r="U626" s="85">
        <v>1</v>
      </c>
      <c r="V626" s="85" t="str">
        <f t="shared" si="75"/>
        <v/>
      </c>
      <c r="W626" s="85" t="b">
        <f t="shared" si="76"/>
        <v>0</v>
      </c>
      <c r="X626" s="85" t="str">
        <f t="shared" si="77"/>
        <v>No conformidad</v>
      </c>
      <c r="Y626" s="85"/>
      <c r="Z626" s="85"/>
      <c r="AA626" s="85"/>
      <c r="AB626" s="85"/>
      <c r="AC626" s="85"/>
      <c r="AD626" s="85"/>
      <c r="AE626" s="85"/>
      <c r="AF626" s="85"/>
      <c r="AG626" s="85"/>
    </row>
    <row r="627" spans="2:33" x14ac:dyDescent="0.25">
      <c r="B627" s="58">
        <f t="shared" si="72"/>
        <v>43190</v>
      </c>
      <c r="C627" s="59">
        <f t="shared" si="79"/>
        <v>43190</v>
      </c>
      <c r="G627" s="60"/>
      <c r="H627" s="60"/>
      <c r="M627" s="60"/>
      <c r="N627" s="60"/>
      <c r="O627" s="60"/>
      <c r="P627" s="60"/>
      <c r="R627" s="85">
        <f t="shared" si="78"/>
        <v>0</v>
      </c>
      <c r="S627" s="85">
        <f t="shared" si="73"/>
        <v>0</v>
      </c>
      <c r="T627" s="85" t="str">
        <f t="shared" si="74"/>
        <v>No conformidad y &lt;=30</v>
      </c>
      <c r="U627" s="85">
        <v>1</v>
      </c>
      <c r="V627" s="85" t="str">
        <f t="shared" si="75"/>
        <v/>
      </c>
      <c r="W627" s="85" t="b">
        <f t="shared" si="76"/>
        <v>0</v>
      </c>
      <c r="X627" s="85" t="str">
        <f t="shared" si="77"/>
        <v>No conformidad</v>
      </c>
      <c r="Y627" s="85"/>
      <c r="Z627" s="85"/>
      <c r="AA627" s="85"/>
      <c r="AB627" s="85"/>
      <c r="AC627" s="85"/>
      <c r="AD627" s="85"/>
      <c r="AE627" s="85"/>
      <c r="AF627" s="85"/>
      <c r="AG627" s="85"/>
    </row>
    <row r="628" spans="2:33" x14ac:dyDescent="0.25">
      <c r="B628" s="58">
        <f t="shared" si="72"/>
        <v>43190</v>
      </c>
      <c r="C628" s="59">
        <f t="shared" si="79"/>
        <v>43190</v>
      </c>
      <c r="G628" s="60"/>
      <c r="H628" s="60"/>
      <c r="M628" s="60"/>
      <c r="N628" s="60"/>
      <c r="O628" s="60"/>
      <c r="P628" s="60"/>
      <c r="R628" s="85">
        <f t="shared" si="78"/>
        <v>0</v>
      </c>
      <c r="S628" s="85">
        <f t="shared" si="73"/>
        <v>0</v>
      </c>
      <c r="T628" s="85" t="str">
        <f t="shared" si="74"/>
        <v>No conformidad y &lt;=30</v>
      </c>
      <c r="U628" s="85">
        <v>1</v>
      </c>
      <c r="V628" s="85" t="str">
        <f t="shared" si="75"/>
        <v/>
      </c>
      <c r="W628" s="85" t="b">
        <f t="shared" si="76"/>
        <v>0</v>
      </c>
      <c r="X628" s="85" t="str">
        <f t="shared" si="77"/>
        <v>No conformidad</v>
      </c>
      <c r="Y628" s="85"/>
      <c r="Z628" s="85"/>
      <c r="AA628" s="85"/>
      <c r="AB628" s="85"/>
      <c r="AC628" s="85"/>
      <c r="AD628" s="85"/>
      <c r="AE628" s="85"/>
      <c r="AF628" s="85"/>
      <c r="AG628" s="85"/>
    </row>
    <row r="629" spans="2:33" x14ac:dyDescent="0.25">
      <c r="B629" s="58">
        <f t="shared" si="72"/>
        <v>43190</v>
      </c>
      <c r="C629" s="59">
        <f t="shared" si="79"/>
        <v>43190</v>
      </c>
      <c r="G629" s="60"/>
      <c r="H629" s="60"/>
      <c r="M629" s="60"/>
      <c r="N629" s="60"/>
      <c r="O629" s="60"/>
      <c r="P629" s="60"/>
      <c r="R629" s="85">
        <f t="shared" si="78"/>
        <v>0</v>
      </c>
      <c r="S629" s="85">
        <f t="shared" si="73"/>
        <v>0</v>
      </c>
      <c r="T629" s="85" t="str">
        <f t="shared" si="74"/>
        <v>No conformidad y &lt;=30</v>
      </c>
      <c r="U629" s="85">
        <v>1</v>
      </c>
      <c r="V629" s="85" t="str">
        <f t="shared" si="75"/>
        <v/>
      </c>
      <c r="W629" s="85" t="b">
        <f t="shared" si="76"/>
        <v>0</v>
      </c>
      <c r="X629" s="85" t="str">
        <f t="shared" si="77"/>
        <v>No conformidad</v>
      </c>
      <c r="Y629" s="85"/>
      <c r="Z629" s="85"/>
      <c r="AA629" s="85"/>
      <c r="AB629" s="85"/>
      <c r="AC629" s="85"/>
      <c r="AD629" s="85"/>
      <c r="AE629" s="85"/>
      <c r="AF629" s="85"/>
      <c r="AG629" s="85"/>
    </row>
    <row r="630" spans="2:33" x14ac:dyDescent="0.25">
      <c r="B630" s="58">
        <f t="shared" si="72"/>
        <v>43190</v>
      </c>
      <c r="C630" s="59">
        <f t="shared" si="79"/>
        <v>43190</v>
      </c>
      <c r="G630" s="60"/>
      <c r="H630" s="60"/>
      <c r="M630" s="60"/>
      <c r="N630" s="60"/>
      <c r="O630" s="60"/>
      <c r="P630" s="60"/>
      <c r="R630" s="85">
        <f t="shared" si="78"/>
        <v>0</v>
      </c>
      <c r="S630" s="85">
        <f t="shared" si="73"/>
        <v>0</v>
      </c>
      <c r="T630" s="85" t="str">
        <f t="shared" si="74"/>
        <v>No conformidad y &lt;=30</v>
      </c>
      <c r="U630" s="85">
        <v>1</v>
      </c>
      <c r="V630" s="85" t="str">
        <f t="shared" si="75"/>
        <v/>
      </c>
      <c r="W630" s="85" t="b">
        <f t="shared" si="76"/>
        <v>0</v>
      </c>
      <c r="X630" s="85" t="str">
        <f t="shared" si="77"/>
        <v>No conformidad</v>
      </c>
      <c r="Y630" s="85"/>
      <c r="Z630" s="85"/>
      <c r="AA630" s="85"/>
      <c r="AB630" s="85"/>
      <c r="AC630" s="85"/>
      <c r="AD630" s="85"/>
      <c r="AE630" s="85"/>
      <c r="AF630" s="85"/>
      <c r="AG630" s="85"/>
    </row>
    <row r="631" spans="2:33" x14ac:dyDescent="0.25">
      <c r="B631" s="58">
        <f t="shared" si="72"/>
        <v>43190</v>
      </c>
      <c r="C631" s="59">
        <f t="shared" si="79"/>
        <v>43190</v>
      </c>
      <c r="G631" s="60"/>
      <c r="H631" s="60"/>
      <c r="M631" s="60"/>
      <c r="N631" s="60"/>
      <c r="O631" s="60"/>
      <c r="P631" s="60"/>
      <c r="R631" s="85">
        <f t="shared" si="78"/>
        <v>0</v>
      </c>
      <c r="S631" s="85">
        <f t="shared" si="73"/>
        <v>0</v>
      </c>
      <c r="T631" s="85" t="str">
        <f t="shared" si="74"/>
        <v>No conformidad y &lt;=30</v>
      </c>
      <c r="U631" s="85">
        <v>1</v>
      </c>
      <c r="V631" s="85" t="str">
        <f t="shared" si="75"/>
        <v/>
      </c>
      <c r="W631" s="85" t="b">
        <f t="shared" si="76"/>
        <v>0</v>
      </c>
      <c r="X631" s="85" t="str">
        <f t="shared" si="77"/>
        <v>No conformidad</v>
      </c>
      <c r="Y631" s="85"/>
      <c r="Z631" s="85"/>
      <c r="AA631" s="85"/>
      <c r="AB631" s="85"/>
      <c r="AC631" s="85"/>
      <c r="AD631" s="85"/>
      <c r="AE631" s="85"/>
      <c r="AF631" s="85"/>
      <c r="AG631" s="85"/>
    </row>
    <row r="632" spans="2:33" x14ac:dyDescent="0.25">
      <c r="B632" s="58">
        <f t="shared" si="72"/>
        <v>43190</v>
      </c>
      <c r="C632" s="59">
        <f t="shared" si="79"/>
        <v>43190</v>
      </c>
      <c r="G632" s="60"/>
      <c r="H632" s="60"/>
      <c r="M632" s="60"/>
      <c r="N632" s="60"/>
      <c r="O632" s="60"/>
      <c r="P632" s="60"/>
      <c r="R632" s="85">
        <f t="shared" si="78"/>
        <v>0</v>
      </c>
      <c r="S632" s="85">
        <f t="shared" si="73"/>
        <v>0</v>
      </c>
      <c r="T632" s="85" t="str">
        <f t="shared" si="74"/>
        <v>No conformidad y &lt;=30</v>
      </c>
      <c r="U632" s="85">
        <v>1</v>
      </c>
      <c r="V632" s="85" t="str">
        <f t="shared" si="75"/>
        <v/>
      </c>
      <c r="W632" s="85" t="b">
        <f t="shared" si="76"/>
        <v>0</v>
      </c>
      <c r="X632" s="85" t="str">
        <f t="shared" si="77"/>
        <v>No conformidad</v>
      </c>
      <c r="Y632" s="85"/>
      <c r="Z632" s="85"/>
      <c r="AA632" s="85"/>
      <c r="AB632" s="85"/>
      <c r="AC632" s="85"/>
      <c r="AD632" s="85"/>
      <c r="AE632" s="85"/>
      <c r="AF632" s="85"/>
      <c r="AG632" s="85"/>
    </row>
    <row r="633" spans="2:33" x14ac:dyDescent="0.25">
      <c r="B633" s="58">
        <f t="shared" si="72"/>
        <v>43190</v>
      </c>
      <c r="C633" s="59">
        <f t="shared" si="79"/>
        <v>43190</v>
      </c>
      <c r="G633" s="60"/>
      <c r="H633" s="60"/>
      <c r="M633" s="60"/>
      <c r="N633" s="60"/>
      <c r="O633" s="60"/>
      <c r="P633" s="60"/>
      <c r="R633" s="85">
        <f t="shared" si="78"/>
        <v>0</v>
      </c>
      <c r="S633" s="85">
        <f t="shared" si="73"/>
        <v>0</v>
      </c>
      <c r="T633" s="85" t="str">
        <f t="shared" si="74"/>
        <v>No conformidad y &lt;=30</v>
      </c>
      <c r="U633" s="85">
        <v>1</v>
      </c>
      <c r="V633" s="85" t="str">
        <f t="shared" si="75"/>
        <v/>
      </c>
      <c r="W633" s="85" t="b">
        <f t="shared" si="76"/>
        <v>0</v>
      </c>
      <c r="X633" s="85" t="str">
        <f t="shared" si="77"/>
        <v>No conformidad</v>
      </c>
      <c r="Y633" s="85"/>
      <c r="Z633" s="85"/>
      <c r="AA633" s="85"/>
      <c r="AB633" s="85"/>
      <c r="AC633" s="85"/>
      <c r="AD633" s="85"/>
      <c r="AE633" s="85"/>
      <c r="AF633" s="85"/>
      <c r="AG633" s="85"/>
    </row>
    <row r="634" spans="2:33" x14ac:dyDescent="0.25">
      <c r="B634" s="58">
        <f t="shared" si="72"/>
        <v>43190</v>
      </c>
      <c r="C634" s="59">
        <f t="shared" si="79"/>
        <v>43190</v>
      </c>
      <c r="G634" s="60"/>
      <c r="H634" s="60"/>
      <c r="M634" s="60"/>
      <c r="N634" s="60"/>
      <c r="O634" s="60"/>
      <c r="P634" s="60"/>
      <c r="R634" s="85">
        <f t="shared" si="78"/>
        <v>0</v>
      </c>
      <c r="S634" s="85">
        <f t="shared" si="73"/>
        <v>0</v>
      </c>
      <c r="T634" s="85" t="str">
        <f t="shared" si="74"/>
        <v>No conformidad y &lt;=30</v>
      </c>
      <c r="U634" s="85">
        <v>1</v>
      </c>
      <c r="V634" s="85" t="str">
        <f t="shared" si="75"/>
        <v/>
      </c>
      <c r="W634" s="85" t="b">
        <f t="shared" si="76"/>
        <v>0</v>
      </c>
      <c r="X634" s="85" t="str">
        <f t="shared" si="77"/>
        <v>No conformidad</v>
      </c>
      <c r="Y634" s="85"/>
      <c r="Z634" s="85"/>
      <c r="AA634" s="85"/>
      <c r="AB634" s="85"/>
      <c r="AC634" s="85"/>
      <c r="AD634" s="85"/>
      <c r="AE634" s="85"/>
      <c r="AF634" s="85"/>
      <c r="AG634" s="85"/>
    </row>
    <row r="635" spans="2:33" x14ac:dyDescent="0.25">
      <c r="B635" s="58">
        <f t="shared" si="72"/>
        <v>43190</v>
      </c>
      <c r="C635" s="59">
        <f t="shared" si="79"/>
        <v>43190</v>
      </c>
      <c r="G635" s="60"/>
      <c r="H635" s="60"/>
      <c r="M635" s="60"/>
      <c r="N635" s="60"/>
      <c r="O635" s="60"/>
      <c r="P635" s="60"/>
      <c r="R635" s="85">
        <f t="shared" si="78"/>
        <v>0</v>
      </c>
      <c r="S635" s="85">
        <f t="shared" si="73"/>
        <v>0</v>
      </c>
      <c r="T635" s="85" t="str">
        <f t="shared" si="74"/>
        <v>No conformidad y &lt;=30</v>
      </c>
      <c r="U635" s="85">
        <v>1</v>
      </c>
      <c r="V635" s="85" t="str">
        <f t="shared" si="75"/>
        <v/>
      </c>
      <c r="W635" s="85" t="b">
        <f t="shared" si="76"/>
        <v>0</v>
      </c>
      <c r="X635" s="85" t="str">
        <f t="shared" si="77"/>
        <v>No conformidad</v>
      </c>
      <c r="Y635" s="85"/>
      <c r="Z635" s="85"/>
      <c r="AA635" s="85"/>
      <c r="AB635" s="85"/>
      <c r="AC635" s="85"/>
      <c r="AD635" s="85"/>
      <c r="AE635" s="85"/>
      <c r="AF635" s="85"/>
      <c r="AG635" s="85"/>
    </row>
    <row r="636" spans="2:33" x14ac:dyDescent="0.25">
      <c r="B636" s="58">
        <f t="shared" si="72"/>
        <v>43190</v>
      </c>
      <c r="C636" s="59">
        <f t="shared" si="79"/>
        <v>43190</v>
      </c>
      <c r="G636" s="60"/>
      <c r="H636" s="60"/>
      <c r="M636" s="60"/>
      <c r="N636" s="60"/>
      <c r="O636" s="60"/>
      <c r="P636" s="60"/>
      <c r="R636" s="85">
        <f t="shared" si="78"/>
        <v>0</v>
      </c>
      <c r="S636" s="85">
        <f t="shared" si="73"/>
        <v>0</v>
      </c>
      <c r="T636" s="85" t="str">
        <f t="shared" si="74"/>
        <v>No conformidad y &lt;=30</v>
      </c>
      <c r="U636" s="85">
        <v>1</v>
      </c>
      <c r="V636" s="85" t="str">
        <f t="shared" si="75"/>
        <v/>
      </c>
      <c r="W636" s="85" t="b">
        <f t="shared" si="76"/>
        <v>0</v>
      </c>
      <c r="X636" s="85" t="str">
        <f t="shared" si="77"/>
        <v>No conformidad</v>
      </c>
      <c r="Y636" s="85"/>
      <c r="Z636" s="85"/>
      <c r="AA636" s="85"/>
      <c r="AB636" s="85"/>
      <c r="AC636" s="85"/>
      <c r="AD636" s="85"/>
      <c r="AE636" s="85"/>
      <c r="AF636" s="85"/>
      <c r="AG636" s="85"/>
    </row>
    <row r="637" spans="2:33" x14ac:dyDescent="0.25">
      <c r="B637" s="58">
        <f t="shared" si="72"/>
        <v>43190</v>
      </c>
      <c r="C637" s="59">
        <f t="shared" si="79"/>
        <v>43190</v>
      </c>
      <c r="G637" s="60"/>
      <c r="H637" s="60"/>
      <c r="M637" s="60"/>
      <c r="N637" s="60"/>
      <c r="O637" s="60"/>
      <c r="P637" s="60"/>
      <c r="R637" s="85">
        <f t="shared" si="78"/>
        <v>0</v>
      </c>
      <c r="S637" s="85">
        <f t="shared" si="73"/>
        <v>0</v>
      </c>
      <c r="T637" s="85" t="str">
        <f t="shared" si="74"/>
        <v>No conformidad y &lt;=30</v>
      </c>
      <c r="U637" s="85">
        <v>1</v>
      </c>
      <c r="V637" s="85" t="str">
        <f t="shared" si="75"/>
        <v/>
      </c>
      <c r="W637" s="85" t="b">
        <f t="shared" si="76"/>
        <v>0</v>
      </c>
      <c r="X637" s="85" t="str">
        <f t="shared" si="77"/>
        <v>No conformidad</v>
      </c>
      <c r="Y637" s="85"/>
      <c r="Z637" s="85"/>
      <c r="AA637" s="85"/>
      <c r="AB637" s="85"/>
      <c r="AC637" s="85"/>
      <c r="AD637" s="85"/>
      <c r="AE637" s="85"/>
      <c r="AF637" s="85"/>
      <c r="AG637" s="85"/>
    </row>
    <row r="638" spans="2:33" x14ac:dyDescent="0.25">
      <c r="B638" s="58">
        <f t="shared" si="72"/>
        <v>43190</v>
      </c>
      <c r="C638" s="59">
        <f t="shared" si="79"/>
        <v>43190</v>
      </c>
      <c r="G638" s="60"/>
      <c r="H638" s="60"/>
      <c r="M638" s="60"/>
      <c r="N638" s="60"/>
      <c r="O638" s="60"/>
      <c r="P638" s="60"/>
      <c r="R638" s="85">
        <f t="shared" si="78"/>
        <v>0</v>
      </c>
      <c r="S638" s="85">
        <f t="shared" si="73"/>
        <v>0</v>
      </c>
      <c r="T638" s="85" t="str">
        <f t="shared" si="74"/>
        <v>No conformidad y &lt;=30</v>
      </c>
      <c r="U638" s="85">
        <v>1</v>
      </c>
      <c r="V638" s="85" t="str">
        <f t="shared" si="75"/>
        <v/>
      </c>
      <c r="W638" s="85" t="b">
        <f t="shared" si="76"/>
        <v>0</v>
      </c>
      <c r="X638" s="85" t="str">
        <f t="shared" si="77"/>
        <v>No conformidad</v>
      </c>
      <c r="Y638" s="85"/>
      <c r="Z638" s="85"/>
      <c r="AA638" s="85"/>
      <c r="AB638" s="85"/>
      <c r="AC638" s="85"/>
      <c r="AD638" s="85"/>
      <c r="AE638" s="85"/>
      <c r="AF638" s="85"/>
      <c r="AG638" s="85"/>
    </row>
    <row r="639" spans="2:33" x14ac:dyDescent="0.25">
      <c r="B639" s="58">
        <f t="shared" si="72"/>
        <v>43190</v>
      </c>
      <c r="C639" s="59">
        <f t="shared" si="79"/>
        <v>43190</v>
      </c>
      <c r="G639" s="60"/>
      <c r="H639" s="60"/>
      <c r="M639" s="60"/>
      <c r="N639" s="60"/>
      <c r="O639" s="60"/>
      <c r="P639" s="60"/>
      <c r="R639" s="85">
        <f t="shared" si="78"/>
        <v>0</v>
      </c>
      <c r="S639" s="85">
        <f t="shared" si="73"/>
        <v>0</v>
      </c>
      <c r="T639" s="85" t="str">
        <f t="shared" si="74"/>
        <v>No conformidad y &lt;=30</v>
      </c>
      <c r="U639" s="85">
        <v>1</v>
      </c>
      <c r="V639" s="85" t="str">
        <f t="shared" si="75"/>
        <v/>
      </c>
      <c r="W639" s="85" t="b">
        <f t="shared" si="76"/>
        <v>0</v>
      </c>
      <c r="X639" s="85" t="str">
        <f t="shared" si="77"/>
        <v>No conformidad</v>
      </c>
      <c r="Y639" s="85"/>
      <c r="Z639" s="85"/>
      <c r="AA639" s="85"/>
      <c r="AB639" s="85"/>
      <c r="AC639" s="85"/>
      <c r="AD639" s="85"/>
      <c r="AE639" s="85"/>
      <c r="AF639" s="85"/>
      <c r="AG639" s="85"/>
    </row>
    <row r="640" spans="2:33" x14ac:dyDescent="0.25">
      <c r="B640" s="58">
        <f t="shared" si="72"/>
        <v>43190</v>
      </c>
      <c r="C640" s="59">
        <f t="shared" si="79"/>
        <v>43190</v>
      </c>
      <c r="G640" s="60"/>
      <c r="H640" s="60"/>
      <c r="M640" s="60"/>
      <c r="N640" s="60"/>
      <c r="O640" s="60"/>
      <c r="P640" s="60"/>
      <c r="R640" s="85">
        <f t="shared" si="78"/>
        <v>0</v>
      </c>
      <c r="S640" s="85">
        <f t="shared" si="73"/>
        <v>0</v>
      </c>
      <c r="T640" s="85" t="str">
        <f t="shared" si="74"/>
        <v>No conformidad y &lt;=30</v>
      </c>
      <c r="U640" s="85">
        <v>1</v>
      </c>
      <c r="V640" s="85" t="str">
        <f t="shared" si="75"/>
        <v/>
      </c>
      <c r="W640" s="85" t="b">
        <f t="shared" si="76"/>
        <v>0</v>
      </c>
      <c r="X640" s="85" t="str">
        <f t="shared" si="77"/>
        <v>No conformidad</v>
      </c>
      <c r="Y640" s="85"/>
      <c r="Z640" s="85"/>
      <c r="AA640" s="85"/>
      <c r="AB640" s="85"/>
      <c r="AC640" s="85"/>
      <c r="AD640" s="85"/>
      <c r="AE640" s="85"/>
      <c r="AF640" s="85"/>
      <c r="AG640" s="85"/>
    </row>
    <row r="641" spans="2:33" x14ac:dyDescent="0.25">
      <c r="B641" s="58">
        <f t="shared" si="72"/>
        <v>43190</v>
      </c>
      <c r="C641" s="59">
        <f t="shared" si="79"/>
        <v>43190</v>
      </c>
      <c r="G641" s="60"/>
      <c r="H641" s="60"/>
      <c r="M641" s="60"/>
      <c r="N641" s="60"/>
      <c r="O641" s="60"/>
      <c r="P641" s="60"/>
      <c r="R641" s="85">
        <f t="shared" si="78"/>
        <v>0</v>
      </c>
      <c r="S641" s="85">
        <f t="shared" si="73"/>
        <v>0</v>
      </c>
      <c r="T641" s="85" t="str">
        <f t="shared" si="74"/>
        <v>No conformidad y &lt;=30</v>
      </c>
      <c r="U641" s="85">
        <v>1</v>
      </c>
      <c r="V641" s="85" t="str">
        <f t="shared" si="75"/>
        <v/>
      </c>
      <c r="W641" s="85" t="b">
        <f t="shared" si="76"/>
        <v>0</v>
      </c>
      <c r="X641" s="85" t="str">
        <f t="shared" si="77"/>
        <v>No conformidad</v>
      </c>
      <c r="Y641" s="85"/>
      <c r="Z641" s="85"/>
      <c r="AA641" s="85"/>
      <c r="AB641" s="85"/>
      <c r="AC641" s="85"/>
      <c r="AD641" s="85"/>
      <c r="AE641" s="85"/>
      <c r="AF641" s="85"/>
      <c r="AG641" s="85"/>
    </row>
    <row r="642" spans="2:33" x14ac:dyDescent="0.25">
      <c r="B642" s="58">
        <f t="shared" si="72"/>
        <v>43190</v>
      </c>
      <c r="C642" s="59">
        <f t="shared" si="79"/>
        <v>43190</v>
      </c>
      <c r="G642" s="60"/>
      <c r="H642" s="60"/>
      <c r="M642" s="60"/>
      <c r="N642" s="60"/>
      <c r="O642" s="60"/>
      <c r="P642" s="60"/>
      <c r="R642" s="85">
        <f t="shared" si="78"/>
        <v>0</v>
      </c>
      <c r="S642" s="85">
        <f t="shared" si="73"/>
        <v>0</v>
      </c>
      <c r="T642" s="85" t="str">
        <f t="shared" si="74"/>
        <v>No conformidad y &lt;=30</v>
      </c>
      <c r="U642" s="85">
        <v>1</v>
      </c>
      <c r="V642" s="85" t="str">
        <f t="shared" si="75"/>
        <v/>
      </c>
      <c r="W642" s="85" t="b">
        <f t="shared" si="76"/>
        <v>0</v>
      </c>
      <c r="X642" s="85" t="str">
        <f t="shared" si="77"/>
        <v>No conformidad</v>
      </c>
      <c r="Y642" s="85"/>
      <c r="Z642" s="85"/>
      <c r="AA642" s="85"/>
      <c r="AB642" s="85"/>
      <c r="AC642" s="85"/>
      <c r="AD642" s="85"/>
      <c r="AE642" s="85"/>
      <c r="AF642" s="85"/>
      <c r="AG642" s="85"/>
    </row>
    <row r="643" spans="2:33" x14ac:dyDescent="0.25">
      <c r="B643" s="58">
        <f t="shared" si="72"/>
        <v>43190</v>
      </c>
      <c r="C643" s="59">
        <f t="shared" si="79"/>
        <v>43190</v>
      </c>
      <c r="G643" s="60"/>
      <c r="H643" s="60"/>
      <c r="M643" s="60"/>
      <c r="N643" s="60"/>
      <c r="O643" s="60"/>
      <c r="P643" s="60"/>
      <c r="R643" s="85">
        <f t="shared" si="78"/>
        <v>0</v>
      </c>
      <c r="S643" s="85">
        <f t="shared" si="73"/>
        <v>0</v>
      </c>
      <c r="T643" s="85" t="str">
        <f t="shared" si="74"/>
        <v>No conformidad y &lt;=30</v>
      </c>
      <c r="U643" s="85">
        <v>1</v>
      </c>
      <c r="V643" s="85" t="str">
        <f t="shared" si="75"/>
        <v/>
      </c>
      <c r="W643" s="85" t="b">
        <f t="shared" si="76"/>
        <v>0</v>
      </c>
      <c r="X643" s="85" t="str">
        <f t="shared" si="77"/>
        <v>No conformidad</v>
      </c>
      <c r="Y643" s="85"/>
      <c r="Z643" s="85"/>
      <c r="AA643" s="85"/>
      <c r="AB643" s="85"/>
      <c r="AC643" s="85"/>
      <c r="AD643" s="85"/>
      <c r="AE643" s="85"/>
      <c r="AF643" s="85"/>
      <c r="AG643" s="85"/>
    </row>
    <row r="644" spans="2:33" x14ac:dyDescent="0.25">
      <c r="B644" s="58">
        <f t="shared" si="72"/>
        <v>43190</v>
      </c>
      <c r="C644" s="59">
        <f t="shared" si="79"/>
        <v>43190</v>
      </c>
      <c r="G644" s="60"/>
      <c r="H644" s="60"/>
      <c r="M644" s="60"/>
      <c r="N644" s="60"/>
      <c r="O644" s="60"/>
      <c r="P644" s="60"/>
      <c r="R644" s="85">
        <f t="shared" si="78"/>
        <v>0</v>
      </c>
      <c r="S644" s="85">
        <f t="shared" si="73"/>
        <v>0</v>
      </c>
      <c r="T644" s="85" t="str">
        <f t="shared" si="74"/>
        <v>No conformidad y &lt;=30</v>
      </c>
      <c r="U644" s="85">
        <v>1</v>
      </c>
      <c r="V644" s="85" t="str">
        <f t="shared" si="75"/>
        <v/>
      </c>
      <c r="W644" s="85" t="b">
        <f t="shared" si="76"/>
        <v>0</v>
      </c>
      <c r="X644" s="85" t="str">
        <f t="shared" si="77"/>
        <v>No conformidad</v>
      </c>
      <c r="Y644" s="85"/>
      <c r="Z644" s="85"/>
      <c r="AA644" s="85"/>
      <c r="AB644" s="85"/>
      <c r="AC644" s="85"/>
      <c r="AD644" s="85"/>
      <c r="AE644" s="85"/>
      <c r="AF644" s="85"/>
      <c r="AG644" s="85"/>
    </row>
    <row r="645" spans="2:33" x14ac:dyDescent="0.25">
      <c r="B645" s="58">
        <f t="shared" si="72"/>
        <v>43190</v>
      </c>
      <c r="C645" s="59">
        <f t="shared" si="79"/>
        <v>43190</v>
      </c>
      <c r="G645" s="60"/>
      <c r="H645" s="60"/>
      <c r="M645" s="60"/>
      <c r="N645" s="60"/>
      <c r="O645" s="60"/>
      <c r="P645" s="60"/>
      <c r="R645" s="85">
        <f t="shared" si="78"/>
        <v>0</v>
      </c>
      <c r="S645" s="85">
        <f t="shared" si="73"/>
        <v>0</v>
      </c>
      <c r="T645" s="85" t="str">
        <f t="shared" si="74"/>
        <v>No conformidad y &lt;=30</v>
      </c>
      <c r="U645" s="85">
        <v>1</v>
      </c>
      <c r="V645" s="85" t="str">
        <f t="shared" si="75"/>
        <v/>
      </c>
      <c r="W645" s="85" t="b">
        <f t="shared" si="76"/>
        <v>0</v>
      </c>
      <c r="X645" s="85" t="str">
        <f t="shared" si="77"/>
        <v>No conformidad</v>
      </c>
      <c r="Y645" s="85"/>
      <c r="Z645" s="85"/>
      <c r="AA645" s="85"/>
      <c r="AB645" s="85"/>
      <c r="AC645" s="85"/>
      <c r="AD645" s="85"/>
      <c r="AE645" s="85"/>
      <c r="AF645" s="85"/>
      <c r="AG645" s="85"/>
    </row>
    <row r="646" spans="2:33" x14ac:dyDescent="0.25">
      <c r="B646" s="58">
        <f t="shared" si="72"/>
        <v>43190</v>
      </c>
      <c r="C646" s="59">
        <f t="shared" si="79"/>
        <v>43190</v>
      </c>
      <c r="G646" s="60"/>
      <c r="H646" s="60"/>
      <c r="M646" s="60"/>
      <c r="N646" s="60"/>
      <c r="O646" s="60"/>
      <c r="P646" s="60"/>
      <c r="R646" s="85">
        <f t="shared" si="78"/>
        <v>0</v>
      </c>
      <c r="S646" s="85">
        <f t="shared" si="73"/>
        <v>0</v>
      </c>
      <c r="T646" s="85" t="str">
        <f t="shared" si="74"/>
        <v>No conformidad y &lt;=30</v>
      </c>
      <c r="U646" s="85">
        <v>1</v>
      </c>
      <c r="V646" s="85" t="str">
        <f t="shared" si="75"/>
        <v/>
      </c>
      <c r="W646" s="85" t="b">
        <f t="shared" si="76"/>
        <v>0</v>
      </c>
      <c r="X646" s="85" t="str">
        <f t="shared" si="77"/>
        <v>No conformidad</v>
      </c>
      <c r="Y646" s="85"/>
      <c r="Z646" s="85"/>
      <c r="AA646" s="85"/>
      <c r="AB646" s="85"/>
      <c r="AC646" s="85"/>
      <c r="AD646" s="85"/>
      <c r="AE646" s="85"/>
      <c r="AF646" s="85"/>
      <c r="AG646" s="85"/>
    </row>
    <row r="647" spans="2:33" x14ac:dyDescent="0.25">
      <c r="B647" s="58">
        <f t="shared" si="72"/>
        <v>43190</v>
      </c>
      <c r="C647" s="59">
        <f t="shared" si="79"/>
        <v>43190</v>
      </c>
      <c r="G647" s="60"/>
      <c r="H647" s="60"/>
      <c r="M647" s="60"/>
      <c r="N647" s="60"/>
      <c r="O647" s="60"/>
      <c r="P647" s="60"/>
      <c r="R647" s="85">
        <f t="shared" si="78"/>
        <v>0</v>
      </c>
      <c r="S647" s="85">
        <f t="shared" si="73"/>
        <v>0</v>
      </c>
      <c r="T647" s="85" t="str">
        <f t="shared" si="74"/>
        <v>No conformidad y &lt;=30</v>
      </c>
      <c r="U647" s="85">
        <v>1</v>
      </c>
      <c r="V647" s="85" t="str">
        <f t="shared" si="75"/>
        <v/>
      </c>
      <c r="W647" s="85" t="b">
        <f t="shared" si="76"/>
        <v>0</v>
      </c>
      <c r="X647" s="85" t="str">
        <f t="shared" si="77"/>
        <v>No conformidad</v>
      </c>
      <c r="Y647" s="85"/>
      <c r="Z647" s="85"/>
      <c r="AA647" s="85"/>
      <c r="AB647" s="85"/>
      <c r="AC647" s="85"/>
      <c r="AD647" s="85"/>
      <c r="AE647" s="85"/>
      <c r="AF647" s="85"/>
      <c r="AG647" s="85"/>
    </row>
    <row r="648" spans="2:33" x14ac:dyDescent="0.25">
      <c r="B648" s="58">
        <f t="shared" ref="B648:B711" si="80">IF(ISBLANK(P648),$F$5,P648)</f>
        <v>43190</v>
      </c>
      <c r="C648" s="59">
        <f t="shared" si="79"/>
        <v>43190</v>
      </c>
      <c r="G648" s="60"/>
      <c r="H648" s="60"/>
      <c r="M648" s="60"/>
      <c r="N648" s="60"/>
      <c r="O648" s="60"/>
      <c r="P648" s="60"/>
      <c r="R648" s="85">
        <f t="shared" si="78"/>
        <v>0</v>
      </c>
      <c r="S648" s="85">
        <f t="shared" ref="S648:S711" si="81">O648-M648</f>
        <v>0</v>
      </c>
      <c r="T648" s="85" t="str">
        <f t="shared" ref="T648:T711" si="82">IF(AND(S648&lt;=30,ISBLANK(N648)),"No conformidad y &lt;=30",IF(AND(S648&gt;30,ISBLANK(N648)),"No conformidad y &gt;30",IF(S648&lt;=30,"Conformidad y &lt;=30","Conformidad y &gt;30")))</f>
        <v>No conformidad y &lt;=30</v>
      </c>
      <c r="U648" s="85">
        <v>1</v>
      </c>
      <c r="V648" s="85" t="str">
        <f t="shared" ref="V648:V711" si="83">IF(AND(ISBLANK(N648),ISNUMBER(J648)),"No conformidad",IF(ISNUMBER(J648),P648-N648,""))</f>
        <v/>
      </c>
      <c r="W648" s="85" t="b">
        <f t="shared" ref="W648:W711" si="84">ISNUMBER(P648)</f>
        <v>0</v>
      </c>
      <c r="X648" s="85" t="str">
        <f t="shared" si="77"/>
        <v>No conformidad</v>
      </c>
      <c r="Y648" s="85"/>
      <c r="Z648" s="85"/>
      <c r="AA648" s="85"/>
      <c r="AB648" s="85"/>
      <c r="AC648" s="85"/>
      <c r="AD648" s="85"/>
      <c r="AE648" s="85"/>
      <c r="AF648" s="85"/>
      <c r="AG648" s="85"/>
    </row>
    <row r="649" spans="2:33" x14ac:dyDescent="0.25">
      <c r="B649" s="58">
        <f t="shared" si="80"/>
        <v>43190</v>
      </c>
      <c r="C649" s="59">
        <f t="shared" si="79"/>
        <v>43190</v>
      </c>
      <c r="G649" s="60"/>
      <c r="H649" s="60"/>
      <c r="M649" s="60"/>
      <c r="N649" s="60"/>
      <c r="O649" s="60"/>
      <c r="P649" s="60"/>
      <c r="R649" s="85">
        <f t="shared" si="78"/>
        <v>0</v>
      </c>
      <c r="S649" s="85">
        <f t="shared" si="81"/>
        <v>0</v>
      </c>
      <c r="T649" s="85" t="str">
        <f t="shared" si="82"/>
        <v>No conformidad y &lt;=30</v>
      </c>
      <c r="U649" s="85">
        <v>1</v>
      </c>
      <c r="V649" s="85" t="str">
        <f t="shared" si="83"/>
        <v/>
      </c>
      <c r="W649" s="85" t="b">
        <f t="shared" si="84"/>
        <v>0</v>
      </c>
      <c r="X649" s="85" t="str">
        <f t="shared" ref="X649:X712" si="85">IF(ISBLANK(N649),"No conformidad",$F$5-N649)</f>
        <v>No conformidad</v>
      </c>
      <c r="Y649" s="85"/>
      <c r="Z649" s="85"/>
      <c r="AA649" s="85"/>
      <c r="AB649" s="85"/>
      <c r="AC649" s="85"/>
      <c r="AD649" s="85"/>
      <c r="AE649" s="85"/>
      <c r="AF649" s="85"/>
      <c r="AG649" s="85"/>
    </row>
    <row r="650" spans="2:33" x14ac:dyDescent="0.25">
      <c r="B650" s="58">
        <f t="shared" si="80"/>
        <v>43190</v>
      </c>
      <c r="C650" s="59">
        <f t="shared" si="79"/>
        <v>43190</v>
      </c>
      <c r="G650" s="60"/>
      <c r="H650" s="60"/>
      <c r="M650" s="60"/>
      <c r="N650" s="60"/>
      <c r="O650" s="60"/>
      <c r="P650" s="60"/>
      <c r="R650" s="85">
        <f t="shared" ref="R650:R713" si="86">IF(ISBLANK(P650),C650*J650,-C650*J650)</f>
        <v>0</v>
      </c>
      <c r="S650" s="85">
        <f t="shared" si="81"/>
        <v>0</v>
      </c>
      <c r="T650" s="85" t="str">
        <f t="shared" si="82"/>
        <v>No conformidad y &lt;=30</v>
      </c>
      <c r="U650" s="85">
        <v>1</v>
      </c>
      <c r="V650" s="85" t="str">
        <f t="shared" si="83"/>
        <v/>
      </c>
      <c r="W650" s="85" t="b">
        <f t="shared" si="84"/>
        <v>0</v>
      </c>
      <c r="X650" s="85" t="str">
        <f t="shared" si="85"/>
        <v>No conformidad</v>
      </c>
      <c r="Y650" s="85"/>
      <c r="Z650" s="85"/>
      <c r="AA650" s="85"/>
      <c r="AB650" s="85"/>
      <c r="AC650" s="85"/>
      <c r="AD650" s="85"/>
      <c r="AE650" s="85"/>
      <c r="AF650" s="85"/>
      <c r="AG650" s="85"/>
    </row>
    <row r="651" spans="2:33" x14ac:dyDescent="0.25">
      <c r="B651" s="58">
        <f t="shared" si="80"/>
        <v>43190</v>
      </c>
      <c r="C651" s="59">
        <f t="shared" si="79"/>
        <v>43190</v>
      </c>
      <c r="G651" s="60"/>
      <c r="H651" s="60"/>
      <c r="M651" s="60"/>
      <c r="N651" s="60"/>
      <c r="O651" s="60"/>
      <c r="P651" s="60"/>
      <c r="R651" s="85">
        <f t="shared" si="86"/>
        <v>0</v>
      </c>
      <c r="S651" s="85">
        <f t="shared" si="81"/>
        <v>0</v>
      </c>
      <c r="T651" s="85" t="str">
        <f t="shared" si="82"/>
        <v>No conformidad y &lt;=30</v>
      </c>
      <c r="U651" s="85">
        <v>1</v>
      </c>
      <c r="V651" s="85" t="str">
        <f t="shared" si="83"/>
        <v/>
      </c>
      <c r="W651" s="85" t="b">
        <f t="shared" si="84"/>
        <v>0</v>
      </c>
      <c r="X651" s="85" t="str">
        <f t="shared" si="85"/>
        <v>No conformidad</v>
      </c>
      <c r="Y651" s="85"/>
      <c r="Z651" s="85"/>
      <c r="AA651" s="85"/>
      <c r="AB651" s="85"/>
      <c r="AC651" s="85"/>
      <c r="AD651" s="85"/>
      <c r="AE651" s="85"/>
      <c r="AF651" s="85"/>
      <c r="AG651" s="85"/>
    </row>
    <row r="652" spans="2:33" x14ac:dyDescent="0.25">
      <c r="B652" s="58">
        <f t="shared" si="80"/>
        <v>43190</v>
      </c>
      <c r="C652" s="59">
        <f t="shared" si="79"/>
        <v>43190</v>
      </c>
      <c r="G652" s="60"/>
      <c r="H652" s="60"/>
      <c r="M652" s="60"/>
      <c r="N652" s="60"/>
      <c r="O652" s="60"/>
      <c r="P652" s="60"/>
      <c r="R652" s="85">
        <f t="shared" si="86"/>
        <v>0</v>
      </c>
      <c r="S652" s="85">
        <f t="shared" si="81"/>
        <v>0</v>
      </c>
      <c r="T652" s="85" t="str">
        <f t="shared" si="82"/>
        <v>No conformidad y &lt;=30</v>
      </c>
      <c r="U652" s="85">
        <v>1</v>
      </c>
      <c r="V652" s="85" t="str">
        <f t="shared" si="83"/>
        <v/>
      </c>
      <c r="W652" s="85" t="b">
        <f t="shared" si="84"/>
        <v>0</v>
      </c>
      <c r="X652" s="85" t="str">
        <f t="shared" si="85"/>
        <v>No conformidad</v>
      </c>
      <c r="Y652" s="85"/>
      <c r="Z652" s="85"/>
      <c r="AA652" s="85"/>
      <c r="AB652" s="85"/>
      <c r="AC652" s="85"/>
      <c r="AD652" s="85"/>
      <c r="AE652" s="85"/>
      <c r="AF652" s="85"/>
      <c r="AG652" s="85"/>
    </row>
    <row r="653" spans="2:33" x14ac:dyDescent="0.25">
      <c r="B653" s="58">
        <f t="shared" si="80"/>
        <v>43190</v>
      </c>
      <c r="C653" s="59">
        <f t="shared" ref="C653:C716" si="87">B653-N653</f>
        <v>43190</v>
      </c>
      <c r="G653" s="60"/>
      <c r="H653" s="60"/>
      <c r="M653" s="60"/>
      <c r="N653" s="60"/>
      <c r="O653" s="60"/>
      <c r="P653" s="60"/>
      <c r="R653" s="85">
        <f t="shared" si="86"/>
        <v>0</v>
      </c>
      <c r="S653" s="85">
        <f t="shared" si="81"/>
        <v>0</v>
      </c>
      <c r="T653" s="85" t="str">
        <f t="shared" si="82"/>
        <v>No conformidad y &lt;=30</v>
      </c>
      <c r="U653" s="85">
        <v>1</v>
      </c>
      <c r="V653" s="85" t="str">
        <f t="shared" si="83"/>
        <v/>
      </c>
      <c r="W653" s="85" t="b">
        <f t="shared" si="84"/>
        <v>0</v>
      </c>
      <c r="X653" s="85" t="str">
        <f t="shared" si="85"/>
        <v>No conformidad</v>
      </c>
      <c r="Y653" s="85"/>
      <c r="Z653" s="85"/>
      <c r="AA653" s="85"/>
      <c r="AB653" s="85"/>
      <c r="AC653" s="85"/>
      <c r="AD653" s="85"/>
      <c r="AE653" s="85"/>
      <c r="AF653" s="85"/>
      <c r="AG653" s="85"/>
    </row>
    <row r="654" spans="2:33" x14ac:dyDescent="0.25">
      <c r="B654" s="58">
        <f t="shared" si="80"/>
        <v>43190</v>
      </c>
      <c r="C654" s="59">
        <f t="shared" si="87"/>
        <v>43190</v>
      </c>
      <c r="G654" s="60"/>
      <c r="H654" s="60"/>
      <c r="M654" s="60"/>
      <c r="N654" s="60"/>
      <c r="O654" s="60"/>
      <c r="P654" s="60"/>
      <c r="R654" s="85">
        <f t="shared" si="86"/>
        <v>0</v>
      </c>
      <c r="S654" s="85">
        <f t="shared" si="81"/>
        <v>0</v>
      </c>
      <c r="T654" s="85" t="str">
        <f t="shared" si="82"/>
        <v>No conformidad y &lt;=30</v>
      </c>
      <c r="U654" s="85">
        <v>1</v>
      </c>
      <c r="V654" s="85" t="str">
        <f t="shared" si="83"/>
        <v/>
      </c>
      <c r="W654" s="85" t="b">
        <f t="shared" si="84"/>
        <v>0</v>
      </c>
      <c r="X654" s="85" t="str">
        <f t="shared" si="85"/>
        <v>No conformidad</v>
      </c>
      <c r="Y654" s="85"/>
      <c r="Z654" s="85"/>
      <c r="AA654" s="85"/>
      <c r="AB654" s="85"/>
      <c r="AC654" s="85"/>
      <c r="AD654" s="85"/>
      <c r="AE654" s="85"/>
      <c r="AF654" s="85"/>
      <c r="AG654" s="85"/>
    </row>
    <row r="655" spans="2:33" x14ac:dyDescent="0.25">
      <c r="B655" s="58">
        <f t="shared" si="80"/>
        <v>43190</v>
      </c>
      <c r="C655" s="59">
        <f t="shared" si="87"/>
        <v>43190</v>
      </c>
      <c r="G655" s="60"/>
      <c r="H655" s="60"/>
      <c r="M655" s="60"/>
      <c r="N655" s="60"/>
      <c r="O655" s="60"/>
      <c r="P655" s="60"/>
      <c r="R655" s="85">
        <f t="shared" si="86"/>
        <v>0</v>
      </c>
      <c r="S655" s="85">
        <f t="shared" si="81"/>
        <v>0</v>
      </c>
      <c r="T655" s="85" t="str">
        <f t="shared" si="82"/>
        <v>No conformidad y &lt;=30</v>
      </c>
      <c r="U655" s="85">
        <v>1</v>
      </c>
      <c r="V655" s="85" t="str">
        <f t="shared" si="83"/>
        <v/>
      </c>
      <c r="W655" s="85" t="b">
        <f t="shared" si="84"/>
        <v>0</v>
      </c>
      <c r="X655" s="85" t="str">
        <f t="shared" si="85"/>
        <v>No conformidad</v>
      </c>
      <c r="Y655" s="85"/>
      <c r="Z655" s="85"/>
      <c r="AA655" s="85"/>
      <c r="AB655" s="85"/>
      <c r="AC655" s="85"/>
      <c r="AD655" s="85"/>
      <c r="AE655" s="85"/>
      <c r="AF655" s="85"/>
      <c r="AG655" s="85"/>
    </row>
    <row r="656" spans="2:33" x14ac:dyDescent="0.25">
      <c r="B656" s="58">
        <f t="shared" si="80"/>
        <v>43190</v>
      </c>
      <c r="C656" s="59">
        <f t="shared" si="87"/>
        <v>43190</v>
      </c>
      <c r="G656" s="60"/>
      <c r="H656" s="60"/>
      <c r="M656" s="60"/>
      <c r="N656" s="60"/>
      <c r="O656" s="60"/>
      <c r="P656" s="60"/>
      <c r="R656" s="85">
        <f t="shared" si="86"/>
        <v>0</v>
      </c>
      <c r="S656" s="85">
        <f t="shared" si="81"/>
        <v>0</v>
      </c>
      <c r="T656" s="85" t="str">
        <f t="shared" si="82"/>
        <v>No conformidad y &lt;=30</v>
      </c>
      <c r="U656" s="85">
        <v>1</v>
      </c>
      <c r="V656" s="85" t="str">
        <f t="shared" si="83"/>
        <v/>
      </c>
      <c r="W656" s="85" t="b">
        <f t="shared" si="84"/>
        <v>0</v>
      </c>
      <c r="X656" s="85" t="str">
        <f t="shared" si="85"/>
        <v>No conformidad</v>
      </c>
      <c r="Y656" s="85"/>
      <c r="Z656" s="85"/>
      <c r="AA656" s="85"/>
      <c r="AB656" s="85"/>
      <c r="AC656" s="85"/>
      <c r="AD656" s="85"/>
      <c r="AE656" s="85"/>
      <c r="AF656" s="85"/>
      <c r="AG656" s="85"/>
    </row>
    <row r="657" spans="2:33" x14ac:dyDescent="0.25">
      <c r="B657" s="58">
        <f t="shared" si="80"/>
        <v>43190</v>
      </c>
      <c r="C657" s="59">
        <f t="shared" si="87"/>
        <v>43190</v>
      </c>
      <c r="G657" s="60"/>
      <c r="H657" s="60"/>
      <c r="M657" s="60"/>
      <c r="N657" s="60"/>
      <c r="O657" s="60"/>
      <c r="P657" s="60"/>
      <c r="R657" s="85">
        <f t="shared" si="86"/>
        <v>0</v>
      </c>
      <c r="S657" s="85">
        <f t="shared" si="81"/>
        <v>0</v>
      </c>
      <c r="T657" s="85" t="str">
        <f t="shared" si="82"/>
        <v>No conformidad y &lt;=30</v>
      </c>
      <c r="U657" s="85">
        <v>1</v>
      </c>
      <c r="V657" s="85" t="str">
        <f t="shared" si="83"/>
        <v/>
      </c>
      <c r="W657" s="85" t="b">
        <f t="shared" si="84"/>
        <v>0</v>
      </c>
      <c r="X657" s="85" t="str">
        <f t="shared" si="85"/>
        <v>No conformidad</v>
      </c>
      <c r="Y657" s="85"/>
      <c r="Z657" s="85"/>
      <c r="AA657" s="85"/>
      <c r="AB657" s="85"/>
      <c r="AC657" s="85"/>
      <c r="AD657" s="85"/>
      <c r="AE657" s="85"/>
      <c r="AF657" s="85"/>
      <c r="AG657" s="85"/>
    </row>
    <row r="658" spans="2:33" x14ac:dyDescent="0.25">
      <c r="B658" s="58">
        <f t="shared" si="80"/>
        <v>43190</v>
      </c>
      <c r="C658" s="59">
        <f t="shared" si="87"/>
        <v>43190</v>
      </c>
      <c r="G658" s="60"/>
      <c r="H658" s="60"/>
      <c r="M658" s="60"/>
      <c r="N658" s="60"/>
      <c r="O658" s="60"/>
      <c r="P658" s="60"/>
      <c r="R658" s="85">
        <f t="shared" si="86"/>
        <v>0</v>
      </c>
      <c r="S658" s="85">
        <f t="shared" si="81"/>
        <v>0</v>
      </c>
      <c r="T658" s="85" t="str">
        <f t="shared" si="82"/>
        <v>No conformidad y &lt;=30</v>
      </c>
      <c r="U658" s="85">
        <v>1</v>
      </c>
      <c r="V658" s="85" t="str">
        <f t="shared" si="83"/>
        <v/>
      </c>
      <c r="W658" s="85" t="b">
        <f t="shared" si="84"/>
        <v>0</v>
      </c>
      <c r="X658" s="85" t="str">
        <f t="shared" si="85"/>
        <v>No conformidad</v>
      </c>
      <c r="Y658" s="85"/>
      <c r="Z658" s="85"/>
      <c r="AA658" s="85"/>
      <c r="AB658" s="85"/>
      <c r="AC658" s="85"/>
      <c r="AD658" s="85"/>
      <c r="AE658" s="85"/>
      <c r="AF658" s="85"/>
      <c r="AG658" s="85"/>
    </row>
    <row r="659" spans="2:33" x14ac:dyDescent="0.25">
      <c r="B659" s="58">
        <f t="shared" si="80"/>
        <v>43190</v>
      </c>
      <c r="C659" s="59">
        <f t="shared" si="87"/>
        <v>43190</v>
      </c>
      <c r="G659" s="60"/>
      <c r="H659" s="60"/>
      <c r="M659" s="60"/>
      <c r="N659" s="60"/>
      <c r="O659" s="60"/>
      <c r="P659" s="60"/>
      <c r="R659" s="85">
        <f t="shared" si="86"/>
        <v>0</v>
      </c>
      <c r="S659" s="85">
        <f t="shared" si="81"/>
        <v>0</v>
      </c>
      <c r="T659" s="85" t="str">
        <f t="shared" si="82"/>
        <v>No conformidad y &lt;=30</v>
      </c>
      <c r="U659" s="85">
        <v>1</v>
      </c>
      <c r="V659" s="85" t="str">
        <f t="shared" si="83"/>
        <v/>
      </c>
      <c r="W659" s="85" t="b">
        <f t="shared" si="84"/>
        <v>0</v>
      </c>
      <c r="X659" s="85" t="str">
        <f t="shared" si="85"/>
        <v>No conformidad</v>
      </c>
      <c r="Y659" s="85"/>
      <c r="Z659" s="85"/>
      <c r="AA659" s="85"/>
      <c r="AB659" s="85"/>
      <c r="AC659" s="85"/>
      <c r="AD659" s="85"/>
      <c r="AE659" s="85"/>
      <c r="AF659" s="85"/>
      <c r="AG659" s="85"/>
    </row>
    <row r="660" spans="2:33" x14ac:dyDescent="0.25">
      <c r="B660" s="58">
        <f t="shared" si="80"/>
        <v>43190</v>
      </c>
      <c r="C660" s="59">
        <f t="shared" si="87"/>
        <v>43190</v>
      </c>
      <c r="G660" s="60"/>
      <c r="H660" s="60"/>
      <c r="M660" s="60"/>
      <c r="N660" s="60"/>
      <c r="O660" s="60"/>
      <c r="P660" s="60"/>
      <c r="R660" s="85">
        <f t="shared" si="86"/>
        <v>0</v>
      </c>
      <c r="S660" s="85">
        <f t="shared" si="81"/>
        <v>0</v>
      </c>
      <c r="T660" s="85" t="str">
        <f t="shared" si="82"/>
        <v>No conformidad y &lt;=30</v>
      </c>
      <c r="U660" s="85">
        <v>1</v>
      </c>
      <c r="V660" s="85" t="str">
        <f t="shared" si="83"/>
        <v/>
      </c>
      <c r="W660" s="85" t="b">
        <f t="shared" si="84"/>
        <v>0</v>
      </c>
      <c r="X660" s="85" t="str">
        <f t="shared" si="85"/>
        <v>No conformidad</v>
      </c>
      <c r="Y660" s="85"/>
      <c r="Z660" s="85"/>
      <c r="AA660" s="85"/>
      <c r="AB660" s="85"/>
      <c r="AC660" s="85"/>
      <c r="AD660" s="85"/>
      <c r="AE660" s="85"/>
      <c r="AF660" s="85"/>
      <c r="AG660" s="85"/>
    </row>
    <row r="661" spans="2:33" x14ac:dyDescent="0.25">
      <c r="B661" s="58">
        <f t="shared" si="80"/>
        <v>43190</v>
      </c>
      <c r="C661" s="59">
        <f t="shared" si="87"/>
        <v>43190</v>
      </c>
      <c r="G661" s="60"/>
      <c r="H661" s="60"/>
      <c r="M661" s="60"/>
      <c r="N661" s="60"/>
      <c r="O661" s="60"/>
      <c r="P661" s="60"/>
      <c r="R661" s="85">
        <f t="shared" si="86"/>
        <v>0</v>
      </c>
      <c r="S661" s="85">
        <f t="shared" si="81"/>
        <v>0</v>
      </c>
      <c r="T661" s="85" t="str">
        <f t="shared" si="82"/>
        <v>No conformidad y &lt;=30</v>
      </c>
      <c r="U661" s="85">
        <v>1</v>
      </c>
      <c r="V661" s="85" t="str">
        <f t="shared" si="83"/>
        <v/>
      </c>
      <c r="W661" s="85" t="b">
        <f t="shared" si="84"/>
        <v>0</v>
      </c>
      <c r="X661" s="85" t="str">
        <f t="shared" si="85"/>
        <v>No conformidad</v>
      </c>
      <c r="Y661" s="85"/>
      <c r="Z661" s="85"/>
      <c r="AA661" s="85"/>
      <c r="AB661" s="85"/>
      <c r="AC661" s="85"/>
      <c r="AD661" s="85"/>
      <c r="AE661" s="85"/>
      <c r="AF661" s="85"/>
      <c r="AG661" s="85"/>
    </row>
    <row r="662" spans="2:33" x14ac:dyDescent="0.25">
      <c r="B662" s="58">
        <f t="shared" si="80"/>
        <v>43190</v>
      </c>
      <c r="C662" s="59">
        <f t="shared" si="87"/>
        <v>43190</v>
      </c>
      <c r="G662" s="60"/>
      <c r="H662" s="60"/>
      <c r="M662" s="60"/>
      <c r="N662" s="60"/>
      <c r="O662" s="60"/>
      <c r="P662" s="60"/>
      <c r="R662" s="85">
        <f t="shared" si="86"/>
        <v>0</v>
      </c>
      <c r="S662" s="85">
        <f t="shared" si="81"/>
        <v>0</v>
      </c>
      <c r="T662" s="85" t="str">
        <f t="shared" si="82"/>
        <v>No conformidad y &lt;=30</v>
      </c>
      <c r="U662" s="85">
        <v>1</v>
      </c>
      <c r="V662" s="85" t="str">
        <f t="shared" si="83"/>
        <v/>
      </c>
      <c r="W662" s="85" t="b">
        <f t="shared" si="84"/>
        <v>0</v>
      </c>
      <c r="X662" s="85" t="str">
        <f t="shared" si="85"/>
        <v>No conformidad</v>
      </c>
      <c r="Y662" s="85"/>
      <c r="Z662" s="85"/>
      <c r="AA662" s="85"/>
      <c r="AB662" s="85"/>
      <c r="AC662" s="85"/>
      <c r="AD662" s="85"/>
      <c r="AE662" s="85"/>
      <c r="AF662" s="85"/>
      <c r="AG662" s="85"/>
    </row>
    <row r="663" spans="2:33" x14ac:dyDescent="0.25">
      <c r="B663" s="58">
        <f t="shared" si="80"/>
        <v>43190</v>
      </c>
      <c r="C663" s="59">
        <f t="shared" si="87"/>
        <v>43190</v>
      </c>
      <c r="G663" s="60"/>
      <c r="H663" s="60"/>
      <c r="M663" s="60"/>
      <c r="N663" s="60"/>
      <c r="O663" s="60"/>
      <c r="P663" s="60"/>
      <c r="R663" s="85">
        <f t="shared" si="86"/>
        <v>0</v>
      </c>
      <c r="S663" s="85">
        <f t="shared" si="81"/>
        <v>0</v>
      </c>
      <c r="T663" s="85" t="str">
        <f t="shared" si="82"/>
        <v>No conformidad y &lt;=30</v>
      </c>
      <c r="U663" s="85">
        <v>1</v>
      </c>
      <c r="V663" s="85" t="str">
        <f t="shared" si="83"/>
        <v/>
      </c>
      <c r="W663" s="85" t="b">
        <f t="shared" si="84"/>
        <v>0</v>
      </c>
      <c r="X663" s="85" t="str">
        <f t="shared" si="85"/>
        <v>No conformidad</v>
      </c>
      <c r="Y663" s="85"/>
      <c r="Z663" s="85"/>
      <c r="AA663" s="85"/>
      <c r="AB663" s="85"/>
      <c r="AC663" s="85"/>
      <c r="AD663" s="85"/>
      <c r="AE663" s="85"/>
      <c r="AF663" s="85"/>
      <c r="AG663" s="85"/>
    </row>
    <row r="664" spans="2:33" x14ac:dyDescent="0.25">
      <c r="B664" s="58">
        <f t="shared" si="80"/>
        <v>43190</v>
      </c>
      <c r="C664" s="59">
        <f t="shared" si="87"/>
        <v>43190</v>
      </c>
      <c r="G664" s="60"/>
      <c r="H664" s="60"/>
      <c r="M664" s="60"/>
      <c r="N664" s="60"/>
      <c r="O664" s="60"/>
      <c r="P664" s="60"/>
      <c r="R664" s="85">
        <f t="shared" si="86"/>
        <v>0</v>
      </c>
      <c r="S664" s="85">
        <f t="shared" si="81"/>
        <v>0</v>
      </c>
      <c r="T664" s="85" t="str">
        <f t="shared" si="82"/>
        <v>No conformidad y &lt;=30</v>
      </c>
      <c r="U664" s="85">
        <v>1</v>
      </c>
      <c r="V664" s="85" t="str">
        <f t="shared" si="83"/>
        <v/>
      </c>
      <c r="W664" s="85" t="b">
        <f t="shared" si="84"/>
        <v>0</v>
      </c>
      <c r="X664" s="85" t="str">
        <f t="shared" si="85"/>
        <v>No conformidad</v>
      </c>
      <c r="Y664" s="85"/>
      <c r="Z664" s="85"/>
      <c r="AA664" s="85"/>
      <c r="AB664" s="85"/>
      <c r="AC664" s="85"/>
      <c r="AD664" s="85"/>
      <c r="AE664" s="85"/>
      <c r="AF664" s="85"/>
      <c r="AG664" s="85"/>
    </row>
    <row r="665" spans="2:33" x14ac:dyDescent="0.25">
      <c r="B665" s="58">
        <f t="shared" si="80"/>
        <v>43190</v>
      </c>
      <c r="C665" s="59">
        <f t="shared" si="87"/>
        <v>43190</v>
      </c>
      <c r="G665" s="60"/>
      <c r="H665" s="60"/>
      <c r="M665" s="60"/>
      <c r="N665" s="60"/>
      <c r="O665" s="60"/>
      <c r="P665" s="60"/>
      <c r="R665" s="85">
        <f t="shared" si="86"/>
        <v>0</v>
      </c>
      <c r="S665" s="85">
        <f t="shared" si="81"/>
        <v>0</v>
      </c>
      <c r="T665" s="85" t="str">
        <f t="shared" si="82"/>
        <v>No conformidad y &lt;=30</v>
      </c>
      <c r="U665" s="85">
        <v>1</v>
      </c>
      <c r="V665" s="85" t="str">
        <f t="shared" si="83"/>
        <v/>
      </c>
      <c r="W665" s="85" t="b">
        <f t="shared" si="84"/>
        <v>0</v>
      </c>
      <c r="X665" s="85" t="str">
        <f t="shared" si="85"/>
        <v>No conformidad</v>
      </c>
      <c r="Y665" s="85"/>
      <c r="Z665" s="85"/>
      <c r="AA665" s="85"/>
      <c r="AB665" s="85"/>
      <c r="AC665" s="85"/>
      <c r="AD665" s="85"/>
      <c r="AE665" s="85"/>
      <c r="AF665" s="85"/>
      <c r="AG665" s="85"/>
    </row>
    <row r="666" spans="2:33" x14ac:dyDescent="0.25">
      <c r="B666" s="58">
        <f t="shared" si="80"/>
        <v>43190</v>
      </c>
      <c r="C666" s="59">
        <f t="shared" si="87"/>
        <v>43190</v>
      </c>
      <c r="G666" s="60"/>
      <c r="H666" s="60"/>
      <c r="M666" s="60"/>
      <c r="N666" s="60"/>
      <c r="O666" s="60"/>
      <c r="P666" s="60"/>
      <c r="R666" s="85">
        <f t="shared" si="86"/>
        <v>0</v>
      </c>
      <c r="S666" s="85">
        <f t="shared" si="81"/>
        <v>0</v>
      </c>
      <c r="T666" s="85" t="str">
        <f t="shared" si="82"/>
        <v>No conformidad y &lt;=30</v>
      </c>
      <c r="U666" s="85">
        <v>1</v>
      </c>
      <c r="V666" s="85" t="str">
        <f t="shared" si="83"/>
        <v/>
      </c>
      <c r="W666" s="85" t="b">
        <f t="shared" si="84"/>
        <v>0</v>
      </c>
      <c r="X666" s="85" t="str">
        <f t="shared" si="85"/>
        <v>No conformidad</v>
      </c>
      <c r="Y666" s="85"/>
      <c r="Z666" s="85"/>
      <c r="AA666" s="85"/>
      <c r="AB666" s="85"/>
      <c r="AC666" s="85"/>
      <c r="AD666" s="85"/>
      <c r="AE666" s="85"/>
      <c r="AF666" s="85"/>
      <c r="AG666" s="85"/>
    </row>
    <row r="667" spans="2:33" x14ac:dyDescent="0.25">
      <c r="B667" s="58">
        <f t="shared" si="80"/>
        <v>43190</v>
      </c>
      <c r="C667" s="59">
        <f t="shared" si="87"/>
        <v>43190</v>
      </c>
      <c r="G667" s="60"/>
      <c r="H667" s="60"/>
      <c r="M667" s="60"/>
      <c r="N667" s="60"/>
      <c r="O667" s="60"/>
      <c r="P667" s="60"/>
      <c r="R667" s="85">
        <f t="shared" si="86"/>
        <v>0</v>
      </c>
      <c r="S667" s="85">
        <f t="shared" si="81"/>
        <v>0</v>
      </c>
      <c r="T667" s="85" t="str">
        <f t="shared" si="82"/>
        <v>No conformidad y &lt;=30</v>
      </c>
      <c r="U667" s="85">
        <v>1</v>
      </c>
      <c r="V667" s="85" t="str">
        <f t="shared" si="83"/>
        <v/>
      </c>
      <c r="W667" s="85" t="b">
        <f t="shared" si="84"/>
        <v>0</v>
      </c>
      <c r="X667" s="85" t="str">
        <f t="shared" si="85"/>
        <v>No conformidad</v>
      </c>
      <c r="Y667" s="85"/>
      <c r="Z667" s="85"/>
      <c r="AA667" s="85"/>
      <c r="AB667" s="85"/>
      <c r="AC667" s="85"/>
      <c r="AD667" s="85"/>
      <c r="AE667" s="85"/>
      <c r="AF667" s="85"/>
      <c r="AG667" s="85"/>
    </row>
    <row r="668" spans="2:33" x14ac:dyDescent="0.25">
      <c r="B668" s="58">
        <f t="shared" si="80"/>
        <v>43190</v>
      </c>
      <c r="C668" s="59">
        <f t="shared" si="87"/>
        <v>43190</v>
      </c>
      <c r="G668" s="60"/>
      <c r="H668" s="60"/>
      <c r="M668" s="60"/>
      <c r="N668" s="60"/>
      <c r="O668" s="60"/>
      <c r="P668" s="60"/>
      <c r="R668" s="85">
        <f t="shared" si="86"/>
        <v>0</v>
      </c>
      <c r="S668" s="85">
        <f t="shared" si="81"/>
        <v>0</v>
      </c>
      <c r="T668" s="85" t="str">
        <f t="shared" si="82"/>
        <v>No conformidad y &lt;=30</v>
      </c>
      <c r="U668" s="85">
        <v>1</v>
      </c>
      <c r="V668" s="85" t="str">
        <f t="shared" si="83"/>
        <v/>
      </c>
      <c r="W668" s="85" t="b">
        <f t="shared" si="84"/>
        <v>0</v>
      </c>
      <c r="X668" s="85" t="str">
        <f t="shared" si="85"/>
        <v>No conformidad</v>
      </c>
      <c r="Y668" s="85"/>
      <c r="Z668" s="85"/>
      <c r="AA668" s="85"/>
      <c r="AB668" s="85"/>
      <c r="AC668" s="85"/>
      <c r="AD668" s="85"/>
      <c r="AE668" s="85"/>
      <c r="AF668" s="85"/>
      <c r="AG668" s="85"/>
    </row>
    <row r="669" spans="2:33" x14ac:dyDescent="0.25">
      <c r="B669" s="58">
        <f t="shared" si="80"/>
        <v>43190</v>
      </c>
      <c r="C669" s="59">
        <f t="shared" si="87"/>
        <v>43190</v>
      </c>
      <c r="G669" s="60"/>
      <c r="H669" s="60"/>
      <c r="M669" s="60"/>
      <c r="N669" s="60"/>
      <c r="O669" s="60"/>
      <c r="P669" s="60"/>
      <c r="R669" s="85">
        <f t="shared" si="86"/>
        <v>0</v>
      </c>
      <c r="S669" s="85">
        <f t="shared" si="81"/>
        <v>0</v>
      </c>
      <c r="T669" s="85" t="str">
        <f t="shared" si="82"/>
        <v>No conformidad y &lt;=30</v>
      </c>
      <c r="U669" s="85">
        <v>1</v>
      </c>
      <c r="V669" s="85" t="str">
        <f t="shared" si="83"/>
        <v/>
      </c>
      <c r="W669" s="85" t="b">
        <f t="shared" si="84"/>
        <v>0</v>
      </c>
      <c r="X669" s="85" t="str">
        <f t="shared" si="85"/>
        <v>No conformidad</v>
      </c>
      <c r="Y669" s="85"/>
      <c r="Z669" s="85"/>
      <c r="AA669" s="85"/>
      <c r="AB669" s="85"/>
      <c r="AC669" s="85"/>
      <c r="AD669" s="85"/>
      <c r="AE669" s="85"/>
      <c r="AF669" s="85"/>
      <c r="AG669" s="85"/>
    </row>
    <row r="670" spans="2:33" x14ac:dyDescent="0.25">
      <c r="B670" s="58">
        <f t="shared" si="80"/>
        <v>43190</v>
      </c>
      <c r="C670" s="59">
        <f t="shared" si="87"/>
        <v>43190</v>
      </c>
      <c r="G670" s="60"/>
      <c r="H670" s="60"/>
      <c r="M670" s="60"/>
      <c r="N670" s="60"/>
      <c r="O670" s="60"/>
      <c r="P670" s="60"/>
      <c r="R670" s="85">
        <f t="shared" si="86"/>
        <v>0</v>
      </c>
      <c r="S670" s="85">
        <f t="shared" si="81"/>
        <v>0</v>
      </c>
      <c r="T670" s="85" t="str">
        <f t="shared" si="82"/>
        <v>No conformidad y &lt;=30</v>
      </c>
      <c r="U670" s="85">
        <v>1</v>
      </c>
      <c r="V670" s="85" t="str">
        <f t="shared" si="83"/>
        <v/>
      </c>
      <c r="W670" s="85" t="b">
        <f t="shared" si="84"/>
        <v>0</v>
      </c>
      <c r="X670" s="85" t="str">
        <f t="shared" si="85"/>
        <v>No conformidad</v>
      </c>
      <c r="Y670" s="85"/>
      <c r="Z670" s="85"/>
      <c r="AA670" s="85"/>
      <c r="AB670" s="85"/>
      <c r="AC670" s="85"/>
      <c r="AD670" s="85"/>
      <c r="AE670" s="85"/>
      <c r="AF670" s="85"/>
      <c r="AG670" s="85"/>
    </row>
    <row r="671" spans="2:33" x14ac:dyDescent="0.25">
      <c r="B671" s="58">
        <f t="shared" si="80"/>
        <v>43190</v>
      </c>
      <c r="C671" s="59">
        <f t="shared" si="87"/>
        <v>43190</v>
      </c>
      <c r="G671" s="60"/>
      <c r="H671" s="60"/>
      <c r="M671" s="60"/>
      <c r="N671" s="60"/>
      <c r="O671" s="60"/>
      <c r="P671" s="60"/>
      <c r="R671" s="85">
        <f t="shared" si="86"/>
        <v>0</v>
      </c>
      <c r="S671" s="85">
        <f t="shared" si="81"/>
        <v>0</v>
      </c>
      <c r="T671" s="85" t="str">
        <f t="shared" si="82"/>
        <v>No conformidad y &lt;=30</v>
      </c>
      <c r="U671" s="85">
        <v>1</v>
      </c>
      <c r="V671" s="85" t="str">
        <f t="shared" si="83"/>
        <v/>
      </c>
      <c r="W671" s="85" t="b">
        <f t="shared" si="84"/>
        <v>0</v>
      </c>
      <c r="X671" s="85" t="str">
        <f t="shared" si="85"/>
        <v>No conformidad</v>
      </c>
      <c r="Y671" s="85"/>
      <c r="Z671" s="85"/>
      <c r="AA671" s="85"/>
      <c r="AB671" s="85"/>
      <c r="AC671" s="85"/>
      <c r="AD671" s="85"/>
      <c r="AE671" s="85"/>
      <c r="AF671" s="85"/>
      <c r="AG671" s="85"/>
    </row>
    <row r="672" spans="2:33" x14ac:dyDescent="0.25">
      <c r="B672" s="58">
        <f t="shared" si="80"/>
        <v>43190</v>
      </c>
      <c r="C672" s="59">
        <f t="shared" si="87"/>
        <v>43190</v>
      </c>
      <c r="G672" s="60"/>
      <c r="H672" s="60"/>
      <c r="M672" s="60"/>
      <c r="N672" s="60"/>
      <c r="O672" s="60"/>
      <c r="P672" s="60"/>
      <c r="R672" s="85">
        <f t="shared" si="86"/>
        <v>0</v>
      </c>
      <c r="S672" s="85">
        <f t="shared" si="81"/>
        <v>0</v>
      </c>
      <c r="T672" s="85" t="str">
        <f t="shared" si="82"/>
        <v>No conformidad y &lt;=30</v>
      </c>
      <c r="U672" s="85">
        <v>1</v>
      </c>
      <c r="V672" s="85" t="str">
        <f t="shared" si="83"/>
        <v/>
      </c>
      <c r="W672" s="85" t="b">
        <f t="shared" si="84"/>
        <v>0</v>
      </c>
      <c r="X672" s="85" t="str">
        <f t="shared" si="85"/>
        <v>No conformidad</v>
      </c>
      <c r="Y672" s="85"/>
      <c r="Z672" s="85"/>
      <c r="AA672" s="85"/>
      <c r="AB672" s="85"/>
      <c r="AC672" s="85"/>
      <c r="AD672" s="85"/>
      <c r="AE672" s="85"/>
      <c r="AF672" s="85"/>
      <c r="AG672" s="85"/>
    </row>
    <row r="673" spans="2:33" x14ac:dyDescent="0.25">
      <c r="B673" s="58">
        <f t="shared" si="80"/>
        <v>43190</v>
      </c>
      <c r="C673" s="59">
        <f t="shared" si="87"/>
        <v>43190</v>
      </c>
      <c r="G673" s="60"/>
      <c r="H673" s="60"/>
      <c r="M673" s="60"/>
      <c r="N673" s="60"/>
      <c r="O673" s="60"/>
      <c r="P673" s="60"/>
      <c r="R673" s="85">
        <f t="shared" si="86"/>
        <v>0</v>
      </c>
      <c r="S673" s="85">
        <f t="shared" si="81"/>
        <v>0</v>
      </c>
      <c r="T673" s="85" t="str">
        <f t="shared" si="82"/>
        <v>No conformidad y &lt;=30</v>
      </c>
      <c r="U673" s="85">
        <v>1</v>
      </c>
      <c r="V673" s="85" t="str">
        <f t="shared" si="83"/>
        <v/>
      </c>
      <c r="W673" s="85" t="b">
        <f t="shared" si="84"/>
        <v>0</v>
      </c>
      <c r="X673" s="85" t="str">
        <f t="shared" si="85"/>
        <v>No conformidad</v>
      </c>
      <c r="Y673" s="85"/>
      <c r="Z673" s="85"/>
      <c r="AA673" s="85"/>
      <c r="AB673" s="85"/>
      <c r="AC673" s="85"/>
      <c r="AD673" s="85"/>
      <c r="AE673" s="85"/>
      <c r="AF673" s="85"/>
      <c r="AG673" s="85"/>
    </row>
    <row r="674" spans="2:33" x14ac:dyDescent="0.25">
      <c r="B674" s="58">
        <f t="shared" si="80"/>
        <v>43190</v>
      </c>
      <c r="C674" s="59">
        <f t="shared" si="87"/>
        <v>43190</v>
      </c>
      <c r="G674" s="60"/>
      <c r="H674" s="60"/>
      <c r="M674" s="60"/>
      <c r="N674" s="60"/>
      <c r="O674" s="60"/>
      <c r="P674" s="60"/>
      <c r="R674" s="85">
        <f t="shared" si="86"/>
        <v>0</v>
      </c>
      <c r="S674" s="85">
        <f t="shared" si="81"/>
        <v>0</v>
      </c>
      <c r="T674" s="85" t="str">
        <f t="shared" si="82"/>
        <v>No conformidad y &lt;=30</v>
      </c>
      <c r="U674" s="85">
        <v>1</v>
      </c>
      <c r="V674" s="85" t="str">
        <f t="shared" si="83"/>
        <v/>
      </c>
      <c r="W674" s="85" t="b">
        <f t="shared" si="84"/>
        <v>0</v>
      </c>
      <c r="X674" s="85" t="str">
        <f t="shared" si="85"/>
        <v>No conformidad</v>
      </c>
      <c r="Y674" s="85"/>
      <c r="Z674" s="85"/>
      <c r="AA674" s="85"/>
      <c r="AB674" s="85"/>
      <c r="AC674" s="85"/>
      <c r="AD674" s="85"/>
      <c r="AE674" s="85"/>
      <c r="AF674" s="85"/>
      <c r="AG674" s="85"/>
    </row>
    <row r="675" spans="2:33" x14ac:dyDescent="0.25">
      <c r="B675" s="58">
        <f t="shared" si="80"/>
        <v>43190</v>
      </c>
      <c r="C675" s="59">
        <f t="shared" si="87"/>
        <v>43190</v>
      </c>
      <c r="G675" s="60"/>
      <c r="H675" s="60"/>
      <c r="M675" s="60"/>
      <c r="N675" s="60"/>
      <c r="O675" s="60"/>
      <c r="P675" s="60"/>
      <c r="R675" s="85">
        <f t="shared" si="86"/>
        <v>0</v>
      </c>
      <c r="S675" s="85">
        <f t="shared" si="81"/>
        <v>0</v>
      </c>
      <c r="T675" s="85" t="str">
        <f t="shared" si="82"/>
        <v>No conformidad y &lt;=30</v>
      </c>
      <c r="U675" s="85">
        <v>1</v>
      </c>
      <c r="V675" s="85" t="str">
        <f t="shared" si="83"/>
        <v/>
      </c>
      <c r="W675" s="85" t="b">
        <f t="shared" si="84"/>
        <v>0</v>
      </c>
      <c r="X675" s="85" t="str">
        <f t="shared" si="85"/>
        <v>No conformidad</v>
      </c>
      <c r="Y675" s="85"/>
      <c r="Z675" s="85"/>
      <c r="AA675" s="85"/>
      <c r="AB675" s="85"/>
      <c r="AC675" s="85"/>
      <c r="AD675" s="85"/>
      <c r="AE675" s="85"/>
      <c r="AF675" s="85"/>
      <c r="AG675" s="85"/>
    </row>
    <row r="676" spans="2:33" x14ac:dyDescent="0.25">
      <c r="B676" s="58">
        <f t="shared" si="80"/>
        <v>43190</v>
      </c>
      <c r="C676" s="59">
        <f t="shared" si="87"/>
        <v>43190</v>
      </c>
      <c r="G676" s="60"/>
      <c r="H676" s="60"/>
      <c r="M676" s="60"/>
      <c r="N676" s="60"/>
      <c r="O676" s="60"/>
      <c r="P676" s="60"/>
      <c r="R676" s="85">
        <f t="shared" si="86"/>
        <v>0</v>
      </c>
      <c r="S676" s="85">
        <f t="shared" si="81"/>
        <v>0</v>
      </c>
      <c r="T676" s="85" t="str">
        <f t="shared" si="82"/>
        <v>No conformidad y &lt;=30</v>
      </c>
      <c r="U676" s="85">
        <v>1</v>
      </c>
      <c r="V676" s="85" t="str">
        <f t="shared" si="83"/>
        <v/>
      </c>
      <c r="W676" s="85" t="b">
        <f t="shared" si="84"/>
        <v>0</v>
      </c>
      <c r="X676" s="85" t="str">
        <f t="shared" si="85"/>
        <v>No conformidad</v>
      </c>
      <c r="Y676" s="85"/>
      <c r="Z676" s="85"/>
      <c r="AA676" s="85"/>
      <c r="AB676" s="85"/>
      <c r="AC676" s="85"/>
      <c r="AD676" s="85"/>
      <c r="AE676" s="85"/>
      <c r="AF676" s="85"/>
      <c r="AG676" s="85"/>
    </row>
    <row r="677" spans="2:33" x14ac:dyDescent="0.25">
      <c r="B677" s="58">
        <f t="shared" si="80"/>
        <v>43190</v>
      </c>
      <c r="C677" s="59">
        <f t="shared" si="87"/>
        <v>43190</v>
      </c>
      <c r="G677" s="60"/>
      <c r="H677" s="60"/>
      <c r="M677" s="60"/>
      <c r="N677" s="60"/>
      <c r="O677" s="60"/>
      <c r="P677" s="60"/>
      <c r="R677" s="85">
        <f t="shared" si="86"/>
        <v>0</v>
      </c>
      <c r="S677" s="85">
        <f t="shared" si="81"/>
        <v>0</v>
      </c>
      <c r="T677" s="85" t="str">
        <f t="shared" si="82"/>
        <v>No conformidad y &lt;=30</v>
      </c>
      <c r="U677" s="85">
        <v>1</v>
      </c>
      <c r="V677" s="85" t="str">
        <f t="shared" si="83"/>
        <v/>
      </c>
      <c r="W677" s="85" t="b">
        <f t="shared" si="84"/>
        <v>0</v>
      </c>
      <c r="X677" s="85" t="str">
        <f t="shared" si="85"/>
        <v>No conformidad</v>
      </c>
      <c r="Y677" s="85"/>
      <c r="Z677" s="85"/>
      <c r="AA677" s="85"/>
      <c r="AB677" s="85"/>
      <c r="AC677" s="85"/>
      <c r="AD677" s="85"/>
      <c r="AE677" s="85"/>
      <c r="AF677" s="85"/>
      <c r="AG677" s="85"/>
    </row>
    <row r="678" spans="2:33" x14ac:dyDescent="0.25">
      <c r="B678" s="58">
        <f t="shared" si="80"/>
        <v>43190</v>
      </c>
      <c r="C678" s="59">
        <f t="shared" si="87"/>
        <v>43190</v>
      </c>
      <c r="G678" s="60"/>
      <c r="H678" s="60"/>
      <c r="M678" s="60"/>
      <c r="N678" s="60"/>
      <c r="O678" s="60"/>
      <c r="P678" s="60"/>
      <c r="R678" s="85">
        <f t="shared" si="86"/>
        <v>0</v>
      </c>
      <c r="S678" s="85">
        <f t="shared" si="81"/>
        <v>0</v>
      </c>
      <c r="T678" s="85" t="str">
        <f t="shared" si="82"/>
        <v>No conformidad y &lt;=30</v>
      </c>
      <c r="U678" s="85">
        <v>1</v>
      </c>
      <c r="V678" s="85" t="str">
        <f t="shared" si="83"/>
        <v/>
      </c>
      <c r="W678" s="85" t="b">
        <f t="shared" si="84"/>
        <v>0</v>
      </c>
      <c r="X678" s="85" t="str">
        <f t="shared" si="85"/>
        <v>No conformidad</v>
      </c>
      <c r="Y678" s="85"/>
      <c r="Z678" s="85"/>
      <c r="AA678" s="85"/>
      <c r="AB678" s="85"/>
      <c r="AC678" s="85"/>
      <c r="AD678" s="85"/>
      <c r="AE678" s="85"/>
      <c r="AF678" s="85"/>
      <c r="AG678" s="85"/>
    </row>
    <row r="679" spans="2:33" x14ac:dyDescent="0.25">
      <c r="B679" s="58">
        <f t="shared" si="80"/>
        <v>43190</v>
      </c>
      <c r="C679" s="59">
        <f t="shared" si="87"/>
        <v>43190</v>
      </c>
      <c r="G679" s="60"/>
      <c r="H679" s="60"/>
      <c r="M679" s="60"/>
      <c r="N679" s="60"/>
      <c r="O679" s="60"/>
      <c r="P679" s="60"/>
      <c r="R679" s="85">
        <f t="shared" si="86"/>
        <v>0</v>
      </c>
      <c r="S679" s="85">
        <f t="shared" si="81"/>
        <v>0</v>
      </c>
      <c r="T679" s="85" t="str">
        <f t="shared" si="82"/>
        <v>No conformidad y &lt;=30</v>
      </c>
      <c r="U679" s="85">
        <v>1</v>
      </c>
      <c r="V679" s="85" t="str">
        <f t="shared" si="83"/>
        <v/>
      </c>
      <c r="W679" s="85" t="b">
        <f t="shared" si="84"/>
        <v>0</v>
      </c>
      <c r="X679" s="85" t="str">
        <f t="shared" si="85"/>
        <v>No conformidad</v>
      </c>
      <c r="Y679" s="85"/>
      <c r="Z679" s="85"/>
      <c r="AA679" s="85"/>
      <c r="AB679" s="85"/>
      <c r="AC679" s="85"/>
      <c r="AD679" s="85"/>
      <c r="AE679" s="85"/>
      <c r="AF679" s="85"/>
      <c r="AG679" s="85"/>
    </row>
    <row r="680" spans="2:33" x14ac:dyDescent="0.25">
      <c r="B680" s="58">
        <f t="shared" si="80"/>
        <v>43190</v>
      </c>
      <c r="C680" s="59">
        <f t="shared" si="87"/>
        <v>43190</v>
      </c>
      <c r="G680" s="60"/>
      <c r="H680" s="60"/>
      <c r="M680" s="60"/>
      <c r="N680" s="60"/>
      <c r="O680" s="60"/>
      <c r="P680" s="60"/>
      <c r="R680" s="85">
        <f t="shared" si="86"/>
        <v>0</v>
      </c>
      <c r="S680" s="85">
        <f t="shared" si="81"/>
        <v>0</v>
      </c>
      <c r="T680" s="85" t="str">
        <f t="shared" si="82"/>
        <v>No conformidad y &lt;=30</v>
      </c>
      <c r="U680" s="85">
        <v>1</v>
      </c>
      <c r="V680" s="85" t="str">
        <f t="shared" si="83"/>
        <v/>
      </c>
      <c r="W680" s="85" t="b">
        <f t="shared" si="84"/>
        <v>0</v>
      </c>
      <c r="X680" s="85" t="str">
        <f t="shared" si="85"/>
        <v>No conformidad</v>
      </c>
      <c r="Y680" s="85"/>
      <c r="Z680" s="85"/>
      <c r="AA680" s="85"/>
      <c r="AB680" s="85"/>
      <c r="AC680" s="85"/>
      <c r="AD680" s="85"/>
      <c r="AE680" s="85"/>
      <c r="AF680" s="85"/>
      <c r="AG680" s="85"/>
    </row>
    <row r="681" spans="2:33" x14ac:dyDescent="0.25">
      <c r="B681" s="58">
        <f t="shared" si="80"/>
        <v>43190</v>
      </c>
      <c r="C681" s="59">
        <f t="shared" si="87"/>
        <v>43190</v>
      </c>
      <c r="G681" s="60"/>
      <c r="H681" s="60"/>
      <c r="M681" s="60"/>
      <c r="N681" s="60"/>
      <c r="O681" s="60"/>
      <c r="P681" s="60"/>
      <c r="R681" s="85">
        <f t="shared" si="86"/>
        <v>0</v>
      </c>
      <c r="S681" s="85">
        <f t="shared" si="81"/>
        <v>0</v>
      </c>
      <c r="T681" s="85" t="str">
        <f t="shared" si="82"/>
        <v>No conformidad y &lt;=30</v>
      </c>
      <c r="U681" s="85">
        <v>1</v>
      </c>
      <c r="V681" s="85" t="str">
        <f t="shared" si="83"/>
        <v/>
      </c>
      <c r="W681" s="85" t="b">
        <f t="shared" si="84"/>
        <v>0</v>
      </c>
      <c r="X681" s="85" t="str">
        <f t="shared" si="85"/>
        <v>No conformidad</v>
      </c>
      <c r="Y681" s="85"/>
      <c r="Z681" s="85"/>
      <c r="AA681" s="85"/>
      <c r="AB681" s="85"/>
      <c r="AC681" s="85"/>
      <c r="AD681" s="85"/>
      <c r="AE681" s="85"/>
      <c r="AF681" s="85"/>
      <c r="AG681" s="85"/>
    </row>
    <row r="682" spans="2:33" x14ac:dyDescent="0.25">
      <c r="B682" s="58">
        <f t="shared" si="80"/>
        <v>43190</v>
      </c>
      <c r="C682" s="59">
        <f t="shared" si="87"/>
        <v>43190</v>
      </c>
      <c r="G682" s="60"/>
      <c r="H682" s="60"/>
      <c r="M682" s="60"/>
      <c r="N682" s="60"/>
      <c r="O682" s="60"/>
      <c r="P682" s="60"/>
      <c r="R682" s="85">
        <f t="shared" si="86"/>
        <v>0</v>
      </c>
      <c r="S682" s="85">
        <f t="shared" si="81"/>
        <v>0</v>
      </c>
      <c r="T682" s="85" t="str">
        <f t="shared" si="82"/>
        <v>No conformidad y &lt;=30</v>
      </c>
      <c r="U682" s="85">
        <v>1</v>
      </c>
      <c r="V682" s="85" t="str">
        <f t="shared" si="83"/>
        <v/>
      </c>
      <c r="W682" s="85" t="b">
        <f t="shared" si="84"/>
        <v>0</v>
      </c>
      <c r="X682" s="85" t="str">
        <f t="shared" si="85"/>
        <v>No conformidad</v>
      </c>
      <c r="Y682" s="85"/>
      <c r="Z682" s="85"/>
      <c r="AA682" s="85"/>
      <c r="AB682" s="85"/>
      <c r="AC682" s="85"/>
      <c r="AD682" s="85"/>
      <c r="AE682" s="85"/>
      <c r="AF682" s="85"/>
      <c r="AG682" s="85"/>
    </row>
    <row r="683" spans="2:33" x14ac:dyDescent="0.25">
      <c r="B683" s="58">
        <f t="shared" si="80"/>
        <v>43190</v>
      </c>
      <c r="C683" s="59">
        <f t="shared" si="87"/>
        <v>43190</v>
      </c>
      <c r="G683" s="60"/>
      <c r="H683" s="60"/>
      <c r="M683" s="60"/>
      <c r="N683" s="60"/>
      <c r="O683" s="60"/>
      <c r="P683" s="60"/>
      <c r="R683" s="85">
        <f t="shared" si="86"/>
        <v>0</v>
      </c>
      <c r="S683" s="85">
        <f t="shared" si="81"/>
        <v>0</v>
      </c>
      <c r="T683" s="85" t="str">
        <f t="shared" si="82"/>
        <v>No conformidad y &lt;=30</v>
      </c>
      <c r="U683" s="85">
        <v>1</v>
      </c>
      <c r="V683" s="85" t="str">
        <f t="shared" si="83"/>
        <v/>
      </c>
      <c r="W683" s="85" t="b">
        <f t="shared" si="84"/>
        <v>0</v>
      </c>
      <c r="X683" s="85" t="str">
        <f t="shared" si="85"/>
        <v>No conformidad</v>
      </c>
      <c r="Y683" s="85"/>
      <c r="Z683" s="85"/>
      <c r="AA683" s="85"/>
      <c r="AB683" s="85"/>
      <c r="AC683" s="85"/>
      <c r="AD683" s="85"/>
      <c r="AE683" s="85"/>
      <c r="AF683" s="85"/>
      <c r="AG683" s="85"/>
    </row>
    <row r="684" spans="2:33" x14ac:dyDescent="0.25">
      <c r="B684" s="58">
        <f t="shared" si="80"/>
        <v>43190</v>
      </c>
      <c r="C684" s="59">
        <f t="shared" si="87"/>
        <v>43190</v>
      </c>
      <c r="G684" s="60"/>
      <c r="H684" s="60"/>
      <c r="M684" s="60"/>
      <c r="N684" s="60"/>
      <c r="O684" s="60"/>
      <c r="P684" s="60"/>
      <c r="R684" s="85">
        <f t="shared" si="86"/>
        <v>0</v>
      </c>
      <c r="S684" s="85">
        <f t="shared" si="81"/>
        <v>0</v>
      </c>
      <c r="T684" s="85" t="str">
        <f t="shared" si="82"/>
        <v>No conformidad y &lt;=30</v>
      </c>
      <c r="U684" s="85">
        <v>1</v>
      </c>
      <c r="V684" s="85" t="str">
        <f t="shared" si="83"/>
        <v/>
      </c>
      <c r="W684" s="85" t="b">
        <f t="shared" si="84"/>
        <v>0</v>
      </c>
      <c r="X684" s="85" t="str">
        <f t="shared" si="85"/>
        <v>No conformidad</v>
      </c>
      <c r="Y684" s="85"/>
      <c r="Z684" s="85"/>
      <c r="AA684" s="85"/>
      <c r="AB684" s="85"/>
      <c r="AC684" s="85"/>
      <c r="AD684" s="85"/>
      <c r="AE684" s="85"/>
      <c r="AF684" s="85"/>
      <c r="AG684" s="85"/>
    </row>
    <row r="685" spans="2:33" x14ac:dyDescent="0.25">
      <c r="B685" s="58">
        <f t="shared" si="80"/>
        <v>43190</v>
      </c>
      <c r="C685" s="59">
        <f t="shared" si="87"/>
        <v>43190</v>
      </c>
      <c r="G685" s="60"/>
      <c r="H685" s="60"/>
      <c r="M685" s="60"/>
      <c r="N685" s="60"/>
      <c r="O685" s="60"/>
      <c r="P685" s="60"/>
      <c r="R685" s="85">
        <f t="shared" si="86"/>
        <v>0</v>
      </c>
      <c r="S685" s="85">
        <f t="shared" si="81"/>
        <v>0</v>
      </c>
      <c r="T685" s="85" t="str">
        <f t="shared" si="82"/>
        <v>No conformidad y &lt;=30</v>
      </c>
      <c r="U685" s="85">
        <v>1</v>
      </c>
      <c r="V685" s="85" t="str">
        <f t="shared" si="83"/>
        <v/>
      </c>
      <c r="W685" s="85" t="b">
        <f t="shared" si="84"/>
        <v>0</v>
      </c>
      <c r="X685" s="85" t="str">
        <f t="shared" si="85"/>
        <v>No conformidad</v>
      </c>
      <c r="Y685" s="85"/>
      <c r="Z685" s="85"/>
      <c r="AA685" s="85"/>
      <c r="AB685" s="85"/>
      <c r="AC685" s="85"/>
      <c r="AD685" s="85"/>
      <c r="AE685" s="85"/>
      <c r="AF685" s="85"/>
      <c r="AG685" s="85"/>
    </row>
    <row r="686" spans="2:33" x14ac:dyDescent="0.25">
      <c r="B686" s="58">
        <f t="shared" si="80"/>
        <v>43190</v>
      </c>
      <c r="C686" s="59">
        <f t="shared" si="87"/>
        <v>43190</v>
      </c>
      <c r="G686" s="60"/>
      <c r="H686" s="60"/>
      <c r="M686" s="60"/>
      <c r="N686" s="60"/>
      <c r="O686" s="60"/>
      <c r="P686" s="60"/>
      <c r="R686" s="85">
        <f t="shared" si="86"/>
        <v>0</v>
      </c>
      <c r="S686" s="85">
        <f t="shared" si="81"/>
        <v>0</v>
      </c>
      <c r="T686" s="85" t="str">
        <f t="shared" si="82"/>
        <v>No conformidad y &lt;=30</v>
      </c>
      <c r="U686" s="85">
        <v>1</v>
      </c>
      <c r="V686" s="85" t="str">
        <f t="shared" si="83"/>
        <v/>
      </c>
      <c r="W686" s="85" t="b">
        <f t="shared" si="84"/>
        <v>0</v>
      </c>
      <c r="X686" s="85" t="str">
        <f t="shared" si="85"/>
        <v>No conformidad</v>
      </c>
      <c r="Y686" s="85"/>
      <c r="Z686" s="85"/>
      <c r="AA686" s="85"/>
      <c r="AB686" s="85"/>
      <c r="AC686" s="85"/>
      <c r="AD686" s="85"/>
      <c r="AE686" s="85"/>
      <c r="AF686" s="85"/>
      <c r="AG686" s="85"/>
    </row>
    <row r="687" spans="2:33" x14ac:dyDescent="0.25">
      <c r="B687" s="58">
        <f t="shared" si="80"/>
        <v>43190</v>
      </c>
      <c r="C687" s="59">
        <f t="shared" si="87"/>
        <v>43190</v>
      </c>
      <c r="G687" s="60"/>
      <c r="H687" s="60"/>
      <c r="M687" s="60"/>
      <c r="N687" s="60"/>
      <c r="O687" s="60"/>
      <c r="P687" s="60"/>
      <c r="R687" s="85">
        <f t="shared" si="86"/>
        <v>0</v>
      </c>
      <c r="S687" s="85">
        <f t="shared" si="81"/>
        <v>0</v>
      </c>
      <c r="T687" s="85" t="str">
        <f t="shared" si="82"/>
        <v>No conformidad y &lt;=30</v>
      </c>
      <c r="U687" s="85">
        <v>1</v>
      </c>
      <c r="V687" s="85" t="str">
        <f t="shared" si="83"/>
        <v/>
      </c>
      <c r="W687" s="85" t="b">
        <f t="shared" si="84"/>
        <v>0</v>
      </c>
      <c r="X687" s="85" t="str">
        <f t="shared" si="85"/>
        <v>No conformidad</v>
      </c>
      <c r="Y687" s="85"/>
      <c r="Z687" s="85"/>
      <c r="AA687" s="85"/>
      <c r="AB687" s="85"/>
      <c r="AC687" s="85"/>
      <c r="AD687" s="85"/>
      <c r="AE687" s="85"/>
      <c r="AF687" s="85"/>
      <c r="AG687" s="85"/>
    </row>
    <row r="688" spans="2:33" x14ac:dyDescent="0.25">
      <c r="B688" s="58">
        <f t="shared" si="80"/>
        <v>43190</v>
      </c>
      <c r="C688" s="59">
        <f t="shared" si="87"/>
        <v>43190</v>
      </c>
      <c r="G688" s="60"/>
      <c r="H688" s="60"/>
      <c r="M688" s="60"/>
      <c r="N688" s="60"/>
      <c r="O688" s="60"/>
      <c r="P688" s="60"/>
      <c r="R688" s="85">
        <f t="shared" si="86"/>
        <v>0</v>
      </c>
      <c r="S688" s="85">
        <f t="shared" si="81"/>
        <v>0</v>
      </c>
      <c r="T688" s="85" t="str">
        <f t="shared" si="82"/>
        <v>No conformidad y &lt;=30</v>
      </c>
      <c r="U688" s="85">
        <v>1</v>
      </c>
      <c r="V688" s="85" t="str">
        <f t="shared" si="83"/>
        <v/>
      </c>
      <c r="W688" s="85" t="b">
        <f t="shared" si="84"/>
        <v>0</v>
      </c>
      <c r="X688" s="85" t="str">
        <f t="shared" si="85"/>
        <v>No conformidad</v>
      </c>
      <c r="Y688" s="85"/>
      <c r="Z688" s="85"/>
      <c r="AA688" s="85"/>
      <c r="AB688" s="85"/>
      <c r="AC688" s="85"/>
      <c r="AD688" s="85"/>
      <c r="AE688" s="85"/>
      <c r="AF688" s="85"/>
      <c r="AG688" s="85"/>
    </row>
    <row r="689" spans="2:33" x14ac:dyDescent="0.25">
      <c r="B689" s="58">
        <f t="shared" si="80"/>
        <v>43190</v>
      </c>
      <c r="C689" s="59">
        <f t="shared" si="87"/>
        <v>43190</v>
      </c>
      <c r="G689" s="60"/>
      <c r="H689" s="60"/>
      <c r="M689" s="60"/>
      <c r="N689" s="60"/>
      <c r="O689" s="60"/>
      <c r="P689" s="60"/>
      <c r="R689" s="85">
        <f t="shared" si="86"/>
        <v>0</v>
      </c>
      <c r="S689" s="85">
        <f t="shared" si="81"/>
        <v>0</v>
      </c>
      <c r="T689" s="85" t="str">
        <f t="shared" si="82"/>
        <v>No conformidad y &lt;=30</v>
      </c>
      <c r="U689" s="85">
        <v>1</v>
      </c>
      <c r="V689" s="85" t="str">
        <f t="shared" si="83"/>
        <v/>
      </c>
      <c r="W689" s="85" t="b">
        <f t="shared" si="84"/>
        <v>0</v>
      </c>
      <c r="X689" s="85" t="str">
        <f t="shared" si="85"/>
        <v>No conformidad</v>
      </c>
      <c r="Y689" s="85"/>
      <c r="Z689" s="85"/>
      <c r="AA689" s="85"/>
      <c r="AB689" s="85"/>
      <c r="AC689" s="85"/>
      <c r="AD689" s="85"/>
      <c r="AE689" s="85"/>
      <c r="AF689" s="85"/>
      <c r="AG689" s="85"/>
    </row>
    <row r="690" spans="2:33" x14ac:dyDescent="0.25">
      <c r="B690" s="58">
        <f t="shared" si="80"/>
        <v>43190</v>
      </c>
      <c r="C690" s="59">
        <f t="shared" si="87"/>
        <v>43190</v>
      </c>
      <c r="G690" s="60"/>
      <c r="H690" s="60"/>
      <c r="M690" s="60"/>
      <c r="N690" s="60"/>
      <c r="O690" s="60"/>
      <c r="P690" s="60"/>
      <c r="R690" s="85">
        <f t="shared" si="86"/>
        <v>0</v>
      </c>
      <c r="S690" s="85">
        <f t="shared" si="81"/>
        <v>0</v>
      </c>
      <c r="T690" s="85" t="str">
        <f t="shared" si="82"/>
        <v>No conformidad y &lt;=30</v>
      </c>
      <c r="U690" s="85">
        <v>1</v>
      </c>
      <c r="V690" s="85" t="str">
        <f t="shared" si="83"/>
        <v/>
      </c>
      <c r="W690" s="85" t="b">
        <f t="shared" si="84"/>
        <v>0</v>
      </c>
      <c r="X690" s="85" t="str">
        <f t="shared" si="85"/>
        <v>No conformidad</v>
      </c>
      <c r="Y690" s="85"/>
      <c r="Z690" s="85"/>
      <c r="AA690" s="85"/>
      <c r="AB690" s="85"/>
      <c r="AC690" s="85"/>
      <c r="AD690" s="85"/>
      <c r="AE690" s="85"/>
      <c r="AF690" s="85"/>
      <c r="AG690" s="85"/>
    </row>
    <row r="691" spans="2:33" x14ac:dyDescent="0.25">
      <c r="B691" s="58">
        <f t="shared" si="80"/>
        <v>43190</v>
      </c>
      <c r="C691" s="59">
        <f t="shared" si="87"/>
        <v>43190</v>
      </c>
      <c r="G691" s="60"/>
      <c r="H691" s="60"/>
      <c r="M691" s="60"/>
      <c r="N691" s="60"/>
      <c r="O691" s="60"/>
      <c r="P691" s="60"/>
      <c r="R691" s="85">
        <f t="shared" si="86"/>
        <v>0</v>
      </c>
      <c r="S691" s="85">
        <f t="shared" si="81"/>
        <v>0</v>
      </c>
      <c r="T691" s="85" t="str">
        <f t="shared" si="82"/>
        <v>No conformidad y &lt;=30</v>
      </c>
      <c r="U691" s="85">
        <v>1</v>
      </c>
      <c r="V691" s="85" t="str">
        <f t="shared" si="83"/>
        <v/>
      </c>
      <c r="W691" s="85" t="b">
        <f t="shared" si="84"/>
        <v>0</v>
      </c>
      <c r="X691" s="85" t="str">
        <f t="shared" si="85"/>
        <v>No conformidad</v>
      </c>
      <c r="Y691" s="85"/>
      <c r="Z691" s="85"/>
      <c r="AA691" s="85"/>
      <c r="AB691" s="85"/>
      <c r="AC691" s="85"/>
      <c r="AD691" s="85"/>
      <c r="AE691" s="85"/>
      <c r="AF691" s="85"/>
      <c r="AG691" s="85"/>
    </row>
    <row r="692" spans="2:33" x14ac:dyDescent="0.25">
      <c r="B692" s="58">
        <f t="shared" si="80"/>
        <v>43190</v>
      </c>
      <c r="C692" s="59">
        <f t="shared" si="87"/>
        <v>43190</v>
      </c>
      <c r="G692" s="60"/>
      <c r="H692" s="60"/>
      <c r="M692" s="60"/>
      <c r="N692" s="60"/>
      <c r="O692" s="60"/>
      <c r="P692" s="60"/>
      <c r="R692" s="85">
        <f t="shared" si="86"/>
        <v>0</v>
      </c>
      <c r="S692" s="85">
        <f t="shared" si="81"/>
        <v>0</v>
      </c>
      <c r="T692" s="85" t="str">
        <f t="shared" si="82"/>
        <v>No conformidad y &lt;=30</v>
      </c>
      <c r="U692" s="85">
        <v>1</v>
      </c>
      <c r="V692" s="85" t="str">
        <f t="shared" si="83"/>
        <v/>
      </c>
      <c r="W692" s="85" t="b">
        <f t="shared" si="84"/>
        <v>0</v>
      </c>
      <c r="X692" s="85" t="str">
        <f t="shared" si="85"/>
        <v>No conformidad</v>
      </c>
      <c r="Y692" s="85"/>
      <c r="Z692" s="85"/>
      <c r="AA692" s="85"/>
      <c r="AB692" s="85"/>
      <c r="AC692" s="85"/>
      <c r="AD692" s="85"/>
      <c r="AE692" s="85"/>
      <c r="AF692" s="85"/>
      <c r="AG692" s="85"/>
    </row>
    <row r="693" spans="2:33" x14ac:dyDescent="0.25">
      <c r="B693" s="58">
        <f t="shared" si="80"/>
        <v>43190</v>
      </c>
      <c r="C693" s="59">
        <f t="shared" si="87"/>
        <v>43190</v>
      </c>
      <c r="G693" s="60"/>
      <c r="H693" s="60"/>
      <c r="M693" s="60"/>
      <c r="N693" s="60"/>
      <c r="O693" s="60"/>
      <c r="P693" s="60"/>
      <c r="R693" s="85">
        <f t="shared" si="86"/>
        <v>0</v>
      </c>
      <c r="S693" s="85">
        <f t="shared" si="81"/>
        <v>0</v>
      </c>
      <c r="T693" s="85" t="str">
        <f t="shared" si="82"/>
        <v>No conformidad y &lt;=30</v>
      </c>
      <c r="U693" s="85">
        <v>1</v>
      </c>
      <c r="V693" s="85" t="str">
        <f t="shared" si="83"/>
        <v/>
      </c>
      <c r="W693" s="85" t="b">
        <f t="shared" si="84"/>
        <v>0</v>
      </c>
      <c r="X693" s="85" t="str">
        <f t="shared" si="85"/>
        <v>No conformidad</v>
      </c>
      <c r="Y693" s="85"/>
      <c r="Z693" s="85"/>
      <c r="AA693" s="85"/>
      <c r="AB693" s="85"/>
      <c r="AC693" s="85"/>
      <c r="AD693" s="85"/>
      <c r="AE693" s="85"/>
      <c r="AF693" s="85"/>
      <c r="AG693" s="85"/>
    </row>
    <row r="694" spans="2:33" x14ac:dyDescent="0.25">
      <c r="B694" s="58">
        <f t="shared" si="80"/>
        <v>43190</v>
      </c>
      <c r="C694" s="59">
        <f t="shared" si="87"/>
        <v>43190</v>
      </c>
      <c r="G694" s="60"/>
      <c r="H694" s="60"/>
      <c r="M694" s="60"/>
      <c r="N694" s="60"/>
      <c r="O694" s="60"/>
      <c r="P694" s="60"/>
      <c r="R694" s="85">
        <f t="shared" si="86"/>
        <v>0</v>
      </c>
      <c r="S694" s="85">
        <f t="shared" si="81"/>
        <v>0</v>
      </c>
      <c r="T694" s="85" t="str">
        <f t="shared" si="82"/>
        <v>No conformidad y &lt;=30</v>
      </c>
      <c r="U694" s="85">
        <v>1</v>
      </c>
      <c r="V694" s="85" t="str">
        <f t="shared" si="83"/>
        <v/>
      </c>
      <c r="W694" s="85" t="b">
        <f t="shared" si="84"/>
        <v>0</v>
      </c>
      <c r="X694" s="85" t="str">
        <f t="shared" si="85"/>
        <v>No conformidad</v>
      </c>
      <c r="Y694" s="85"/>
      <c r="Z694" s="85"/>
      <c r="AA694" s="85"/>
      <c r="AB694" s="85"/>
      <c r="AC694" s="85"/>
      <c r="AD694" s="85"/>
      <c r="AE694" s="85"/>
      <c r="AF694" s="85"/>
      <c r="AG694" s="85"/>
    </row>
    <row r="695" spans="2:33" x14ac:dyDescent="0.25">
      <c r="B695" s="58">
        <f t="shared" si="80"/>
        <v>43190</v>
      </c>
      <c r="C695" s="59">
        <f t="shared" si="87"/>
        <v>43190</v>
      </c>
      <c r="G695" s="60"/>
      <c r="H695" s="60"/>
      <c r="M695" s="60"/>
      <c r="N695" s="60"/>
      <c r="O695" s="60"/>
      <c r="P695" s="60"/>
      <c r="R695" s="85">
        <f t="shared" si="86"/>
        <v>0</v>
      </c>
      <c r="S695" s="85">
        <f t="shared" si="81"/>
        <v>0</v>
      </c>
      <c r="T695" s="85" t="str">
        <f t="shared" si="82"/>
        <v>No conformidad y &lt;=30</v>
      </c>
      <c r="U695" s="85">
        <v>1</v>
      </c>
      <c r="V695" s="85" t="str">
        <f t="shared" si="83"/>
        <v/>
      </c>
      <c r="W695" s="85" t="b">
        <f t="shared" si="84"/>
        <v>0</v>
      </c>
      <c r="X695" s="85" t="str">
        <f t="shared" si="85"/>
        <v>No conformidad</v>
      </c>
      <c r="Y695" s="85"/>
      <c r="Z695" s="85"/>
      <c r="AA695" s="85"/>
      <c r="AB695" s="85"/>
      <c r="AC695" s="85"/>
      <c r="AD695" s="85"/>
      <c r="AE695" s="85"/>
      <c r="AF695" s="85"/>
      <c r="AG695" s="85"/>
    </row>
    <row r="696" spans="2:33" x14ac:dyDescent="0.25">
      <c r="B696" s="58">
        <f t="shared" si="80"/>
        <v>43190</v>
      </c>
      <c r="C696" s="59">
        <f t="shared" si="87"/>
        <v>43190</v>
      </c>
      <c r="G696" s="60"/>
      <c r="H696" s="60"/>
      <c r="M696" s="60"/>
      <c r="N696" s="60"/>
      <c r="O696" s="60"/>
      <c r="P696" s="60"/>
      <c r="R696" s="85">
        <f t="shared" si="86"/>
        <v>0</v>
      </c>
      <c r="S696" s="85">
        <f t="shared" si="81"/>
        <v>0</v>
      </c>
      <c r="T696" s="85" t="str">
        <f t="shared" si="82"/>
        <v>No conformidad y &lt;=30</v>
      </c>
      <c r="U696" s="85">
        <v>1</v>
      </c>
      <c r="V696" s="85" t="str">
        <f t="shared" si="83"/>
        <v/>
      </c>
      <c r="W696" s="85" t="b">
        <f t="shared" si="84"/>
        <v>0</v>
      </c>
      <c r="X696" s="85" t="str">
        <f t="shared" si="85"/>
        <v>No conformidad</v>
      </c>
      <c r="Y696" s="85"/>
      <c r="Z696" s="85"/>
      <c r="AA696" s="85"/>
      <c r="AB696" s="85"/>
      <c r="AC696" s="85"/>
      <c r="AD696" s="85"/>
      <c r="AE696" s="85"/>
      <c r="AF696" s="85"/>
      <c r="AG696" s="85"/>
    </row>
    <row r="697" spans="2:33" x14ac:dyDescent="0.25">
      <c r="B697" s="58">
        <f t="shared" si="80"/>
        <v>43190</v>
      </c>
      <c r="C697" s="59">
        <f t="shared" si="87"/>
        <v>43190</v>
      </c>
      <c r="G697" s="60"/>
      <c r="H697" s="60"/>
      <c r="M697" s="60"/>
      <c r="N697" s="60"/>
      <c r="O697" s="60"/>
      <c r="P697" s="60"/>
      <c r="R697" s="85">
        <f t="shared" si="86"/>
        <v>0</v>
      </c>
      <c r="S697" s="85">
        <f t="shared" si="81"/>
        <v>0</v>
      </c>
      <c r="T697" s="85" t="str">
        <f t="shared" si="82"/>
        <v>No conformidad y &lt;=30</v>
      </c>
      <c r="U697" s="85">
        <v>1</v>
      </c>
      <c r="V697" s="85" t="str">
        <f t="shared" si="83"/>
        <v/>
      </c>
      <c r="W697" s="85" t="b">
        <f t="shared" si="84"/>
        <v>0</v>
      </c>
      <c r="X697" s="85" t="str">
        <f t="shared" si="85"/>
        <v>No conformidad</v>
      </c>
      <c r="Y697" s="85"/>
      <c r="Z697" s="85"/>
      <c r="AA697" s="85"/>
      <c r="AB697" s="85"/>
      <c r="AC697" s="85"/>
      <c r="AD697" s="85"/>
      <c r="AE697" s="85"/>
      <c r="AF697" s="85"/>
      <c r="AG697" s="85"/>
    </row>
    <row r="698" spans="2:33" x14ac:dyDescent="0.25">
      <c r="B698" s="58">
        <f t="shared" si="80"/>
        <v>43190</v>
      </c>
      <c r="C698" s="59">
        <f t="shared" si="87"/>
        <v>43190</v>
      </c>
      <c r="G698" s="60"/>
      <c r="H698" s="60"/>
      <c r="M698" s="60"/>
      <c r="N698" s="60"/>
      <c r="O698" s="60"/>
      <c r="P698" s="60"/>
      <c r="R698" s="85">
        <f t="shared" si="86"/>
        <v>0</v>
      </c>
      <c r="S698" s="85">
        <f t="shared" si="81"/>
        <v>0</v>
      </c>
      <c r="T698" s="85" t="str">
        <f t="shared" si="82"/>
        <v>No conformidad y &lt;=30</v>
      </c>
      <c r="U698" s="85">
        <v>1</v>
      </c>
      <c r="V698" s="85" t="str">
        <f t="shared" si="83"/>
        <v/>
      </c>
      <c r="W698" s="85" t="b">
        <f t="shared" si="84"/>
        <v>0</v>
      </c>
      <c r="X698" s="85" t="str">
        <f t="shared" si="85"/>
        <v>No conformidad</v>
      </c>
      <c r="Y698" s="85"/>
      <c r="Z698" s="85"/>
      <c r="AA698" s="85"/>
      <c r="AB698" s="85"/>
      <c r="AC698" s="85"/>
      <c r="AD698" s="85"/>
      <c r="AE698" s="85"/>
      <c r="AF698" s="85"/>
      <c r="AG698" s="85"/>
    </row>
    <row r="699" spans="2:33" x14ac:dyDescent="0.25">
      <c r="B699" s="58">
        <f t="shared" si="80"/>
        <v>43190</v>
      </c>
      <c r="C699" s="59">
        <f t="shared" si="87"/>
        <v>43190</v>
      </c>
      <c r="G699" s="60"/>
      <c r="H699" s="60"/>
      <c r="M699" s="60"/>
      <c r="N699" s="60"/>
      <c r="O699" s="60"/>
      <c r="P699" s="60"/>
      <c r="R699" s="85">
        <f t="shared" si="86"/>
        <v>0</v>
      </c>
      <c r="S699" s="85">
        <f t="shared" si="81"/>
        <v>0</v>
      </c>
      <c r="T699" s="85" t="str">
        <f t="shared" si="82"/>
        <v>No conformidad y &lt;=30</v>
      </c>
      <c r="U699" s="85">
        <v>1</v>
      </c>
      <c r="V699" s="85" t="str">
        <f t="shared" si="83"/>
        <v/>
      </c>
      <c r="W699" s="85" t="b">
        <f t="shared" si="84"/>
        <v>0</v>
      </c>
      <c r="X699" s="85" t="str">
        <f t="shared" si="85"/>
        <v>No conformidad</v>
      </c>
      <c r="Y699" s="85"/>
      <c r="Z699" s="85"/>
      <c r="AA699" s="85"/>
      <c r="AB699" s="85"/>
      <c r="AC699" s="85"/>
      <c r="AD699" s="85"/>
      <c r="AE699" s="85"/>
      <c r="AF699" s="85"/>
      <c r="AG699" s="85"/>
    </row>
    <row r="700" spans="2:33" x14ac:dyDescent="0.25">
      <c r="B700" s="58">
        <f t="shared" si="80"/>
        <v>43190</v>
      </c>
      <c r="C700" s="59">
        <f t="shared" si="87"/>
        <v>43190</v>
      </c>
      <c r="G700" s="60"/>
      <c r="H700" s="60"/>
      <c r="M700" s="60"/>
      <c r="N700" s="60"/>
      <c r="O700" s="60"/>
      <c r="P700" s="60"/>
      <c r="R700" s="85">
        <f t="shared" si="86"/>
        <v>0</v>
      </c>
      <c r="S700" s="85">
        <f t="shared" si="81"/>
        <v>0</v>
      </c>
      <c r="T700" s="85" t="str">
        <f t="shared" si="82"/>
        <v>No conformidad y &lt;=30</v>
      </c>
      <c r="U700" s="85">
        <v>1</v>
      </c>
      <c r="V700" s="85" t="str">
        <f t="shared" si="83"/>
        <v/>
      </c>
      <c r="W700" s="85" t="b">
        <f t="shared" si="84"/>
        <v>0</v>
      </c>
      <c r="X700" s="85" t="str">
        <f t="shared" si="85"/>
        <v>No conformidad</v>
      </c>
      <c r="Y700" s="85"/>
      <c r="Z700" s="85"/>
      <c r="AA700" s="85"/>
      <c r="AB700" s="85"/>
      <c r="AC700" s="85"/>
      <c r="AD700" s="85"/>
      <c r="AE700" s="85"/>
      <c r="AF700" s="85"/>
      <c r="AG700" s="85"/>
    </row>
    <row r="701" spans="2:33" x14ac:dyDescent="0.25">
      <c r="B701" s="58">
        <f t="shared" si="80"/>
        <v>43190</v>
      </c>
      <c r="C701" s="59">
        <f t="shared" si="87"/>
        <v>43190</v>
      </c>
      <c r="G701" s="60"/>
      <c r="H701" s="60"/>
      <c r="M701" s="60"/>
      <c r="N701" s="60"/>
      <c r="O701" s="60"/>
      <c r="P701" s="60"/>
      <c r="R701" s="85">
        <f t="shared" si="86"/>
        <v>0</v>
      </c>
      <c r="S701" s="85">
        <f t="shared" si="81"/>
        <v>0</v>
      </c>
      <c r="T701" s="85" t="str">
        <f t="shared" si="82"/>
        <v>No conformidad y &lt;=30</v>
      </c>
      <c r="U701" s="85">
        <v>1</v>
      </c>
      <c r="V701" s="85" t="str">
        <f t="shared" si="83"/>
        <v/>
      </c>
      <c r="W701" s="85" t="b">
        <f t="shared" si="84"/>
        <v>0</v>
      </c>
      <c r="X701" s="85" t="str">
        <f t="shared" si="85"/>
        <v>No conformidad</v>
      </c>
      <c r="Y701" s="85"/>
      <c r="Z701" s="85"/>
      <c r="AA701" s="85"/>
      <c r="AB701" s="85"/>
      <c r="AC701" s="85"/>
      <c r="AD701" s="85"/>
      <c r="AE701" s="85"/>
      <c r="AF701" s="85"/>
      <c r="AG701" s="85"/>
    </row>
    <row r="702" spans="2:33" x14ac:dyDescent="0.25">
      <c r="B702" s="58">
        <f t="shared" si="80"/>
        <v>43190</v>
      </c>
      <c r="C702" s="59">
        <f t="shared" si="87"/>
        <v>43190</v>
      </c>
      <c r="G702" s="60"/>
      <c r="H702" s="60"/>
      <c r="M702" s="60"/>
      <c r="N702" s="60"/>
      <c r="O702" s="60"/>
      <c r="P702" s="60"/>
      <c r="R702" s="85">
        <f t="shared" si="86"/>
        <v>0</v>
      </c>
      <c r="S702" s="85">
        <f t="shared" si="81"/>
        <v>0</v>
      </c>
      <c r="T702" s="85" t="str">
        <f t="shared" si="82"/>
        <v>No conformidad y &lt;=30</v>
      </c>
      <c r="U702" s="85">
        <v>1</v>
      </c>
      <c r="V702" s="85" t="str">
        <f t="shared" si="83"/>
        <v/>
      </c>
      <c r="W702" s="85" t="b">
        <f t="shared" si="84"/>
        <v>0</v>
      </c>
      <c r="X702" s="85" t="str">
        <f t="shared" si="85"/>
        <v>No conformidad</v>
      </c>
      <c r="Y702" s="85"/>
      <c r="Z702" s="85"/>
      <c r="AA702" s="85"/>
      <c r="AB702" s="85"/>
      <c r="AC702" s="85"/>
      <c r="AD702" s="85"/>
      <c r="AE702" s="85"/>
      <c r="AF702" s="85"/>
      <c r="AG702" s="85"/>
    </row>
    <row r="703" spans="2:33" x14ac:dyDescent="0.25">
      <c r="B703" s="58">
        <f t="shared" si="80"/>
        <v>43190</v>
      </c>
      <c r="C703" s="59">
        <f t="shared" si="87"/>
        <v>43190</v>
      </c>
      <c r="G703" s="60"/>
      <c r="H703" s="60"/>
      <c r="M703" s="60"/>
      <c r="N703" s="60"/>
      <c r="O703" s="60"/>
      <c r="P703" s="60"/>
      <c r="R703" s="85">
        <f t="shared" si="86"/>
        <v>0</v>
      </c>
      <c r="S703" s="85">
        <f t="shared" si="81"/>
        <v>0</v>
      </c>
      <c r="T703" s="85" t="str">
        <f t="shared" si="82"/>
        <v>No conformidad y &lt;=30</v>
      </c>
      <c r="U703" s="85">
        <v>1</v>
      </c>
      <c r="V703" s="85" t="str">
        <f t="shared" si="83"/>
        <v/>
      </c>
      <c r="W703" s="85" t="b">
        <f t="shared" si="84"/>
        <v>0</v>
      </c>
      <c r="X703" s="85" t="str">
        <f t="shared" si="85"/>
        <v>No conformidad</v>
      </c>
      <c r="Y703" s="85"/>
      <c r="Z703" s="85"/>
      <c r="AA703" s="85"/>
      <c r="AB703" s="85"/>
      <c r="AC703" s="85"/>
      <c r="AD703" s="85"/>
      <c r="AE703" s="85"/>
      <c r="AF703" s="85"/>
      <c r="AG703" s="85"/>
    </row>
    <row r="704" spans="2:33" x14ac:dyDescent="0.25">
      <c r="B704" s="58">
        <f t="shared" si="80"/>
        <v>43190</v>
      </c>
      <c r="C704" s="59">
        <f t="shared" si="87"/>
        <v>43190</v>
      </c>
      <c r="G704" s="60"/>
      <c r="H704" s="60"/>
      <c r="M704" s="60"/>
      <c r="N704" s="60"/>
      <c r="O704" s="60"/>
      <c r="P704" s="60"/>
      <c r="R704" s="85">
        <f t="shared" si="86"/>
        <v>0</v>
      </c>
      <c r="S704" s="85">
        <f t="shared" si="81"/>
        <v>0</v>
      </c>
      <c r="T704" s="85" t="str">
        <f t="shared" si="82"/>
        <v>No conformidad y &lt;=30</v>
      </c>
      <c r="U704" s="85">
        <v>1</v>
      </c>
      <c r="V704" s="85" t="str">
        <f t="shared" si="83"/>
        <v/>
      </c>
      <c r="W704" s="85" t="b">
        <f t="shared" si="84"/>
        <v>0</v>
      </c>
      <c r="X704" s="85" t="str">
        <f t="shared" si="85"/>
        <v>No conformidad</v>
      </c>
      <c r="Y704" s="85"/>
      <c r="Z704" s="85"/>
      <c r="AA704" s="85"/>
      <c r="AB704" s="85"/>
      <c r="AC704" s="85"/>
      <c r="AD704" s="85"/>
      <c r="AE704" s="85"/>
      <c r="AF704" s="85"/>
      <c r="AG704" s="85"/>
    </row>
    <row r="705" spans="2:33" x14ac:dyDescent="0.25">
      <c r="B705" s="58">
        <f t="shared" si="80"/>
        <v>43190</v>
      </c>
      <c r="C705" s="59">
        <f t="shared" si="87"/>
        <v>43190</v>
      </c>
      <c r="G705" s="60"/>
      <c r="H705" s="60"/>
      <c r="M705" s="60"/>
      <c r="N705" s="60"/>
      <c r="O705" s="60"/>
      <c r="P705" s="60"/>
      <c r="R705" s="85">
        <f t="shared" si="86"/>
        <v>0</v>
      </c>
      <c r="S705" s="85">
        <f t="shared" si="81"/>
        <v>0</v>
      </c>
      <c r="T705" s="85" t="str">
        <f t="shared" si="82"/>
        <v>No conformidad y &lt;=30</v>
      </c>
      <c r="U705" s="85">
        <v>1</v>
      </c>
      <c r="V705" s="85" t="str">
        <f t="shared" si="83"/>
        <v/>
      </c>
      <c r="W705" s="85" t="b">
        <f t="shared" si="84"/>
        <v>0</v>
      </c>
      <c r="X705" s="85" t="str">
        <f t="shared" si="85"/>
        <v>No conformidad</v>
      </c>
      <c r="Y705" s="85"/>
      <c r="Z705" s="85"/>
      <c r="AA705" s="85"/>
      <c r="AB705" s="85"/>
      <c r="AC705" s="85"/>
      <c r="AD705" s="85"/>
      <c r="AE705" s="85"/>
      <c r="AF705" s="85"/>
      <c r="AG705" s="85"/>
    </row>
    <row r="706" spans="2:33" x14ac:dyDescent="0.25">
      <c r="B706" s="58">
        <f t="shared" si="80"/>
        <v>43190</v>
      </c>
      <c r="C706" s="59">
        <f t="shared" si="87"/>
        <v>43190</v>
      </c>
      <c r="G706" s="60"/>
      <c r="H706" s="60"/>
      <c r="M706" s="60"/>
      <c r="N706" s="60"/>
      <c r="O706" s="60"/>
      <c r="P706" s="60"/>
      <c r="R706" s="85">
        <f t="shared" si="86"/>
        <v>0</v>
      </c>
      <c r="S706" s="85">
        <f t="shared" si="81"/>
        <v>0</v>
      </c>
      <c r="T706" s="85" t="str">
        <f t="shared" si="82"/>
        <v>No conformidad y &lt;=30</v>
      </c>
      <c r="U706" s="85">
        <v>1</v>
      </c>
      <c r="V706" s="85" t="str">
        <f t="shared" si="83"/>
        <v/>
      </c>
      <c r="W706" s="85" t="b">
        <f t="shared" si="84"/>
        <v>0</v>
      </c>
      <c r="X706" s="85" t="str">
        <f t="shared" si="85"/>
        <v>No conformidad</v>
      </c>
      <c r="Y706" s="85"/>
      <c r="Z706" s="85"/>
      <c r="AA706" s="85"/>
      <c r="AB706" s="85"/>
      <c r="AC706" s="85"/>
      <c r="AD706" s="85"/>
      <c r="AE706" s="85"/>
      <c r="AF706" s="85"/>
      <c r="AG706" s="85"/>
    </row>
    <row r="707" spans="2:33" x14ac:dyDescent="0.25">
      <c r="B707" s="58">
        <f t="shared" si="80"/>
        <v>43190</v>
      </c>
      <c r="C707" s="59">
        <f t="shared" si="87"/>
        <v>43190</v>
      </c>
      <c r="G707" s="60"/>
      <c r="H707" s="60"/>
      <c r="M707" s="60"/>
      <c r="N707" s="60"/>
      <c r="O707" s="60"/>
      <c r="P707" s="60"/>
      <c r="R707" s="85">
        <f t="shared" si="86"/>
        <v>0</v>
      </c>
      <c r="S707" s="85">
        <f t="shared" si="81"/>
        <v>0</v>
      </c>
      <c r="T707" s="85" t="str">
        <f t="shared" si="82"/>
        <v>No conformidad y &lt;=30</v>
      </c>
      <c r="U707" s="85">
        <v>1</v>
      </c>
      <c r="V707" s="85" t="str">
        <f t="shared" si="83"/>
        <v/>
      </c>
      <c r="W707" s="85" t="b">
        <f t="shared" si="84"/>
        <v>0</v>
      </c>
      <c r="X707" s="85" t="str">
        <f t="shared" si="85"/>
        <v>No conformidad</v>
      </c>
      <c r="Y707" s="85"/>
      <c r="Z707" s="85"/>
      <c r="AA707" s="85"/>
      <c r="AB707" s="85"/>
      <c r="AC707" s="85"/>
      <c r="AD707" s="85"/>
      <c r="AE707" s="85"/>
      <c r="AF707" s="85"/>
      <c r="AG707" s="85"/>
    </row>
    <row r="708" spans="2:33" x14ac:dyDescent="0.25">
      <c r="B708" s="58">
        <f t="shared" si="80"/>
        <v>43190</v>
      </c>
      <c r="C708" s="59">
        <f t="shared" si="87"/>
        <v>43190</v>
      </c>
      <c r="G708" s="60"/>
      <c r="H708" s="60"/>
      <c r="M708" s="60"/>
      <c r="N708" s="60"/>
      <c r="O708" s="60"/>
      <c r="P708" s="60"/>
      <c r="R708" s="85">
        <f t="shared" si="86"/>
        <v>0</v>
      </c>
      <c r="S708" s="85">
        <f t="shared" si="81"/>
        <v>0</v>
      </c>
      <c r="T708" s="85" t="str">
        <f t="shared" si="82"/>
        <v>No conformidad y &lt;=30</v>
      </c>
      <c r="U708" s="85">
        <v>1</v>
      </c>
      <c r="V708" s="85" t="str">
        <f t="shared" si="83"/>
        <v/>
      </c>
      <c r="W708" s="85" t="b">
        <f t="shared" si="84"/>
        <v>0</v>
      </c>
      <c r="X708" s="85" t="str">
        <f t="shared" si="85"/>
        <v>No conformidad</v>
      </c>
      <c r="Y708" s="85"/>
      <c r="Z708" s="85"/>
      <c r="AA708" s="85"/>
      <c r="AB708" s="85"/>
      <c r="AC708" s="85"/>
      <c r="AD708" s="85"/>
      <c r="AE708" s="85"/>
      <c r="AF708" s="85"/>
      <c r="AG708" s="85"/>
    </row>
    <row r="709" spans="2:33" x14ac:dyDescent="0.25">
      <c r="B709" s="58">
        <f t="shared" si="80"/>
        <v>43190</v>
      </c>
      <c r="C709" s="59">
        <f t="shared" si="87"/>
        <v>43190</v>
      </c>
      <c r="G709" s="60"/>
      <c r="H709" s="60"/>
      <c r="M709" s="60"/>
      <c r="N709" s="60"/>
      <c r="O709" s="60"/>
      <c r="P709" s="60"/>
      <c r="R709" s="85">
        <f t="shared" si="86"/>
        <v>0</v>
      </c>
      <c r="S709" s="85">
        <f t="shared" si="81"/>
        <v>0</v>
      </c>
      <c r="T709" s="85" t="str">
        <f t="shared" si="82"/>
        <v>No conformidad y &lt;=30</v>
      </c>
      <c r="U709" s="85">
        <v>1</v>
      </c>
      <c r="V709" s="85" t="str">
        <f t="shared" si="83"/>
        <v/>
      </c>
      <c r="W709" s="85" t="b">
        <f t="shared" si="84"/>
        <v>0</v>
      </c>
      <c r="X709" s="85" t="str">
        <f t="shared" si="85"/>
        <v>No conformidad</v>
      </c>
      <c r="Y709" s="85"/>
      <c r="Z709" s="85"/>
      <c r="AA709" s="85"/>
      <c r="AB709" s="85"/>
      <c r="AC709" s="85"/>
      <c r="AD709" s="85"/>
      <c r="AE709" s="85"/>
      <c r="AF709" s="85"/>
      <c r="AG709" s="85"/>
    </row>
    <row r="710" spans="2:33" x14ac:dyDescent="0.25">
      <c r="B710" s="58">
        <f t="shared" si="80"/>
        <v>43190</v>
      </c>
      <c r="C710" s="59">
        <f t="shared" si="87"/>
        <v>43190</v>
      </c>
      <c r="G710" s="60"/>
      <c r="H710" s="60"/>
      <c r="M710" s="60"/>
      <c r="N710" s="60"/>
      <c r="O710" s="60"/>
      <c r="P710" s="60"/>
      <c r="R710" s="85">
        <f t="shared" si="86"/>
        <v>0</v>
      </c>
      <c r="S710" s="85">
        <f t="shared" si="81"/>
        <v>0</v>
      </c>
      <c r="T710" s="85" t="str">
        <f t="shared" si="82"/>
        <v>No conformidad y &lt;=30</v>
      </c>
      <c r="U710" s="85">
        <v>1</v>
      </c>
      <c r="V710" s="85" t="str">
        <f t="shared" si="83"/>
        <v/>
      </c>
      <c r="W710" s="85" t="b">
        <f t="shared" si="84"/>
        <v>0</v>
      </c>
      <c r="X710" s="85" t="str">
        <f t="shared" si="85"/>
        <v>No conformidad</v>
      </c>
      <c r="Y710" s="85"/>
      <c r="Z710" s="85"/>
      <c r="AA710" s="85"/>
      <c r="AB710" s="85"/>
      <c r="AC710" s="85"/>
      <c r="AD710" s="85"/>
      <c r="AE710" s="85"/>
      <c r="AF710" s="85"/>
      <c r="AG710" s="85"/>
    </row>
    <row r="711" spans="2:33" x14ac:dyDescent="0.25">
      <c r="B711" s="58">
        <f t="shared" si="80"/>
        <v>43190</v>
      </c>
      <c r="C711" s="59">
        <f t="shared" si="87"/>
        <v>43190</v>
      </c>
      <c r="G711" s="60"/>
      <c r="H711" s="60"/>
      <c r="M711" s="60"/>
      <c r="N711" s="60"/>
      <c r="O711" s="60"/>
      <c r="P711" s="60"/>
      <c r="R711" s="85">
        <f t="shared" si="86"/>
        <v>0</v>
      </c>
      <c r="S711" s="85">
        <f t="shared" si="81"/>
        <v>0</v>
      </c>
      <c r="T711" s="85" t="str">
        <f t="shared" si="82"/>
        <v>No conformidad y &lt;=30</v>
      </c>
      <c r="U711" s="85">
        <v>1</v>
      </c>
      <c r="V711" s="85" t="str">
        <f t="shared" si="83"/>
        <v/>
      </c>
      <c r="W711" s="85" t="b">
        <f t="shared" si="84"/>
        <v>0</v>
      </c>
      <c r="X711" s="85" t="str">
        <f t="shared" si="85"/>
        <v>No conformidad</v>
      </c>
      <c r="Y711" s="85"/>
      <c r="Z711" s="85"/>
      <c r="AA711" s="85"/>
      <c r="AB711" s="85"/>
      <c r="AC711" s="85"/>
      <c r="AD711" s="85"/>
      <c r="AE711" s="85"/>
      <c r="AF711" s="85"/>
      <c r="AG711" s="85"/>
    </row>
    <row r="712" spans="2:33" x14ac:dyDescent="0.25">
      <c r="B712" s="58">
        <f t="shared" ref="B712:B775" si="88">IF(ISBLANK(P712),$F$5,P712)</f>
        <v>43190</v>
      </c>
      <c r="C712" s="59">
        <f t="shared" si="87"/>
        <v>43190</v>
      </c>
      <c r="G712" s="60"/>
      <c r="H712" s="60"/>
      <c r="M712" s="60"/>
      <c r="N712" s="60"/>
      <c r="O712" s="60"/>
      <c r="P712" s="60"/>
      <c r="R712" s="85">
        <f t="shared" si="86"/>
        <v>0</v>
      </c>
      <c r="S712" s="85">
        <f t="shared" ref="S712:S775" si="89">O712-M712</f>
        <v>0</v>
      </c>
      <c r="T712" s="85" t="str">
        <f t="shared" ref="T712:T775" si="90">IF(AND(S712&lt;=30,ISBLANK(N712)),"No conformidad y &lt;=30",IF(AND(S712&gt;30,ISBLANK(N712)),"No conformidad y &gt;30",IF(S712&lt;=30,"Conformidad y &lt;=30","Conformidad y &gt;30")))</f>
        <v>No conformidad y &lt;=30</v>
      </c>
      <c r="U712" s="85">
        <v>1</v>
      </c>
      <c r="V712" s="85" t="str">
        <f t="shared" ref="V712:V775" si="91">IF(AND(ISBLANK(N712),ISNUMBER(J712)),"No conformidad",IF(ISNUMBER(J712),P712-N712,""))</f>
        <v/>
      </c>
      <c r="W712" s="85" t="b">
        <f t="shared" ref="W712:W775" si="92">ISNUMBER(P712)</f>
        <v>0</v>
      </c>
      <c r="X712" s="85" t="str">
        <f t="shared" si="85"/>
        <v>No conformidad</v>
      </c>
      <c r="Y712" s="85"/>
      <c r="Z712" s="85"/>
      <c r="AA712" s="85"/>
      <c r="AB712" s="85"/>
      <c r="AC712" s="85"/>
      <c r="AD712" s="85"/>
      <c r="AE712" s="85"/>
      <c r="AF712" s="85"/>
      <c r="AG712" s="85"/>
    </row>
    <row r="713" spans="2:33" x14ac:dyDescent="0.25">
      <c r="B713" s="58">
        <f t="shared" si="88"/>
        <v>43190</v>
      </c>
      <c r="C713" s="59">
        <f t="shared" si="87"/>
        <v>43190</v>
      </c>
      <c r="G713" s="60"/>
      <c r="H713" s="60"/>
      <c r="M713" s="60"/>
      <c r="N713" s="60"/>
      <c r="O713" s="60"/>
      <c r="P713" s="60"/>
      <c r="R713" s="85">
        <f t="shared" si="86"/>
        <v>0</v>
      </c>
      <c r="S713" s="85">
        <f t="shared" si="89"/>
        <v>0</v>
      </c>
      <c r="T713" s="85" t="str">
        <f t="shared" si="90"/>
        <v>No conformidad y &lt;=30</v>
      </c>
      <c r="U713" s="85">
        <v>1</v>
      </c>
      <c r="V713" s="85" t="str">
        <f t="shared" si="91"/>
        <v/>
      </c>
      <c r="W713" s="85" t="b">
        <f t="shared" si="92"/>
        <v>0</v>
      </c>
      <c r="X713" s="85" t="str">
        <f t="shared" ref="X713:X776" si="93">IF(ISBLANK(N713),"No conformidad",$F$5-N713)</f>
        <v>No conformidad</v>
      </c>
      <c r="Y713" s="85"/>
      <c r="Z713" s="85"/>
      <c r="AA713" s="85"/>
      <c r="AB713" s="85"/>
      <c r="AC713" s="85"/>
      <c r="AD713" s="85"/>
      <c r="AE713" s="85"/>
      <c r="AF713" s="85"/>
      <c r="AG713" s="85"/>
    </row>
    <row r="714" spans="2:33" x14ac:dyDescent="0.25">
      <c r="B714" s="58">
        <f t="shared" si="88"/>
        <v>43190</v>
      </c>
      <c r="C714" s="59">
        <f t="shared" si="87"/>
        <v>43190</v>
      </c>
      <c r="G714" s="60"/>
      <c r="H714" s="60"/>
      <c r="M714" s="60"/>
      <c r="N714" s="60"/>
      <c r="O714" s="60"/>
      <c r="P714" s="60"/>
      <c r="R714" s="85">
        <f t="shared" ref="R714:R777" si="94">IF(ISBLANK(P714),C714*J714,-C714*J714)</f>
        <v>0</v>
      </c>
      <c r="S714" s="85">
        <f t="shared" si="89"/>
        <v>0</v>
      </c>
      <c r="T714" s="85" t="str">
        <f t="shared" si="90"/>
        <v>No conformidad y &lt;=30</v>
      </c>
      <c r="U714" s="85">
        <v>1</v>
      </c>
      <c r="V714" s="85" t="str">
        <f t="shared" si="91"/>
        <v/>
      </c>
      <c r="W714" s="85" t="b">
        <f t="shared" si="92"/>
        <v>0</v>
      </c>
      <c r="X714" s="85" t="str">
        <f t="shared" si="93"/>
        <v>No conformidad</v>
      </c>
      <c r="Y714" s="85"/>
      <c r="Z714" s="85"/>
      <c r="AA714" s="85"/>
      <c r="AB714" s="85"/>
      <c r="AC714" s="85"/>
      <c r="AD714" s="85"/>
      <c r="AE714" s="85"/>
      <c r="AF714" s="85"/>
      <c r="AG714" s="85"/>
    </row>
    <row r="715" spans="2:33" x14ac:dyDescent="0.25">
      <c r="B715" s="58">
        <f t="shared" si="88"/>
        <v>43190</v>
      </c>
      <c r="C715" s="59">
        <f t="shared" si="87"/>
        <v>43190</v>
      </c>
      <c r="G715" s="60"/>
      <c r="H715" s="60"/>
      <c r="M715" s="60"/>
      <c r="N715" s="60"/>
      <c r="O715" s="60"/>
      <c r="P715" s="60"/>
      <c r="R715" s="85">
        <f t="shared" si="94"/>
        <v>0</v>
      </c>
      <c r="S715" s="85">
        <f t="shared" si="89"/>
        <v>0</v>
      </c>
      <c r="T715" s="85" t="str">
        <f t="shared" si="90"/>
        <v>No conformidad y &lt;=30</v>
      </c>
      <c r="U715" s="85">
        <v>1</v>
      </c>
      <c r="V715" s="85" t="str">
        <f t="shared" si="91"/>
        <v/>
      </c>
      <c r="W715" s="85" t="b">
        <f t="shared" si="92"/>
        <v>0</v>
      </c>
      <c r="X715" s="85" t="str">
        <f t="shared" si="93"/>
        <v>No conformidad</v>
      </c>
      <c r="Y715" s="85"/>
      <c r="Z715" s="85"/>
      <c r="AA715" s="85"/>
      <c r="AB715" s="85"/>
      <c r="AC715" s="85"/>
      <c r="AD715" s="85"/>
      <c r="AE715" s="85"/>
      <c r="AF715" s="85"/>
      <c r="AG715" s="85"/>
    </row>
    <row r="716" spans="2:33" x14ac:dyDescent="0.25">
      <c r="B716" s="58">
        <f t="shared" si="88"/>
        <v>43190</v>
      </c>
      <c r="C716" s="59">
        <f t="shared" si="87"/>
        <v>43190</v>
      </c>
      <c r="G716" s="60"/>
      <c r="H716" s="60"/>
      <c r="M716" s="60"/>
      <c r="N716" s="60"/>
      <c r="O716" s="60"/>
      <c r="P716" s="60"/>
      <c r="R716" s="85">
        <f t="shared" si="94"/>
        <v>0</v>
      </c>
      <c r="S716" s="85">
        <f t="shared" si="89"/>
        <v>0</v>
      </c>
      <c r="T716" s="85" t="str">
        <f t="shared" si="90"/>
        <v>No conformidad y &lt;=30</v>
      </c>
      <c r="U716" s="85">
        <v>1</v>
      </c>
      <c r="V716" s="85" t="str">
        <f t="shared" si="91"/>
        <v/>
      </c>
      <c r="W716" s="85" t="b">
        <f t="shared" si="92"/>
        <v>0</v>
      </c>
      <c r="X716" s="85" t="str">
        <f t="shared" si="93"/>
        <v>No conformidad</v>
      </c>
      <c r="Y716" s="85"/>
      <c r="Z716" s="85"/>
      <c r="AA716" s="85"/>
      <c r="AB716" s="85"/>
      <c r="AC716" s="85"/>
      <c r="AD716" s="85"/>
      <c r="AE716" s="85"/>
      <c r="AF716" s="85"/>
      <c r="AG716" s="85"/>
    </row>
    <row r="717" spans="2:33" x14ac:dyDescent="0.25">
      <c r="B717" s="58">
        <f t="shared" si="88"/>
        <v>43190</v>
      </c>
      <c r="C717" s="59">
        <f t="shared" ref="C717:C780" si="95">B717-N717</f>
        <v>43190</v>
      </c>
      <c r="G717" s="60"/>
      <c r="H717" s="60"/>
      <c r="M717" s="60"/>
      <c r="N717" s="60"/>
      <c r="O717" s="60"/>
      <c r="P717" s="60"/>
      <c r="R717" s="85">
        <f t="shared" si="94"/>
        <v>0</v>
      </c>
      <c r="S717" s="85">
        <f t="shared" si="89"/>
        <v>0</v>
      </c>
      <c r="T717" s="85" t="str">
        <f t="shared" si="90"/>
        <v>No conformidad y &lt;=30</v>
      </c>
      <c r="U717" s="85">
        <v>1</v>
      </c>
      <c r="V717" s="85" t="str">
        <f t="shared" si="91"/>
        <v/>
      </c>
      <c r="W717" s="85" t="b">
        <f t="shared" si="92"/>
        <v>0</v>
      </c>
      <c r="X717" s="85" t="str">
        <f t="shared" si="93"/>
        <v>No conformidad</v>
      </c>
      <c r="Y717" s="85"/>
      <c r="Z717" s="85"/>
      <c r="AA717" s="85"/>
      <c r="AB717" s="85"/>
      <c r="AC717" s="85"/>
      <c r="AD717" s="85"/>
      <c r="AE717" s="85"/>
      <c r="AF717" s="85"/>
      <c r="AG717" s="85"/>
    </row>
    <row r="718" spans="2:33" x14ac:dyDescent="0.25">
      <c r="B718" s="58">
        <f t="shared" si="88"/>
        <v>43190</v>
      </c>
      <c r="C718" s="59">
        <f t="shared" si="95"/>
        <v>43190</v>
      </c>
      <c r="G718" s="60"/>
      <c r="H718" s="60"/>
      <c r="M718" s="60"/>
      <c r="N718" s="60"/>
      <c r="O718" s="60"/>
      <c r="P718" s="60"/>
      <c r="R718" s="85">
        <f t="shared" si="94"/>
        <v>0</v>
      </c>
      <c r="S718" s="85">
        <f t="shared" si="89"/>
        <v>0</v>
      </c>
      <c r="T718" s="85" t="str">
        <f t="shared" si="90"/>
        <v>No conformidad y &lt;=30</v>
      </c>
      <c r="U718" s="85">
        <v>1</v>
      </c>
      <c r="V718" s="85" t="str">
        <f t="shared" si="91"/>
        <v/>
      </c>
      <c r="W718" s="85" t="b">
        <f t="shared" si="92"/>
        <v>0</v>
      </c>
      <c r="X718" s="85" t="str">
        <f t="shared" si="93"/>
        <v>No conformidad</v>
      </c>
      <c r="Y718" s="85"/>
      <c r="Z718" s="85"/>
      <c r="AA718" s="85"/>
      <c r="AB718" s="85"/>
      <c r="AC718" s="85"/>
      <c r="AD718" s="85"/>
      <c r="AE718" s="85"/>
      <c r="AF718" s="85"/>
      <c r="AG718" s="85"/>
    </row>
    <row r="719" spans="2:33" x14ac:dyDescent="0.25">
      <c r="B719" s="58">
        <f t="shared" si="88"/>
        <v>43190</v>
      </c>
      <c r="C719" s="59">
        <f t="shared" si="95"/>
        <v>43190</v>
      </c>
      <c r="G719" s="60"/>
      <c r="H719" s="60"/>
      <c r="M719" s="60"/>
      <c r="N719" s="60"/>
      <c r="O719" s="60"/>
      <c r="P719" s="60"/>
      <c r="R719" s="85">
        <f t="shared" si="94"/>
        <v>0</v>
      </c>
      <c r="S719" s="85">
        <f t="shared" si="89"/>
        <v>0</v>
      </c>
      <c r="T719" s="85" t="str">
        <f t="shared" si="90"/>
        <v>No conformidad y &lt;=30</v>
      </c>
      <c r="U719" s="85">
        <v>1</v>
      </c>
      <c r="V719" s="85" t="str">
        <f t="shared" si="91"/>
        <v/>
      </c>
      <c r="W719" s="85" t="b">
        <f t="shared" si="92"/>
        <v>0</v>
      </c>
      <c r="X719" s="85" t="str">
        <f t="shared" si="93"/>
        <v>No conformidad</v>
      </c>
      <c r="Y719" s="85"/>
      <c r="Z719" s="85"/>
      <c r="AA719" s="85"/>
      <c r="AB719" s="85"/>
      <c r="AC719" s="85"/>
      <c r="AD719" s="85"/>
      <c r="AE719" s="85"/>
      <c r="AF719" s="85"/>
      <c r="AG719" s="85"/>
    </row>
    <row r="720" spans="2:33" x14ac:dyDescent="0.25">
      <c r="B720" s="58">
        <f t="shared" si="88"/>
        <v>43190</v>
      </c>
      <c r="C720" s="59">
        <f t="shared" si="95"/>
        <v>43190</v>
      </c>
      <c r="G720" s="60"/>
      <c r="H720" s="60"/>
      <c r="M720" s="60"/>
      <c r="N720" s="60"/>
      <c r="O720" s="60"/>
      <c r="P720" s="60"/>
      <c r="R720" s="85">
        <f t="shared" si="94"/>
        <v>0</v>
      </c>
      <c r="S720" s="85">
        <f t="shared" si="89"/>
        <v>0</v>
      </c>
      <c r="T720" s="85" t="str">
        <f t="shared" si="90"/>
        <v>No conformidad y &lt;=30</v>
      </c>
      <c r="U720" s="85">
        <v>1</v>
      </c>
      <c r="V720" s="85" t="str">
        <f t="shared" si="91"/>
        <v/>
      </c>
      <c r="W720" s="85" t="b">
        <f t="shared" si="92"/>
        <v>0</v>
      </c>
      <c r="X720" s="85" t="str">
        <f t="shared" si="93"/>
        <v>No conformidad</v>
      </c>
      <c r="Y720" s="85"/>
      <c r="Z720" s="85"/>
      <c r="AA720" s="85"/>
      <c r="AB720" s="85"/>
      <c r="AC720" s="85"/>
      <c r="AD720" s="85"/>
      <c r="AE720" s="85"/>
      <c r="AF720" s="85"/>
      <c r="AG720" s="85"/>
    </row>
    <row r="721" spans="2:33" x14ac:dyDescent="0.25">
      <c r="B721" s="58">
        <f t="shared" si="88"/>
        <v>43190</v>
      </c>
      <c r="C721" s="59">
        <f t="shared" si="95"/>
        <v>43190</v>
      </c>
      <c r="G721" s="60"/>
      <c r="H721" s="60"/>
      <c r="M721" s="60"/>
      <c r="N721" s="60"/>
      <c r="O721" s="60"/>
      <c r="P721" s="60"/>
      <c r="R721" s="85">
        <f t="shared" si="94"/>
        <v>0</v>
      </c>
      <c r="S721" s="85">
        <f t="shared" si="89"/>
        <v>0</v>
      </c>
      <c r="T721" s="85" t="str">
        <f t="shared" si="90"/>
        <v>No conformidad y &lt;=30</v>
      </c>
      <c r="U721" s="85">
        <v>1</v>
      </c>
      <c r="V721" s="85" t="str">
        <f t="shared" si="91"/>
        <v/>
      </c>
      <c r="W721" s="85" t="b">
        <f t="shared" si="92"/>
        <v>0</v>
      </c>
      <c r="X721" s="85" t="str">
        <f t="shared" si="93"/>
        <v>No conformidad</v>
      </c>
      <c r="Y721" s="85"/>
      <c r="Z721" s="85"/>
      <c r="AA721" s="85"/>
      <c r="AB721" s="85"/>
      <c r="AC721" s="85"/>
      <c r="AD721" s="85"/>
      <c r="AE721" s="85"/>
      <c r="AF721" s="85"/>
      <c r="AG721" s="85"/>
    </row>
    <row r="722" spans="2:33" x14ac:dyDescent="0.25">
      <c r="B722" s="58">
        <f t="shared" si="88"/>
        <v>43190</v>
      </c>
      <c r="C722" s="59">
        <f t="shared" si="95"/>
        <v>43190</v>
      </c>
      <c r="G722" s="60"/>
      <c r="H722" s="60"/>
      <c r="M722" s="60"/>
      <c r="N722" s="60"/>
      <c r="O722" s="60"/>
      <c r="P722" s="60"/>
      <c r="R722" s="85">
        <f t="shared" si="94"/>
        <v>0</v>
      </c>
      <c r="S722" s="85">
        <f t="shared" si="89"/>
        <v>0</v>
      </c>
      <c r="T722" s="85" t="str">
        <f t="shared" si="90"/>
        <v>No conformidad y &lt;=30</v>
      </c>
      <c r="U722" s="85">
        <v>1</v>
      </c>
      <c r="V722" s="85" t="str">
        <f t="shared" si="91"/>
        <v/>
      </c>
      <c r="W722" s="85" t="b">
        <f t="shared" si="92"/>
        <v>0</v>
      </c>
      <c r="X722" s="85" t="str">
        <f t="shared" si="93"/>
        <v>No conformidad</v>
      </c>
      <c r="Y722" s="85"/>
      <c r="Z722" s="85"/>
      <c r="AA722" s="85"/>
      <c r="AB722" s="85"/>
      <c r="AC722" s="85"/>
      <c r="AD722" s="85"/>
      <c r="AE722" s="85"/>
      <c r="AF722" s="85"/>
      <c r="AG722" s="85"/>
    </row>
    <row r="723" spans="2:33" x14ac:dyDescent="0.25">
      <c r="B723" s="58">
        <f t="shared" si="88"/>
        <v>43190</v>
      </c>
      <c r="C723" s="59">
        <f t="shared" si="95"/>
        <v>43190</v>
      </c>
      <c r="G723" s="60"/>
      <c r="H723" s="60"/>
      <c r="M723" s="60"/>
      <c r="N723" s="60"/>
      <c r="O723" s="60"/>
      <c r="P723" s="60"/>
      <c r="R723" s="85">
        <f t="shared" si="94"/>
        <v>0</v>
      </c>
      <c r="S723" s="85">
        <f t="shared" si="89"/>
        <v>0</v>
      </c>
      <c r="T723" s="85" t="str">
        <f t="shared" si="90"/>
        <v>No conformidad y &lt;=30</v>
      </c>
      <c r="U723" s="85">
        <v>1</v>
      </c>
      <c r="V723" s="85" t="str">
        <f t="shared" si="91"/>
        <v/>
      </c>
      <c r="W723" s="85" t="b">
        <f t="shared" si="92"/>
        <v>0</v>
      </c>
      <c r="X723" s="85" t="str">
        <f t="shared" si="93"/>
        <v>No conformidad</v>
      </c>
      <c r="Y723" s="85"/>
      <c r="Z723" s="85"/>
      <c r="AA723" s="85"/>
      <c r="AB723" s="85"/>
      <c r="AC723" s="85"/>
      <c r="AD723" s="85"/>
      <c r="AE723" s="85"/>
      <c r="AF723" s="85"/>
      <c r="AG723" s="85"/>
    </row>
    <row r="724" spans="2:33" x14ac:dyDescent="0.25">
      <c r="B724" s="58">
        <f t="shared" si="88"/>
        <v>43190</v>
      </c>
      <c r="C724" s="59">
        <f t="shared" si="95"/>
        <v>43190</v>
      </c>
      <c r="G724" s="60"/>
      <c r="H724" s="60"/>
      <c r="M724" s="60"/>
      <c r="N724" s="60"/>
      <c r="O724" s="60"/>
      <c r="P724" s="60"/>
      <c r="R724" s="85">
        <f t="shared" si="94"/>
        <v>0</v>
      </c>
      <c r="S724" s="85">
        <f t="shared" si="89"/>
        <v>0</v>
      </c>
      <c r="T724" s="85" t="str">
        <f t="shared" si="90"/>
        <v>No conformidad y &lt;=30</v>
      </c>
      <c r="U724" s="85">
        <v>1</v>
      </c>
      <c r="V724" s="85" t="str">
        <f t="shared" si="91"/>
        <v/>
      </c>
      <c r="W724" s="85" t="b">
        <f t="shared" si="92"/>
        <v>0</v>
      </c>
      <c r="X724" s="85" t="str">
        <f t="shared" si="93"/>
        <v>No conformidad</v>
      </c>
      <c r="Y724" s="85"/>
      <c r="Z724" s="85"/>
      <c r="AA724" s="85"/>
      <c r="AB724" s="85"/>
      <c r="AC724" s="85"/>
      <c r="AD724" s="85"/>
      <c r="AE724" s="85"/>
      <c r="AF724" s="85"/>
      <c r="AG724" s="85"/>
    </row>
    <row r="725" spans="2:33" x14ac:dyDescent="0.25">
      <c r="B725" s="58">
        <f t="shared" si="88"/>
        <v>43190</v>
      </c>
      <c r="C725" s="59">
        <f t="shared" si="95"/>
        <v>43190</v>
      </c>
      <c r="G725" s="60"/>
      <c r="H725" s="60"/>
      <c r="M725" s="60"/>
      <c r="N725" s="60"/>
      <c r="O725" s="60"/>
      <c r="P725" s="60"/>
      <c r="R725" s="85">
        <f t="shared" si="94"/>
        <v>0</v>
      </c>
      <c r="S725" s="85">
        <f t="shared" si="89"/>
        <v>0</v>
      </c>
      <c r="T725" s="85" t="str">
        <f t="shared" si="90"/>
        <v>No conformidad y &lt;=30</v>
      </c>
      <c r="U725" s="85">
        <v>1</v>
      </c>
      <c r="V725" s="85" t="str">
        <f t="shared" si="91"/>
        <v/>
      </c>
      <c r="W725" s="85" t="b">
        <f t="shared" si="92"/>
        <v>0</v>
      </c>
      <c r="X725" s="85" t="str">
        <f t="shared" si="93"/>
        <v>No conformidad</v>
      </c>
      <c r="Y725" s="85"/>
      <c r="Z725" s="85"/>
      <c r="AA725" s="85"/>
      <c r="AB725" s="85"/>
      <c r="AC725" s="85"/>
      <c r="AD725" s="85"/>
      <c r="AE725" s="85"/>
      <c r="AF725" s="85"/>
      <c r="AG725" s="85"/>
    </row>
    <row r="726" spans="2:33" x14ac:dyDescent="0.25">
      <c r="B726" s="58">
        <f t="shared" si="88"/>
        <v>43190</v>
      </c>
      <c r="C726" s="59">
        <f t="shared" si="95"/>
        <v>43190</v>
      </c>
      <c r="G726" s="60"/>
      <c r="H726" s="60"/>
      <c r="M726" s="60"/>
      <c r="N726" s="60"/>
      <c r="O726" s="60"/>
      <c r="P726" s="60"/>
      <c r="R726" s="85">
        <f t="shared" si="94"/>
        <v>0</v>
      </c>
      <c r="S726" s="85">
        <f t="shared" si="89"/>
        <v>0</v>
      </c>
      <c r="T726" s="85" t="str">
        <f t="shared" si="90"/>
        <v>No conformidad y &lt;=30</v>
      </c>
      <c r="U726" s="85">
        <v>1</v>
      </c>
      <c r="V726" s="85" t="str">
        <f t="shared" si="91"/>
        <v/>
      </c>
      <c r="W726" s="85" t="b">
        <f t="shared" si="92"/>
        <v>0</v>
      </c>
      <c r="X726" s="85" t="str">
        <f t="shared" si="93"/>
        <v>No conformidad</v>
      </c>
      <c r="Y726" s="85"/>
      <c r="Z726" s="85"/>
      <c r="AA726" s="85"/>
      <c r="AB726" s="85"/>
      <c r="AC726" s="85"/>
      <c r="AD726" s="85"/>
      <c r="AE726" s="85"/>
      <c r="AF726" s="85"/>
      <c r="AG726" s="85"/>
    </row>
    <row r="727" spans="2:33" x14ac:dyDescent="0.25">
      <c r="B727" s="58">
        <f t="shared" si="88"/>
        <v>43190</v>
      </c>
      <c r="C727" s="59">
        <f t="shared" si="95"/>
        <v>43190</v>
      </c>
      <c r="G727" s="60"/>
      <c r="H727" s="60"/>
      <c r="M727" s="60"/>
      <c r="N727" s="60"/>
      <c r="O727" s="60"/>
      <c r="P727" s="60"/>
      <c r="R727" s="85">
        <f t="shared" si="94"/>
        <v>0</v>
      </c>
      <c r="S727" s="85">
        <f t="shared" si="89"/>
        <v>0</v>
      </c>
      <c r="T727" s="85" t="str">
        <f t="shared" si="90"/>
        <v>No conformidad y &lt;=30</v>
      </c>
      <c r="U727" s="85">
        <v>1</v>
      </c>
      <c r="V727" s="85" t="str">
        <f t="shared" si="91"/>
        <v/>
      </c>
      <c r="W727" s="85" t="b">
        <f t="shared" si="92"/>
        <v>0</v>
      </c>
      <c r="X727" s="85" t="str">
        <f t="shared" si="93"/>
        <v>No conformidad</v>
      </c>
      <c r="Y727" s="85"/>
      <c r="Z727" s="85"/>
      <c r="AA727" s="85"/>
      <c r="AB727" s="85"/>
      <c r="AC727" s="85"/>
      <c r="AD727" s="85"/>
      <c r="AE727" s="85"/>
      <c r="AF727" s="85"/>
      <c r="AG727" s="85"/>
    </row>
    <row r="728" spans="2:33" x14ac:dyDescent="0.25">
      <c r="B728" s="58">
        <f t="shared" si="88"/>
        <v>43190</v>
      </c>
      <c r="C728" s="59">
        <f t="shared" si="95"/>
        <v>43190</v>
      </c>
      <c r="G728" s="60"/>
      <c r="H728" s="60"/>
      <c r="M728" s="60"/>
      <c r="N728" s="60"/>
      <c r="O728" s="60"/>
      <c r="P728" s="60"/>
      <c r="R728" s="85">
        <f t="shared" si="94"/>
        <v>0</v>
      </c>
      <c r="S728" s="85">
        <f t="shared" si="89"/>
        <v>0</v>
      </c>
      <c r="T728" s="85" t="str">
        <f t="shared" si="90"/>
        <v>No conformidad y &lt;=30</v>
      </c>
      <c r="U728" s="85">
        <v>1</v>
      </c>
      <c r="V728" s="85" t="str">
        <f t="shared" si="91"/>
        <v/>
      </c>
      <c r="W728" s="85" t="b">
        <f t="shared" si="92"/>
        <v>0</v>
      </c>
      <c r="X728" s="85" t="str">
        <f t="shared" si="93"/>
        <v>No conformidad</v>
      </c>
      <c r="Y728" s="85"/>
      <c r="Z728" s="85"/>
      <c r="AA728" s="85"/>
      <c r="AB728" s="85"/>
      <c r="AC728" s="85"/>
      <c r="AD728" s="85"/>
      <c r="AE728" s="85"/>
      <c r="AF728" s="85"/>
      <c r="AG728" s="85"/>
    </row>
    <row r="729" spans="2:33" x14ac:dyDescent="0.25">
      <c r="B729" s="58">
        <f t="shared" si="88"/>
        <v>43190</v>
      </c>
      <c r="C729" s="59">
        <f t="shared" si="95"/>
        <v>43190</v>
      </c>
      <c r="G729" s="60"/>
      <c r="H729" s="60"/>
      <c r="M729" s="60"/>
      <c r="N729" s="60"/>
      <c r="O729" s="60"/>
      <c r="P729" s="60"/>
      <c r="R729" s="85">
        <f t="shared" si="94"/>
        <v>0</v>
      </c>
      <c r="S729" s="85">
        <f t="shared" si="89"/>
        <v>0</v>
      </c>
      <c r="T729" s="85" t="str">
        <f t="shared" si="90"/>
        <v>No conformidad y &lt;=30</v>
      </c>
      <c r="U729" s="85">
        <v>1</v>
      </c>
      <c r="V729" s="85" t="str">
        <f t="shared" si="91"/>
        <v/>
      </c>
      <c r="W729" s="85" t="b">
        <f t="shared" si="92"/>
        <v>0</v>
      </c>
      <c r="X729" s="85" t="str">
        <f t="shared" si="93"/>
        <v>No conformidad</v>
      </c>
      <c r="Y729" s="85"/>
      <c r="Z729" s="85"/>
      <c r="AA729" s="85"/>
      <c r="AB729" s="85"/>
      <c r="AC729" s="85"/>
      <c r="AD729" s="85"/>
      <c r="AE729" s="85"/>
      <c r="AF729" s="85"/>
      <c r="AG729" s="85"/>
    </row>
    <row r="730" spans="2:33" x14ac:dyDescent="0.25">
      <c r="B730" s="58">
        <f t="shared" si="88"/>
        <v>43190</v>
      </c>
      <c r="C730" s="59">
        <f t="shared" si="95"/>
        <v>43190</v>
      </c>
      <c r="G730" s="60"/>
      <c r="H730" s="60"/>
      <c r="M730" s="60"/>
      <c r="N730" s="60"/>
      <c r="O730" s="60"/>
      <c r="P730" s="60"/>
      <c r="R730" s="85">
        <f t="shared" si="94"/>
        <v>0</v>
      </c>
      <c r="S730" s="85">
        <f t="shared" si="89"/>
        <v>0</v>
      </c>
      <c r="T730" s="85" t="str">
        <f t="shared" si="90"/>
        <v>No conformidad y &lt;=30</v>
      </c>
      <c r="U730" s="85">
        <v>1</v>
      </c>
      <c r="V730" s="85" t="str">
        <f t="shared" si="91"/>
        <v/>
      </c>
      <c r="W730" s="85" t="b">
        <f t="shared" si="92"/>
        <v>0</v>
      </c>
      <c r="X730" s="85" t="str">
        <f t="shared" si="93"/>
        <v>No conformidad</v>
      </c>
      <c r="Y730" s="85"/>
      <c r="Z730" s="85"/>
      <c r="AA730" s="85"/>
      <c r="AB730" s="85"/>
      <c r="AC730" s="85"/>
      <c r="AD730" s="85"/>
      <c r="AE730" s="85"/>
      <c r="AF730" s="85"/>
      <c r="AG730" s="85"/>
    </row>
    <row r="731" spans="2:33" x14ac:dyDescent="0.25">
      <c r="B731" s="58">
        <f t="shared" si="88"/>
        <v>43190</v>
      </c>
      <c r="C731" s="59">
        <f t="shared" si="95"/>
        <v>43190</v>
      </c>
      <c r="G731" s="60"/>
      <c r="H731" s="60"/>
      <c r="M731" s="60"/>
      <c r="N731" s="60"/>
      <c r="O731" s="60"/>
      <c r="P731" s="60"/>
      <c r="R731" s="85">
        <f t="shared" si="94"/>
        <v>0</v>
      </c>
      <c r="S731" s="85">
        <f t="shared" si="89"/>
        <v>0</v>
      </c>
      <c r="T731" s="85" t="str">
        <f t="shared" si="90"/>
        <v>No conformidad y &lt;=30</v>
      </c>
      <c r="U731" s="85">
        <v>1</v>
      </c>
      <c r="V731" s="85" t="str">
        <f t="shared" si="91"/>
        <v/>
      </c>
      <c r="W731" s="85" t="b">
        <f t="shared" si="92"/>
        <v>0</v>
      </c>
      <c r="X731" s="85" t="str">
        <f t="shared" si="93"/>
        <v>No conformidad</v>
      </c>
      <c r="Y731" s="85"/>
      <c r="Z731" s="85"/>
      <c r="AA731" s="85"/>
      <c r="AB731" s="85"/>
      <c r="AC731" s="85"/>
      <c r="AD731" s="85"/>
      <c r="AE731" s="85"/>
      <c r="AF731" s="85"/>
      <c r="AG731" s="85"/>
    </row>
    <row r="732" spans="2:33" x14ac:dyDescent="0.25">
      <c r="B732" s="58">
        <f t="shared" si="88"/>
        <v>43190</v>
      </c>
      <c r="C732" s="59">
        <f t="shared" si="95"/>
        <v>43190</v>
      </c>
      <c r="G732" s="60"/>
      <c r="H732" s="60"/>
      <c r="M732" s="60"/>
      <c r="N732" s="60"/>
      <c r="O732" s="60"/>
      <c r="P732" s="60"/>
      <c r="R732" s="85">
        <f t="shared" si="94"/>
        <v>0</v>
      </c>
      <c r="S732" s="85">
        <f t="shared" si="89"/>
        <v>0</v>
      </c>
      <c r="T732" s="85" t="str">
        <f t="shared" si="90"/>
        <v>No conformidad y &lt;=30</v>
      </c>
      <c r="U732" s="85">
        <v>1</v>
      </c>
      <c r="V732" s="85" t="str">
        <f t="shared" si="91"/>
        <v/>
      </c>
      <c r="W732" s="85" t="b">
        <f t="shared" si="92"/>
        <v>0</v>
      </c>
      <c r="X732" s="85" t="str">
        <f t="shared" si="93"/>
        <v>No conformidad</v>
      </c>
      <c r="Y732" s="85"/>
      <c r="Z732" s="85"/>
      <c r="AA732" s="85"/>
      <c r="AB732" s="85"/>
      <c r="AC732" s="85"/>
      <c r="AD732" s="85"/>
      <c r="AE732" s="85"/>
      <c r="AF732" s="85"/>
      <c r="AG732" s="85"/>
    </row>
    <row r="733" spans="2:33" x14ac:dyDescent="0.25">
      <c r="B733" s="58">
        <f t="shared" si="88"/>
        <v>43190</v>
      </c>
      <c r="C733" s="59">
        <f t="shared" si="95"/>
        <v>43190</v>
      </c>
      <c r="G733" s="60"/>
      <c r="H733" s="60"/>
      <c r="M733" s="60"/>
      <c r="N733" s="60"/>
      <c r="O733" s="60"/>
      <c r="P733" s="60"/>
      <c r="R733" s="85">
        <f t="shared" si="94"/>
        <v>0</v>
      </c>
      <c r="S733" s="85">
        <f t="shared" si="89"/>
        <v>0</v>
      </c>
      <c r="T733" s="85" t="str">
        <f t="shared" si="90"/>
        <v>No conformidad y &lt;=30</v>
      </c>
      <c r="U733" s="85">
        <v>1</v>
      </c>
      <c r="V733" s="85" t="str">
        <f t="shared" si="91"/>
        <v/>
      </c>
      <c r="W733" s="85" t="b">
        <f t="shared" si="92"/>
        <v>0</v>
      </c>
      <c r="X733" s="85" t="str">
        <f t="shared" si="93"/>
        <v>No conformidad</v>
      </c>
      <c r="Y733" s="85"/>
      <c r="Z733" s="85"/>
      <c r="AA733" s="85"/>
      <c r="AB733" s="85"/>
      <c r="AC733" s="85"/>
      <c r="AD733" s="85"/>
      <c r="AE733" s="85"/>
      <c r="AF733" s="85"/>
      <c r="AG733" s="85"/>
    </row>
    <row r="734" spans="2:33" x14ac:dyDescent="0.25">
      <c r="B734" s="58">
        <f t="shared" si="88"/>
        <v>43190</v>
      </c>
      <c r="C734" s="59">
        <f t="shared" si="95"/>
        <v>43190</v>
      </c>
      <c r="G734" s="60"/>
      <c r="H734" s="60"/>
      <c r="M734" s="60"/>
      <c r="N734" s="60"/>
      <c r="O734" s="60"/>
      <c r="P734" s="60"/>
      <c r="R734" s="85">
        <f t="shared" si="94"/>
        <v>0</v>
      </c>
      <c r="S734" s="85">
        <f t="shared" si="89"/>
        <v>0</v>
      </c>
      <c r="T734" s="85" t="str">
        <f t="shared" si="90"/>
        <v>No conformidad y &lt;=30</v>
      </c>
      <c r="U734" s="85">
        <v>1</v>
      </c>
      <c r="V734" s="85" t="str">
        <f t="shared" si="91"/>
        <v/>
      </c>
      <c r="W734" s="85" t="b">
        <f t="shared" si="92"/>
        <v>0</v>
      </c>
      <c r="X734" s="85" t="str">
        <f t="shared" si="93"/>
        <v>No conformidad</v>
      </c>
      <c r="Y734" s="85"/>
      <c r="Z734" s="85"/>
      <c r="AA734" s="85"/>
      <c r="AB734" s="85"/>
      <c r="AC734" s="85"/>
      <c r="AD734" s="85"/>
      <c r="AE734" s="85"/>
      <c r="AF734" s="85"/>
      <c r="AG734" s="85"/>
    </row>
    <row r="735" spans="2:33" x14ac:dyDescent="0.25">
      <c r="B735" s="58">
        <f t="shared" si="88"/>
        <v>43190</v>
      </c>
      <c r="C735" s="59">
        <f t="shared" si="95"/>
        <v>43190</v>
      </c>
      <c r="G735" s="60"/>
      <c r="H735" s="60"/>
      <c r="M735" s="60"/>
      <c r="N735" s="60"/>
      <c r="O735" s="60"/>
      <c r="P735" s="60"/>
      <c r="R735" s="85">
        <f t="shared" si="94"/>
        <v>0</v>
      </c>
      <c r="S735" s="85">
        <f t="shared" si="89"/>
        <v>0</v>
      </c>
      <c r="T735" s="85" t="str">
        <f t="shared" si="90"/>
        <v>No conformidad y &lt;=30</v>
      </c>
      <c r="U735" s="85">
        <v>1</v>
      </c>
      <c r="V735" s="85" t="str">
        <f t="shared" si="91"/>
        <v/>
      </c>
      <c r="W735" s="85" t="b">
        <f t="shared" si="92"/>
        <v>0</v>
      </c>
      <c r="X735" s="85" t="str">
        <f t="shared" si="93"/>
        <v>No conformidad</v>
      </c>
      <c r="Y735" s="85"/>
      <c r="Z735" s="85"/>
      <c r="AA735" s="85"/>
      <c r="AB735" s="85"/>
      <c r="AC735" s="85"/>
      <c r="AD735" s="85"/>
      <c r="AE735" s="85"/>
      <c r="AF735" s="85"/>
      <c r="AG735" s="85"/>
    </row>
    <row r="736" spans="2:33" x14ac:dyDescent="0.25">
      <c r="B736" s="58">
        <f t="shared" si="88"/>
        <v>43190</v>
      </c>
      <c r="C736" s="59">
        <f t="shared" si="95"/>
        <v>43190</v>
      </c>
      <c r="G736" s="60"/>
      <c r="H736" s="60"/>
      <c r="M736" s="60"/>
      <c r="N736" s="60"/>
      <c r="O736" s="60"/>
      <c r="P736" s="60"/>
      <c r="R736" s="85">
        <f t="shared" si="94"/>
        <v>0</v>
      </c>
      <c r="S736" s="85">
        <f t="shared" si="89"/>
        <v>0</v>
      </c>
      <c r="T736" s="85" t="str">
        <f t="shared" si="90"/>
        <v>No conformidad y &lt;=30</v>
      </c>
      <c r="U736" s="85">
        <v>1</v>
      </c>
      <c r="V736" s="85" t="str">
        <f t="shared" si="91"/>
        <v/>
      </c>
      <c r="W736" s="85" t="b">
        <f t="shared" si="92"/>
        <v>0</v>
      </c>
      <c r="X736" s="85" t="str">
        <f t="shared" si="93"/>
        <v>No conformidad</v>
      </c>
      <c r="Y736" s="85"/>
      <c r="Z736" s="85"/>
      <c r="AA736" s="85"/>
      <c r="AB736" s="85"/>
      <c r="AC736" s="85"/>
      <c r="AD736" s="85"/>
      <c r="AE736" s="85"/>
      <c r="AF736" s="85"/>
      <c r="AG736" s="85"/>
    </row>
    <row r="737" spans="2:33" x14ac:dyDescent="0.25">
      <c r="B737" s="58">
        <f t="shared" si="88"/>
        <v>43190</v>
      </c>
      <c r="C737" s="59">
        <f t="shared" si="95"/>
        <v>43190</v>
      </c>
      <c r="G737" s="60"/>
      <c r="H737" s="60"/>
      <c r="M737" s="60"/>
      <c r="N737" s="60"/>
      <c r="O737" s="60"/>
      <c r="P737" s="60"/>
      <c r="R737" s="85">
        <f t="shared" si="94"/>
        <v>0</v>
      </c>
      <c r="S737" s="85">
        <f t="shared" si="89"/>
        <v>0</v>
      </c>
      <c r="T737" s="85" t="str">
        <f t="shared" si="90"/>
        <v>No conformidad y &lt;=30</v>
      </c>
      <c r="U737" s="85">
        <v>1</v>
      </c>
      <c r="V737" s="85" t="str">
        <f t="shared" si="91"/>
        <v/>
      </c>
      <c r="W737" s="85" t="b">
        <f t="shared" si="92"/>
        <v>0</v>
      </c>
      <c r="X737" s="85" t="str">
        <f t="shared" si="93"/>
        <v>No conformidad</v>
      </c>
      <c r="Y737" s="85"/>
      <c r="Z737" s="85"/>
      <c r="AA737" s="85"/>
      <c r="AB737" s="85"/>
      <c r="AC737" s="85"/>
      <c r="AD737" s="85"/>
      <c r="AE737" s="85"/>
      <c r="AF737" s="85"/>
      <c r="AG737" s="85"/>
    </row>
    <row r="738" spans="2:33" x14ac:dyDescent="0.25">
      <c r="B738" s="58">
        <f t="shared" si="88"/>
        <v>43190</v>
      </c>
      <c r="C738" s="59">
        <f t="shared" si="95"/>
        <v>43190</v>
      </c>
      <c r="G738" s="60"/>
      <c r="H738" s="60"/>
      <c r="M738" s="60"/>
      <c r="N738" s="60"/>
      <c r="O738" s="60"/>
      <c r="P738" s="60"/>
      <c r="R738" s="85">
        <f t="shared" si="94"/>
        <v>0</v>
      </c>
      <c r="S738" s="85">
        <f t="shared" si="89"/>
        <v>0</v>
      </c>
      <c r="T738" s="85" t="str">
        <f t="shared" si="90"/>
        <v>No conformidad y &lt;=30</v>
      </c>
      <c r="U738" s="85">
        <v>1</v>
      </c>
      <c r="V738" s="85" t="str">
        <f t="shared" si="91"/>
        <v/>
      </c>
      <c r="W738" s="85" t="b">
        <f t="shared" si="92"/>
        <v>0</v>
      </c>
      <c r="X738" s="85" t="str">
        <f t="shared" si="93"/>
        <v>No conformidad</v>
      </c>
      <c r="Y738" s="85"/>
      <c r="Z738" s="85"/>
      <c r="AA738" s="85"/>
      <c r="AB738" s="85"/>
      <c r="AC738" s="85"/>
      <c r="AD738" s="85"/>
      <c r="AE738" s="85"/>
      <c r="AF738" s="85"/>
      <c r="AG738" s="85"/>
    </row>
    <row r="739" spans="2:33" x14ac:dyDescent="0.25">
      <c r="B739" s="58">
        <f t="shared" si="88"/>
        <v>43190</v>
      </c>
      <c r="C739" s="59">
        <f t="shared" si="95"/>
        <v>43190</v>
      </c>
      <c r="G739" s="60"/>
      <c r="H739" s="60"/>
      <c r="M739" s="60"/>
      <c r="N739" s="60"/>
      <c r="O739" s="60"/>
      <c r="P739" s="60"/>
      <c r="R739" s="85">
        <f t="shared" si="94"/>
        <v>0</v>
      </c>
      <c r="S739" s="85">
        <f t="shared" si="89"/>
        <v>0</v>
      </c>
      <c r="T739" s="85" t="str">
        <f t="shared" si="90"/>
        <v>No conformidad y &lt;=30</v>
      </c>
      <c r="U739" s="85">
        <v>1</v>
      </c>
      <c r="V739" s="85" t="str">
        <f t="shared" si="91"/>
        <v/>
      </c>
      <c r="W739" s="85" t="b">
        <f t="shared" si="92"/>
        <v>0</v>
      </c>
      <c r="X739" s="85" t="str">
        <f t="shared" si="93"/>
        <v>No conformidad</v>
      </c>
      <c r="Y739" s="85"/>
      <c r="Z739" s="85"/>
      <c r="AA739" s="85"/>
      <c r="AB739" s="85"/>
      <c r="AC739" s="85"/>
      <c r="AD739" s="85"/>
      <c r="AE739" s="85"/>
      <c r="AF739" s="85"/>
      <c r="AG739" s="85"/>
    </row>
    <row r="740" spans="2:33" x14ac:dyDescent="0.25">
      <c r="B740" s="58">
        <f t="shared" si="88"/>
        <v>43190</v>
      </c>
      <c r="C740" s="59">
        <f t="shared" si="95"/>
        <v>43190</v>
      </c>
      <c r="G740" s="60"/>
      <c r="H740" s="60"/>
      <c r="M740" s="60"/>
      <c r="N740" s="60"/>
      <c r="O740" s="60"/>
      <c r="P740" s="60"/>
      <c r="R740" s="85">
        <f t="shared" si="94"/>
        <v>0</v>
      </c>
      <c r="S740" s="85">
        <f t="shared" si="89"/>
        <v>0</v>
      </c>
      <c r="T740" s="85" t="str">
        <f t="shared" si="90"/>
        <v>No conformidad y &lt;=30</v>
      </c>
      <c r="U740" s="85">
        <v>1</v>
      </c>
      <c r="V740" s="85" t="str">
        <f t="shared" si="91"/>
        <v/>
      </c>
      <c r="W740" s="85" t="b">
        <f t="shared" si="92"/>
        <v>0</v>
      </c>
      <c r="X740" s="85" t="str">
        <f t="shared" si="93"/>
        <v>No conformidad</v>
      </c>
      <c r="Y740" s="85"/>
      <c r="Z740" s="85"/>
      <c r="AA740" s="85"/>
      <c r="AB740" s="85"/>
      <c r="AC740" s="85"/>
      <c r="AD740" s="85"/>
      <c r="AE740" s="85"/>
      <c r="AF740" s="85"/>
      <c r="AG740" s="85"/>
    </row>
    <row r="741" spans="2:33" x14ac:dyDescent="0.25">
      <c r="B741" s="58">
        <f t="shared" si="88"/>
        <v>43190</v>
      </c>
      <c r="C741" s="59">
        <f t="shared" si="95"/>
        <v>43190</v>
      </c>
      <c r="G741" s="60"/>
      <c r="H741" s="60"/>
      <c r="M741" s="60"/>
      <c r="N741" s="60"/>
      <c r="O741" s="60"/>
      <c r="P741" s="60"/>
      <c r="R741" s="85">
        <f t="shared" si="94"/>
        <v>0</v>
      </c>
      <c r="S741" s="85">
        <f t="shared" si="89"/>
        <v>0</v>
      </c>
      <c r="T741" s="85" t="str">
        <f t="shared" si="90"/>
        <v>No conformidad y &lt;=30</v>
      </c>
      <c r="U741" s="85">
        <v>1</v>
      </c>
      <c r="V741" s="85" t="str">
        <f t="shared" si="91"/>
        <v/>
      </c>
      <c r="W741" s="85" t="b">
        <f t="shared" si="92"/>
        <v>0</v>
      </c>
      <c r="X741" s="85" t="str">
        <f t="shared" si="93"/>
        <v>No conformidad</v>
      </c>
      <c r="Y741" s="85"/>
      <c r="Z741" s="85"/>
      <c r="AA741" s="85"/>
      <c r="AB741" s="85"/>
      <c r="AC741" s="85"/>
      <c r="AD741" s="85"/>
      <c r="AE741" s="85"/>
      <c r="AF741" s="85"/>
      <c r="AG741" s="85"/>
    </row>
    <row r="742" spans="2:33" x14ac:dyDescent="0.25">
      <c r="B742" s="58">
        <f t="shared" si="88"/>
        <v>43190</v>
      </c>
      <c r="C742" s="59">
        <f t="shared" si="95"/>
        <v>43190</v>
      </c>
      <c r="G742" s="60"/>
      <c r="H742" s="60"/>
      <c r="M742" s="60"/>
      <c r="N742" s="60"/>
      <c r="O742" s="60"/>
      <c r="P742" s="60"/>
      <c r="R742" s="85">
        <f t="shared" si="94"/>
        <v>0</v>
      </c>
      <c r="S742" s="85">
        <f t="shared" si="89"/>
        <v>0</v>
      </c>
      <c r="T742" s="85" t="str">
        <f t="shared" si="90"/>
        <v>No conformidad y &lt;=30</v>
      </c>
      <c r="U742" s="85">
        <v>1</v>
      </c>
      <c r="V742" s="85" t="str">
        <f t="shared" si="91"/>
        <v/>
      </c>
      <c r="W742" s="85" t="b">
        <f t="shared" si="92"/>
        <v>0</v>
      </c>
      <c r="X742" s="85" t="str">
        <f t="shared" si="93"/>
        <v>No conformidad</v>
      </c>
      <c r="Y742" s="85"/>
      <c r="Z742" s="85"/>
      <c r="AA742" s="85"/>
      <c r="AB742" s="85"/>
      <c r="AC742" s="85"/>
      <c r="AD742" s="85"/>
      <c r="AE742" s="85"/>
      <c r="AF742" s="85"/>
      <c r="AG742" s="85"/>
    </row>
    <row r="743" spans="2:33" x14ac:dyDescent="0.25">
      <c r="B743" s="58">
        <f t="shared" si="88"/>
        <v>43190</v>
      </c>
      <c r="C743" s="59">
        <f t="shared" si="95"/>
        <v>43190</v>
      </c>
      <c r="G743" s="60"/>
      <c r="H743" s="60"/>
      <c r="M743" s="60"/>
      <c r="N743" s="60"/>
      <c r="O743" s="60"/>
      <c r="P743" s="60"/>
      <c r="R743" s="85">
        <f t="shared" si="94"/>
        <v>0</v>
      </c>
      <c r="S743" s="85">
        <f t="shared" si="89"/>
        <v>0</v>
      </c>
      <c r="T743" s="85" t="str">
        <f t="shared" si="90"/>
        <v>No conformidad y &lt;=30</v>
      </c>
      <c r="U743" s="85">
        <v>1</v>
      </c>
      <c r="V743" s="85" t="str">
        <f t="shared" si="91"/>
        <v/>
      </c>
      <c r="W743" s="85" t="b">
        <f t="shared" si="92"/>
        <v>0</v>
      </c>
      <c r="X743" s="85" t="str">
        <f t="shared" si="93"/>
        <v>No conformidad</v>
      </c>
      <c r="Y743" s="85"/>
      <c r="Z743" s="85"/>
      <c r="AA743" s="85"/>
      <c r="AB743" s="85"/>
      <c r="AC743" s="85"/>
      <c r="AD743" s="85"/>
      <c r="AE743" s="85"/>
      <c r="AF743" s="85"/>
      <c r="AG743" s="85"/>
    </row>
    <row r="744" spans="2:33" x14ac:dyDescent="0.25">
      <c r="B744" s="58">
        <f t="shared" si="88"/>
        <v>43190</v>
      </c>
      <c r="C744" s="59">
        <f t="shared" si="95"/>
        <v>43190</v>
      </c>
      <c r="G744" s="60"/>
      <c r="H744" s="60"/>
      <c r="M744" s="60"/>
      <c r="N744" s="60"/>
      <c r="O744" s="60"/>
      <c r="P744" s="60"/>
      <c r="R744" s="85">
        <f t="shared" si="94"/>
        <v>0</v>
      </c>
      <c r="S744" s="85">
        <f t="shared" si="89"/>
        <v>0</v>
      </c>
      <c r="T744" s="85" t="str">
        <f t="shared" si="90"/>
        <v>No conformidad y &lt;=30</v>
      </c>
      <c r="U744" s="85">
        <v>1</v>
      </c>
      <c r="V744" s="85" t="str">
        <f t="shared" si="91"/>
        <v/>
      </c>
      <c r="W744" s="85" t="b">
        <f t="shared" si="92"/>
        <v>0</v>
      </c>
      <c r="X744" s="85" t="str">
        <f t="shared" si="93"/>
        <v>No conformidad</v>
      </c>
      <c r="Y744" s="85"/>
      <c r="Z744" s="85"/>
      <c r="AA744" s="85"/>
      <c r="AB744" s="85"/>
      <c r="AC744" s="85"/>
      <c r="AD744" s="85"/>
      <c r="AE744" s="85"/>
      <c r="AF744" s="85"/>
      <c r="AG744" s="85"/>
    </row>
    <row r="745" spans="2:33" x14ac:dyDescent="0.25">
      <c r="B745" s="58">
        <f t="shared" si="88"/>
        <v>43190</v>
      </c>
      <c r="C745" s="59">
        <f t="shared" si="95"/>
        <v>43190</v>
      </c>
      <c r="G745" s="60"/>
      <c r="H745" s="60"/>
      <c r="M745" s="60"/>
      <c r="N745" s="60"/>
      <c r="O745" s="60"/>
      <c r="P745" s="60"/>
      <c r="R745" s="85">
        <f t="shared" si="94"/>
        <v>0</v>
      </c>
      <c r="S745" s="85">
        <f t="shared" si="89"/>
        <v>0</v>
      </c>
      <c r="T745" s="85" t="str">
        <f t="shared" si="90"/>
        <v>No conformidad y &lt;=30</v>
      </c>
      <c r="U745" s="85">
        <v>1</v>
      </c>
      <c r="V745" s="85" t="str">
        <f t="shared" si="91"/>
        <v/>
      </c>
      <c r="W745" s="85" t="b">
        <f t="shared" si="92"/>
        <v>0</v>
      </c>
      <c r="X745" s="85" t="str">
        <f t="shared" si="93"/>
        <v>No conformidad</v>
      </c>
      <c r="Y745" s="85"/>
      <c r="Z745" s="85"/>
      <c r="AA745" s="85"/>
      <c r="AB745" s="85"/>
      <c r="AC745" s="85"/>
      <c r="AD745" s="85"/>
      <c r="AE745" s="85"/>
      <c r="AF745" s="85"/>
      <c r="AG745" s="85"/>
    </row>
    <row r="746" spans="2:33" x14ac:dyDescent="0.25">
      <c r="B746" s="58">
        <f t="shared" si="88"/>
        <v>43190</v>
      </c>
      <c r="C746" s="59">
        <f t="shared" si="95"/>
        <v>43190</v>
      </c>
      <c r="G746" s="60"/>
      <c r="H746" s="60"/>
      <c r="M746" s="60"/>
      <c r="N746" s="60"/>
      <c r="O746" s="60"/>
      <c r="P746" s="60"/>
      <c r="R746" s="85">
        <f t="shared" si="94"/>
        <v>0</v>
      </c>
      <c r="S746" s="85">
        <f t="shared" si="89"/>
        <v>0</v>
      </c>
      <c r="T746" s="85" t="str">
        <f t="shared" si="90"/>
        <v>No conformidad y &lt;=30</v>
      </c>
      <c r="U746" s="85">
        <v>1</v>
      </c>
      <c r="V746" s="85" t="str">
        <f t="shared" si="91"/>
        <v/>
      </c>
      <c r="W746" s="85" t="b">
        <f t="shared" si="92"/>
        <v>0</v>
      </c>
      <c r="X746" s="85" t="str">
        <f t="shared" si="93"/>
        <v>No conformidad</v>
      </c>
      <c r="Y746" s="85"/>
      <c r="Z746" s="85"/>
      <c r="AA746" s="85"/>
      <c r="AB746" s="85"/>
      <c r="AC746" s="85"/>
      <c r="AD746" s="85"/>
      <c r="AE746" s="85"/>
      <c r="AF746" s="85"/>
      <c r="AG746" s="85"/>
    </row>
    <row r="747" spans="2:33" x14ac:dyDescent="0.25">
      <c r="B747" s="58">
        <f t="shared" si="88"/>
        <v>43190</v>
      </c>
      <c r="C747" s="59">
        <f t="shared" si="95"/>
        <v>43190</v>
      </c>
      <c r="G747" s="60"/>
      <c r="H747" s="60"/>
      <c r="M747" s="60"/>
      <c r="N747" s="60"/>
      <c r="O747" s="60"/>
      <c r="P747" s="60"/>
      <c r="R747" s="85">
        <f t="shared" si="94"/>
        <v>0</v>
      </c>
      <c r="S747" s="85">
        <f t="shared" si="89"/>
        <v>0</v>
      </c>
      <c r="T747" s="85" t="str">
        <f t="shared" si="90"/>
        <v>No conformidad y &lt;=30</v>
      </c>
      <c r="U747" s="85">
        <v>1</v>
      </c>
      <c r="V747" s="85" t="str">
        <f t="shared" si="91"/>
        <v/>
      </c>
      <c r="W747" s="85" t="b">
        <f t="shared" si="92"/>
        <v>0</v>
      </c>
      <c r="X747" s="85" t="str">
        <f t="shared" si="93"/>
        <v>No conformidad</v>
      </c>
      <c r="Y747" s="85"/>
      <c r="Z747" s="85"/>
      <c r="AA747" s="85"/>
      <c r="AB747" s="85"/>
      <c r="AC747" s="85"/>
      <c r="AD747" s="85"/>
      <c r="AE747" s="85"/>
      <c r="AF747" s="85"/>
      <c r="AG747" s="85"/>
    </row>
    <row r="748" spans="2:33" x14ac:dyDescent="0.25">
      <c r="B748" s="58">
        <f t="shared" si="88"/>
        <v>43190</v>
      </c>
      <c r="C748" s="59">
        <f t="shared" si="95"/>
        <v>43190</v>
      </c>
      <c r="G748" s="60"/>
      <c r="H748" s="60"/>
      <c r="M748" s="60"/>
      <c r="N748" s="60"/>
      <c r="O748" s="60"/>
      <c r="P748" s="60"/>
      <c r="R748" s="85">
        <f t="shared" si="94"/>
        <v>0</v>
      </c>
      <c r="S748" s="85">
        <f t="shared" si="89"/>
        <v>0</v>
      </c>
      <c r="T748" s="85" t="str">
        <f t="shared" si="90"/>
        <v>No conformidad y &lt;=30</v>
      </c>
      <c r="U748" s="85">
        <v>1</v>
      </c>
      <c r="V748" s="85" t="str">
        <f t="shared" si="91"/>
        <v/>
      </c>
      <c r="W748" s="85" t="b">
        <f t="shared" si="92"/>
        <v>0</v>
      </c>
      <c r="X748" s="85" t="str">
        <f t="shared" si="93"/>
        <v>No conformidad</v>
      </c>
      <c r="Y748" s="85"/>
      <c r="Z748" s="85"/>
      <c r="AA748" s="85"/>
      <c r="AB748" s="85"/>
      <c r="AC748" s="85"/>
      <c r="AD748" s="85"/>
      <c r="AE748" s="85"/>
      <c r="AF748" s="85"/>
      <c r="AG748" s="85"/>
    </row>
    <row r="749" spans="2:33" x14ac:dyDescent="0.25">
      <c r="B749" s="58">
        <f t="shared" si="88"/>
        <v>43190</v>
      </c>
      <c r="C749" s="59">
        <f t="shared" si="95"/>
        <v>43190</v>
      </c>
      <c r="G749" s="60"/>
      <c r="H749" s="60"/>
      <c r="M749" s="60"/>
      <c r="N749" s="60"/>
      <c r="O749" s="60"/>
      <c r="P749" s="60"/>
      <c r="R749" s="85">
        <f t="shared" si="94"/>
        <v>0</v>
      </c>
      <c r="S749" s="85">
        <f t="shared" si="89"/>
        <v>0</v>
      </c>
      <c r="T749" s="85" t="str">
        <f t="shared" si="90"/>
        <v>No conformidad y &lt;=30</v>
      </c>
      <c r="U749" s="85">
        <v>1</v>
      </c>
      <c r="V749" s="85" t="str">
        <f t="shared" si="91"/>
        <v/>
      </c>
      <c r="W749" s="85" t="b">
        <f t="shared" si="92"/>
        <v>0</v>
      </c>
      <c r="X749" s="85" t="str">
        <f t="shared" si="93"/>
        <v>No conformidad</v>
      </c>
      <c r="Y749" s="85"/>
      <c r="Z749" s="85"/>
      <c r="AA749" s="85"/>
      <c r="AB749" s="85"/>
      <c r="AC749" s="85"/>
      <c r="AD749" s="85"/>
      <c r="AE749" s="85"/>
      <c r="AF749" s="85"/>
      <c r="AG749" s="85"/>
    </row>
    <row r="750" spans="2:33" x14ac:dyDescent="0.25">
      <c r="B750" s="58">
        <f t="shared" si="88"/>
        <v>43190</v>
      </c>
      <c r="C750" s="59">
        <f t="shared" si="95"/>
        <v>43190</v>
      </c>
      <c r="G750" s="60"/>
      <c r="H750" s="60"/>
      <c r="M750" s="60"/>
      <c r="N750" s="60"/>
      <c r="O750" s="60"/>
      <c r="P750" s="60"/>
      <c r="R750" s="85">
        <f t="shared" si="94"/>
        <v>0</v>
      </c>
      <c r="S750" s="85">
        <f t="shared" si="89"/>
        <v>0</v>
      </c>
      <c r="T750" s="85" t="str">
        <f t="shared" si="90"/>
        <v>No conformidad y &lt;=30</v>
      </c>
      <c r="U750" s="85">
        <v>1</v>
      </c>
      <c r="V750" s="85" t="str">
        <f t="shared" si="91"/>
        <v/>
      </c>
      <c r="W750" s="85" t="b">
        <f t="shared" si="92"/>
        <v>0</v>
      </c>
      <c r="X750" s="85" t="str">
        <f t="shared" si="93"/>
        <v>No conformidad</v>
      </c>
      <c r="Y750" s="85"/>
      <c r="Z750" s="85"/>
      <c r="AA750" s="85"/>
      <c r="AB750" s="85"/>
      <c r="AC750" s="85"/>
      <c r="AD750" s="85"/>
      <c r="AE750" s="85"/>
      <c r="AF750" s="85"/>
      <c r="AG750" s="85"/>
    </row>
    <row r="751" spans="2:33" x14ac:dyDescent="0.25">
      <c r="B751" s="58">
        <f t="shared" si="88"/>
        <v>43190</v>
      </c>
      <c r="C751" s="59">
        <f t="shared" si="95"/>
        <v>43190</v>
      </c>
      <c r="G751" s="60"/>
      <c r="H751" s="60"/>
      <c r="M751" s="60"/>
      <c r="N751" s="60"/>
      <c r="O751" s="60"/>
      <c r="P751" s="60"/>
      <c r="R751" s="85">
        <f t="shared" si="94"/>
        <v>0</v>
      </c>
      <c r="S751" s="85">
        <f t="shared" si="89"/>
        <v>0</v>
      </c>
      <c r="T751" s="85" t="str">
        <f t="shared" si="90"/>
        <v>No conformidad y &lt;=30</v>
      </c>
      <c r="U751" s="85">
        <v>1</v>
      </c>
      <c r="V751" s="85" t="str">
        <f t="shared" si="91"/>
        <v/>
      </c>
      <c r="W751" s="85" t="b">
        <f t="shared" si="92"/>
        <v>0</v>
      </c>
      <c r="X751" s="85" t="str">
        <f t="shared" si="93"/>
        <v>No conformidad</v>
      </c>
      <c r="Y751" s="85"/>
      <c r="Z751" s="85"/>
      <c r="AA751" s="85"/>
      <c r="AB751" s="85"/>
      <c r="AC751" s="85"/>
      <c r="AD751" s="85"/>
      <c r="AE751" s="85"/>
      <c r="AF751" s="85"/>
      <c r="AG751" s="85"/>
    </row>
    <row r="752" spans="2:33" x14ac:dyDescent="0.25">
      <c r="B752" s="58">
        <f t="shared" si="88"/>
        <v>43190</v>
      </c>
      <c r="C752" s="59">
        <f t="shared" si="95"/>
        <v>43190</v>
      </c>
      <c r="G752" s="60"/>
      <c r="H752" s="60"/>
      <c r="M752" s="60"/>
      <c r="N752" s="60"/>
      <c r="O752" s="60"/>
      <c r="P752" s="60"/>
      <c r="R752" s="85">
        <f t="shared" si="94"/>
        <v>0</v>
      </c>
      <c r="S752" s="85">
        <f t="shared" si="89"/>
        <v>0</v>
      </c>
      <c r="T752" s="85" t="str">
        <f t="shared" si="90"/>
        <v>No conformidad y &lt;=30</v>
      </c>
      <c r="U752" s="85">
        <v>1</v>
      </c>
      <c r="V752" s="85" t="str">
        <f t="shared" si="91"/>
        <v/>
      </c>
      <c r="W752" s="85" t="b">
        <f t="shared" si="92"/>
        <v>0</v>
      </c>
      <c r="X752" s="85" t="str">
        <f t="shared" si="93"/>
        <v>No conformidad</v>
      </c>
      <c r="Y752" s="85"/>
      <c r="Z752" s="85"/>
      <c r="AA752" s="85"/>
      <c r="AB752" s="85"/>
      <c r="AC752" s="85"/>
      <c r="AD752" s="85"/>
      <c r="AE752" s="85"/>
      <c r="AF752" s="85"/>
      <c r="AG752" s="85"/>
    </row>
    <row r="753" spans="2:33" x14ac:dyDescent="0.25">
      <c r="B753" s="58">
        <f t="shared" si="88"/>
        <v>43190</v>
      </c>
      <c r="C753" s="59">
        <f t="shared" si="95"/>
        <v>43190</v>
      </c>
      <c r="G753" s="60"/>
      <c r="H753" s="60"/>
      <c r="M753" s="60"/>
      <c r="N753" s="60"/>
      <c r="O753" s="60"/>
      <c r="P753" s="60"/>
      <c r="R753" s="85">
        <f t="shared" si="94"/>
        <v>0</v>
      </c>
      <c r="S753" s="85">
        <f t="shared" si="89"/>
        <v>0</v>
      </c>
      <c r="T753" s="85" t="str">
        <f t="shared" si="90"/>
        <v>No conformidad y &lt;=30</v>
      </c>
      <c r="U753" s="85">
        <v>1</v>
      </c>
      <c r="V753" s="85" t="str">
        <f t="shared" si="91"/>
        <v/>
      </c>
      <c r="W753" s="85" t="b">
        <f t="shared" si="92"/>
        <v>0</v>
      </c>
      <c r="X753" s="85" t="str">
        <f t="shared" si="93"/>
        <v>No conformidad</v>
      </c>
      <c r="Y753" s="85"/>
      <c r="Z753" s="85"/>
      <c r="AA753" s="85"/>
      <c r="AB753" s="85"/>
      <c r="AC753" s="85"/>
      <c r="AD753" s="85"/>
      <c r="AE753" s="85"/>
      <c r="AF753" s="85"/>
      <c r="AG753" s="85"/>
    </row>
    <row r="754" spans="2:33" x14ac:dyDescent="0.25">
      <c r="B754" s="58">
        <f t="shared" si="88"/>
        <v>43190</v>
      </c>
      <c r="C754" s="59">
        <f t="shared" si="95"/>
        <v>43190</v>
      </c>
      <c r="G754" s="60"/>
      <c r="H754" s="60"/>
      <c r="M754" s="60"/>
      <c r="N754" s="60"/>
      <c r="O754" s="60"/>
      <c r="P754" s="60"/>
      <c r="R754" s="85">
        <f t="shared" si="94"/>
        <v>0</v>
      </c>
      <c r="S754" s="85">
        <f t="shared" si="89"/>
        <v>0</v>
      </c>
      <c r="T754" s="85" t="str">
        <f t="shared" si="90"/>
        <v>No conformidad y &lt;=30</v>
      </c>
      <c r="U754" s="85">
        <v>1</v>
      </c>
      <c r="V754" s="85" t="str">
        <f t="shared" si="91"/>
        <v/>
      </c>
      <c r="W754" s="85" t="b">
        <f t="shared" si="92"/>
        <v>0</v>
      </c>
      <c r="X754" s="85" t="str">
        <f t="shared" si="93"/>
        <v>No conformidad</v>
      </c>
      <c r="Y754" s="85"/>
      <c r="Z754" s="85"/>
      <c r="AA754" s="85"/>
      <c r="AB754" s="85"/>
      <c r="AC754" s="85"/>
      <c r="AD754" s="85"/>
      <c r="AE754" s="85"/>
      <c r="AF754" s="85"/>
      <c r="AG754" s="85"/>
    </row>
    <row r="755" spans="2:33" x14ac:dyDescent="0.25">
      <c r="B755" s="58">
        <f t="shared" si="88"/>
        <v>43190</v>
      </c>
      <c r="C755" s="59">
        <f t="shared" si="95"/>
        <v>43190</v>
      </c>
      <c r="G755" s="60"/>
      <c r="H755" s="60"/>
      <c r="M755" s="60"/>
      <c r="N755" s="60"/>
      <c r="O755" s="60"/>
      <c r="P755" s="60"/>
      <c r="R755" s="85">
        <f t="shared" si="94"/>
        <v>0</v>
      </c>
      <c r="S755" s="85">
        <f t="shared" si="89"/>
        <v>0</v>
      </c>
      <c r="T755" s="85" t="str">
        <f t="shared" si="90"/>
        <v>No conformidad y &lt;=30</v>
      </c>
      <c r="U755" s="85">
        <v>1</v>
      </c>
      <c r="V755" s="85" t="str">
        <f t="shared" si="91"/>
        <v/>
      </c>
      <c r="W755" s="85" t="b">
        <f t="shared" si="92"/>
        <v>0</v>
      </c>
      <c r="X755" s="85" t="str">
        <f t="shared" si="93"/>
        <v>No conformidad</v>
      </c>
      <c r="Y755" s="85"/>
      <c r="Z755" s="85"/>
      <c r="AA755" s="85"/>
      <c r="AB755" s="85"/>
      <c r="AC755" s="85"/>
      <c r="AD755" s="85"/>
      <c r="AE755" s="85"/>
      <c r="AF755" s="85"/>
      <c r="AG755" s="85"/>
    </row>
    <row r="756" spans="2:33" x14ac:dyDescent="0.25">
      <c r="B756" s="58">
        <f t="shared" si="88"/>
        <v>43190</v>
      </c>
      <c r="C756" s="59">
        <f t="shared" si="95"/>
        <v>43190</v>
      </c>
      <c r="G756" s="60"/>
      <c r="H756" s="60"/>
      <c r="M756" s="60"/>
      <c r="N756" s="60"/>
      <c r="O756" s="60"/>
      <c r="P756" s="60"/>
      <c r="R756" s="85">
        <f t="shared" si="94"/>
        <v>0</v>
      </c>
      <c r="S756" s="85">
        <f t="shared" si="89"/>
        <v>0</v>
      </c>
      <c r="T756" s="85" t="str">
        <f t="shared" si="90"/>
        <v>No conformidad y &lt;=30</v>
      </c>
      <c r="U756" s="85">
        <v>1</v>
      </c>
      <c r="V756" s="85" t="str">
        <f t="shared" si="91"/>
        <v/>
      </c>
      <c r="W756" s="85" t="b">
        <f t="shared" si="92"/>
        <v>0</v>
      </c>
      <c r="X756" s="85" t="str">
        <f t="shared" si="93"/>
        <v>No conformidad</v>
      </c>
      <c r="Y756" s="85"/>
      <c r="Z756" s="85"/>
      <c r="AA756" s="85"/>
      <c r="AB756" s="85"/>
      <c r="AC756" s="85"/>
      <c r="AD756" s="85"/>
      <c r="AE756" s="85"/>
      <c r="AF756" s="85"/>
      <c r="AG756" s="85"/>
    </row>
    <row r="757" spans="2:33" x14ac:dyDescent="0.25">
      <c r="B757" s="58">
        <f t="shared" si="88"/>
        <v>43190</v>
      </c>
      <c r="C757" s="59">
        <f t="shared" si="95"/>
        <v>43190</v>
      </c>
      <c r="G757" s="60"/>
      <c r="H757" s="60"/>
      <c r="M757" s="60"/>
      <c r="N757" s="60"/>
      <c r="O757" s="60"/>
      <c r="P757" s="60"/>
      <c r="R757" s="85">
        <f t="shared" si="94"/>
        <v>0</v>
      </c>
      <c r="S757" s="85">
        <f t="shared" si="89"/>
        <v>0</v>
      </c>
      <c r="T757" s="85" t="str">
        <f t="shared" si="90"/>
        <v>No conformidad y &lt;=30</v>
      </c>
      <c r="U757" s="85">
        <v>1</v>
      </c>
      <c r="V757" s="85" t="str">
        <f t="shared" si="91"/>
        <v/>
      </c>
      <c r="W757" s="85" t="b">
        <f t="shared" si="92"/>
        <v>0</v>
      </c>
      <c r="X757" s="85" t="str">
        <f t="shared" si="93"/>
        <v>No conformidad</v>
      </c>
      <c r="Y757" s="85"/>
      <c r="Z757" s="85"/>
      <c r="AA757" s="85"/>
      <c r="AB757" s="85"/>
      <c r="AC757" s="85"/>
      <c r="AD757" s="85"/>
      <c r="AE757" s="85"/>
      <c r="AF757" s="85"/>
      <c r="AG757" s="85"/>
    </row>
    <row r="758" spans="2:33" x14ac:dyDescent="0.25">
      <c r="B758" s="58">
        <f t="shared" si="88"/>
        <v>43190</v>
      </c>
      <c r="C758" s="59">
        <f t="shared" si="95"/>
        <v>43190</v>
      </c>
      <c r="G758" s="60"/>
      <c r="H758" s="60"/>
      <c r="M758" s="60"/>
      <c r="N758" s="60"/>
      <c r="O758" s="60"/>
      <c r="P758" s="60"/>
      <c r="R758" s="85">
        <f t="shared" si="94"/>
        <v>0</v>
      </c>
      <c r="S758" s="85">
        <f t="shared" si="89"/>
        <v>0</v>
      </c>
      <c r="T758" s="85" t="str">
        <f t="shared" si="90"/>
        <v>No conformidad y &lt;=30</v>
      </c>
      <c r="U758" s="85">
        <v>1</v>
      </c>
      <c r="V758" s="85" t="str">
        <f t="shared" si="91"/>
        <v/>
      </c>
      <c r="W758" s="85" t="b">
        <f t="shared" si="92"/>
        <v>0</v>
      </c>
      <c r="X758" s="85" t="str">
        <f t="shared" si="93"/>
        <v>No conformidad</v>
      </c>
      <c r="Y758" s="85"/>
      <c r="Z758" s="85"/>
      <c r="AA758" s="85"/>
      <c r="AB758" s="85"/>
      <c r="AC758" s="85"/>
      <c r="AD758" s="85"/>
      <c r="AE758" s="85"/>
      <c r="AF758" s="85"/>
      <c r="AG758" s="85"/>
    </row>
    <row r="759" spans="2:33" x14ac:dyDescent="0.25">
      <c r="B759" s="58">
        <f t="shared" si="88"/>
        <v>43190</v>
      </c>
      <c r="C759" s="59">
        <f t="shared" si="95"/>
        <v>43190</v>
      </c>
      <c r="G759" s="60"/>
      <c r="H759" s="60"/>
      <c r="M759" s="60"/>
      <c r="N759" s="60"/>
      <c r="O759" s="60"/>
      <c r="P759" s="60"/>
      <c r="R759" s="85">
        <f t="shared" si="94"/>
        <v>0</v>
      </c>
      <c r="S759" s="85">
        <f t="shared" si="89"/>
        <v>0</v>
      </c>
      <c r="T759" s="85" t="str">
        <f t="shared" si="90"/>
        <v>No conformidad y &lt;=30</v>
      </c>
      <c r="U759" s="85">
        <v>1</v>
      </c>
      <c r="V759" s="85" t="str">
        <f t="shared" si="91"/>
        <v/>
      </c>
      <c r="W759" s="85" t="b">
        <f t="shared" si="92"/>
        <v>0</v>
      </c>
      <c r="X759" s="85" t="str">
        <f t="shared" si="93"/>
        <v>No conformidad</v>
      </c>
      <c r="Y759" s="85"/>
      <c r="Z759" s="85"/>
      <c r="AA759" s="85"/>
      <c r="AB759" s="85"/>
      <c r="AC759" s="85"/>
      <c r="AD759" s="85"/>
      <c r="AE759" s="85"/>
      <c r="AF759" s="85"/>
      <c r="AG759" s="85"/>
    </row>
    <row r="760" spans="2:33" x14ac:dyDescent="0.25">
      <c r="B760" s="58">
        <f t="shared" si="88"/>
        <v>43190</v>
      </c>
      <c r="C760" s="59">
        <f t="shared" si="95"/>
        <v>43190</v>
      </c>
      <c r="G760" s="60"/>
      <c r="H760" s="60"/>
      <c r="M760" s="60"/>
      <c r="N760" s="60"/>
      <c r="O760" s="60"/>
      <c r="P760" s="60"/>
      <c r="R760" s="85">
        <f t="shared" si="94"/>
        <v>0</v>
      </c>
      <c r="S760" s="85">
        <f t="shared" si="89"/>
        <v>0</v>
      </c>
      <c r="T760" s="85" t="str">
        <f t="shared" si="90"/>
        <v>No conformidad y &lt;=30</v>
      </c>
      <c r="U760" s="85">
        <v>1</v>
      </c>
      <c r="V760" s="85" t="str">
        <f t="shared" si="91"/>
        <v/>
      </c>
      <c r="W760" s="85" t="b">
        <f t="shared" si="92"/>
        <v>0</v>
      </c>
      <c r="X760" s="85" t="str">
        <f t="shared" si="93"/>
        <v>No conformidad</v>
      </c>
      <c r="Y760" s="85"/>
      <c r="Z760" s="85"/>
      <c r="AA760" s="85"/>
      <c r="AB760" s="85"/>
      <c r="AC760" s="85"/>
      <c r="AD760" s="85"/>
      <c r="AE760" s="85"/>
      <c r="AF760" s="85"/>
      <c r="AG760" s="85"/>
    </row>
    <row r="761" spans="2:33" x14ac:dyDescent="0.25">
      <c r="B761" s="58">
        <f t="shared" si="88"/>
        <v>43190</v>
      </c>
      <c r="C761" s="59">
        <f t="shared" si="95"/>
        <v>43190</v>
      </c>
      <c r="G761" s="60"/>
      <c r="H761" s="60"/>
      <c r="M761" s="60"/>
      <c r="N761" s="60"/>
      <c r="O761" s="60"/>
      <c r="P761" s="60"/>
      <c r="R761" s="85">
        <f t="shared" si="94"/>
        <v>0</v>
      </c>
      <c r="S761" s="85">
        <f t="shared" si="89"/>
        <v>0</v>
      </c>
      <c r="T761" s="85" t="str">
        <f t="shared" si="90"/>
        <v>No conformidad y &lt;=30</v>
      </c>
      <c r="U761" s="85">
        <v>1</v>
      </c>
      <c r="V761" s="85" t="str">
        <f t="shared" si="91"/>
        <v/>
      </c>
      <c r="W761" s="85" t="b">
        <f t="shared" si="92"/>
        <v>0</v>
      </c>
      <c r="X761" s="85" t="str">
        <f t="shared" si="93"/>
        <v>No conformidad</v>
      </c>
      <c r="Y761" s="85"/>
      <c r="Z761" s="85"/>
      <c r="AA761" s="85"/>
      <c r="AB761" s="85"/>
      <c r="AC761" s="85"/>
      <c r="AD761" s="85"/>
      <c r="AE761" s="85"/>
      <c r="AF761" s="85"/>
      <c r="AG761" s="85"/>
    </row>
    <row r="762" spans="2:33" x14ac:dyDescent="0.25">
      <c r="B762" s="58">
        <f t="shared" si="88"/>
        <v>43190</v>
      </c>
      <c r="C762" s="59">
        <f t="shared" si="95"/>
        <v>43190</v>
      </c>
      <c r="G762" s="60"/>
      <c r="H762" s="60"/>
      <c r="M762" s="60"/>
      <c r="N762" s="60"/>
      <c r="O762" s="60"/>
      <c r="P762" s="60"/>
      <c r="R762" s="85">
        <f t="shared" si="94"/>
        <v>0</v>
      </c>
      <c r="S762" s="85">
        <f t="shared" si="89"/>
        <v>0</v>
      </c>
      <c r="T762" s="85" t="str">
        <f t="shared" si="90"/>
        <v>No conformidad y &lt;=30</v>
      </c>
      <c r="U762" s="85">
        <v>1</v>
      </c>
      <c r="V762" s="85" t="str">
        <f t="shared" si="91"/>
        <v/>
      </c>
      <c r="W762" s="85" t="b">
        <f t="shared" si="92"/>
        <v>0</v>
      </c>
      <c r="X762" s="85" t="str">
        <f t="shared" si="93"/>
        <v>No conformidad</v>
      </c>
      <c r="Y762" s="85"/>
      <c r="Z762" s="85"/>
      <c r="AA762" s="85"/>
      <c r="AB762" s="85"/>
      <c r="AC762" s="85"/>
      <c r="AD762" s="85"/>
      <c r="AE762" s="85"/>
      <c r="AF762" s="85"/>
      <c r="AG762" s="85"/>
    </row>
    <row r="763" spans="2:33" x14ac:dyDescent="0.25">
      <c r="B763" s="58">
        <f t="shared" si="88"/>
        <v>43190</v>
      </c>
      <c r="C763" s="59">
        <f t="shared" si="95"/>
        <v>43190</v>
      </c>
      <c r="G763" s="60"/>
      <c r="H763" s="60"/>
      <c r="M763" s="60"/>
      <c r="N763" s="60"/>
      <c r="O763" s="60"/>
      <c r="P763" s="60"/>
      <c r="R763" s="85">
        <f t="shared" si="94"/>
        <v>0</v>
      </c>
      <c r="S763" s="85">
        <f t="shared" si="89"/>
        <v>0</v>
      </c>
      <c r="T763" s="85" t="str">
        <f t="shared" si="90"/>
        <v>No conformidad y &lt;=30</v>
      </c>
      <c r="U763" s="85">
        <v>1</v>
      </c>
      <c r="V763" s="85" t="str">
        <f t="shared" si="91"/>
        <v/>
      </c>
      <c r="W763" s="85" t="b">
        <f t="shared" si="92"/>
        <v>0</v>
      </c>
      <c r="X763" s="85" t="str">
        <f t="shared" si="93"/>
        <v>No conformidad</v>
      </c>
      <c r="Y763" s="85"/>
      <c r="Z763" s="85"/>
      <c r="AA763" s="85"/>
      <c r="AB763" s="85"/>
      <c r="AC763" s="85"/>
      <c r="AD763" s="85"/>
      <c r="AE763" s="85"/>
      <c r="AF763" s="85"/>
      <c r="AG763" s="85"/>
    </row>
    <row r="764" spans="2:33" x14ac:dyDescent="0.25">
      <c r="B764" s="58">
        <f t="shared" si="88"/>
        <v>43190</v>
      </c>
      <c r="C764" s="59">
        <f t="shared" si="95"/>
        <v>43190</v>
      </c>
      <c r="G764" s="60"/>
      <c r="H764" s="60"/>
      <c r="M764" s="60"/>
      <c r="N764" s="60"/>
      <c r="O764" s="60"/>
      <c r="P764" s="60"/>
      <c r="R764" s="85">
        <f t="shared" si="94"/>
        <v>0</v>
      </c>
      <c r="S764" s="85">
        <f t="shared" si="89"/>
        <v>0</v>
      </c>
      <c r="T764" s="85" t="str">
        <f t="shared" si="90"/>
        <v>No conformidad y &lt;=30</v>
      </c>
      <c r="U764" s="85">
        <v>1</v>
      </c>
      <c r="V764" s="85" t="str">
        <f t="shared" si="91"/>
        <v/>
      </c>
      <c r="W764" s="85" t="b">
        <f t="shared" si="92"/>
        <v>0</v>
      </c>
      <c r="X764" s="85" t="str">
        <f t="shared" si="93"/>
        <v>No conformidad</v>
      </c>
      <c r="Y764" s="85"/>
      <c r="Z764" s="85"/>
      <c r="AA764" s="85"/>
      <c r="AB764" s="85"/>
      <c r="AC764" s="85"/>
      <c r="AD764" s="85"/>
      <c r="AE764" s="85"/>
      <c r="AF764" s="85"/>
      <c r="AG764" s="85"/>
    </row>
    <row r="765" spans="2:33" x14ac:dyDescent="0.25">
      <c r="B765" s="58">
        <f t="shared" si="88"/>
        <v>43190</v>
      </c>
      <c r="C765" s="59">
        <f t="shared" si="95"/>
        <v>43190</v>
      </c>
      <c r="G765" s="60"/>
      <c r="H765" s="60"/>
      <c r="M765" s="60"/>
      <c r="N765" s="60"/>
      <c r="O765" s="60"/>
      <c r="P765" s="60"/>
      <c r="R765" s="85">
        <f t="shared" si="94"/>
        <v>0</v>
      </c>
      <c r="S765" s="85">
        <f t="shared" si="89"/>
        <v>0</v>
      </c>
      <c r="T765" s="85" t="str">
        <f t="shared" si="90"/>
        <v>No conformidad y &lt;=30</v>
      </c>
      <c r="U765" s="85">
        <v>1</v>
      </c>
      <c r="V765" s="85" t="str">
        <f t="shared" si="91"/>
        <v/>
      </c>
      <c r="W765" s="85" t="b">
        <f t="shared" si="92"/>
        <v>0</v>
      </c>
      <c r="X765" s="85" t="str">
        <f t="shared" si="93"/>
        <v>No conformidad</v>
      </c>
      <c r="Y765" s="85"/>
      <c r="Z765" s="85"/>
      <c r="AA765" s="85"/>
      <c r="AB765" s="85"/>
      <c r="AC765" s="85"/>
      <c r="AD765" s="85"/>
      <c r="AE765" s="85"/>
      <c r="AF765" s="85"/>
      <c r="AG765" s="85"/>
    </row>
    <row r="766" spans="2:33" x14ac:dyDescent="0.25">
      <c r="B766" s="58">
        <f t="shared" si="88"/>
        <v>43190</v>
      </c>
      <c r="C766" s="59">
        <f t="shared" si="95"/>
        <v>43190</v>
      </c>
      <c r="G766" s="60"/>
      <c r="H766" s="60"/>
      <c r="M766" s="60"/>
      <c r="N766" s="60"/>
      <c r="O766" s="60"/>
      <c r="P766" s="60"/>
      <c r="R766" s="85">
        <f t="shared" si="94"/>
        <v>0</v>
      </c>
      <c r="S766" s="85">
        <f t="shared" si="89"/>
        <v>0</v>
      </c>
      <c r="T766" s="85" t="str">
        <f t="shared" si="90"/>
        <v>No conformidad y &lt;=30</v>
      </c>
      <c r="U766" s="85">
        <v>1</v>
      </c>
      <c r="V766" s="85" t="str">
        <f t="shared" si="91"/>
        <v/>
      </c>
      <c r="W766" s="85" t="b">
        <f t="shared" si="92"/>
        <v>0</v>
      </c>
      <c r="X766" s="85" t="str">
        <f t="shared" si="93"/>
        <v>No conformidad</v>
      </c>
      <c r="Y766" s="85"/>
      <c r="Z766" s="85"/>
      <c r="AA766" s="85"/>
      <c r="AB766" s="85"/>
      <c r="AC766" s="85"/>
      <c r="AD766" s="85"/>
      <c r="AE766" s="85"/>
      <c r="AF766" s="85"/>
      <c r="AG766" s="85"/>
    </row>
    <row r="767" spans="2:33" x14ac:dyDescent="0.25">
      <c r="B767" s="58">
        <f t="shared" si="88"/>
        <v>43190</v>
      </c>
      <c r="C767" s="59">
        <f t="shared" si="95"/>
        <v>43190</v>
      </c>
      <c r="G767" s="60"/>
      <c r="H767" s="60"/>
      <c r="M767" s="60"/>
      <c r="N767" s="60"/>
      <c r="O767" s="60"/>
      <c r="P767" s="60"/>
      <c r="R767" s="85">
        <f t="shared" si="94"/>
        <v>0</v>
      </c>
      <c r="S767" s="85">
        <f t="shared" si="89"/>
        <v>0</v>
      </c>
      <c r="T767" s="85" t="str">
        <f t="shared" si="90"/>
        <v>No conformidad y &lt;=30</v>
      </c>
      <c r="U767" s="85">
        <v>1</v>
      </c>
      <c r="V767" s="85" t="str">
        <f t="shared" si="91"/>
        <v/>
      </c>
      <c r="W767" s="85" t="b">
        <f t="shared" si="92"/>
        <v>0</v>
      </c>
      <c r="X767" s="85" t="str">
        <f t="shared" si="93"/>
        <v>No conformidad</v>
      </c>
      <c r="Y767" s="85"/>
      <c r="Z767" s="85"/>
      <c r="AA767" s="85"/>
      <c r="AB767" s="85"/>
      <c r="AC767" s="85"/>
      <c r="AD767" s="85"/>
      <c r="AE767" s="85"/>
      <c r="AF767" s="85"/>
      <c r="AG767" s="85"/>
    </row>
    <row r="768" spans="2:33" x14ac:dyDescent="0.25">
      <c r="B768" s="58">
        <f t="shared" si="88"/>
        <v>43190</v>
      </c>
      <c r="C768" s="59">
        <f t="shared" si="95"/>
        <v>43190</v>
      </c>
      <c r="G768" s="60"/>
      <c r="H768" s="60"/>
      <c r="M768" s="60"/>
      <c r="N768" s="60"/>
      <c r="O768" s="60"/>
      <c r="P768" s="60"/>
      <c r="R768" s="85">
        <f t="shared" si="94"/>
        <v>0</v>
      </c>
      <c r="S768" s="85">
        <f t="shared" si="89"/>
        <v>0</v>
      </c>
      <c r="T768" s="85" t="str">
        <f t="shared" si="90"/>
        <v>No conformidad y &lt;=30</v>
      </c>
      <c r="U768" s="85">
        <v>1</v>
      </c>
      <c r="V768" s="85" t="str">
        <f t="shared" si="91"/>
        <v/>
      </c>
      <c r="W768" s="85" t="b">
        <f t="shared" si="92"/>
        <v>0</v>
      </c>
      <c r="X768" s="85" t="str">
        <f t="shared" si="93"/>
        <v>No conformidad</v>
      </c>
      <c r="Y768" s="85"/>
      <c r="Z768" s="85"/>
      <c r="AA768" s="85"/>
      <c r="AB768" s="85"/>
      <c r="AC768" s="85"/>
      <c r="AD768" s="85"/>
      <c r="AE768" s="85"/>
      <c r="AF768" s="85"/>
      <c r="AG768" s="85"/>
    </row>
    <row r="769" spans="2:33" x14ac:dyDescent="0.25">
      <c r="B769" s="58">
        <f t="shared" si="88"/>
        <v>43190</v>
      </c>
      <c r="C769" s="59">
        <f t="shared" si="95"/>
        <v>43190</v>
      </c>
      <c r="G769" s="60"/>
      <c r="H769" s="60"/>
      <c r="M769" s="60"/>
      <c r="N769" s="60"/>
      <c r="O769" s="60"/>
      <c r="P769" s="60"/>
      <c r="R769" s="85">
        <f t="shared" si="94"/>
        <v>0</v>
      </c>
      <c r="S769" s="85">
        <f t="shared" si="89"/>
        <v>0</v>
      </c>
      <c r="T769" s="85" t="str">
        <f t="shared" si="90"/>
        <v>No conformidad y &lt;=30</v>
      </c>
      <c r="U769" s="85">
        <v>1</v>
      </c>
      <c r="V769" s="85" t="str">
        <f t="shared" si="91"/>
        <v/>
      </c>
      <c r="W769" s="85" t="b">
        <f t="shared" si="92"/>
        <v>0</v>
      </c>
      <c r="X769" s="85" t="str">
        <f t="shared" si="93"/>
        <v>No conformidad</v>
      </c>
      <c r="Y769" s="85"/>
      <c r="Z769" s="85"/>
      <c r="AA769" s="85"/>
      <c r="AB769" s="85"/>
      <c r="AC769" s="85"/>
      <c r="AD769" s="85"/>
      <c r="AE769" s="85"/>
      <c r="AF769" s="85"/>
      <c r="AG769" s="85"/>
    </row>
    <row r="770" spans="2:33" x14ac:dyDescent="0.25">
      <c r="B770" s="58">
        <f t="shared" si="88"/>
        <v>43190</v>
      </c>
      <c r="C770" s="59">
        <f t="shared" si="95"/>
        <v>43190</v>
      </c>
      <c r="G770" s="60"/>
      <c r="H770" s="60"/>
      <c r="M770" s="60"/>
      <c r="N770" s="60"/>
      <c r="O770" s="60"/>
      <c r="P770" s="60"/>
      <c r="R770" s="85">
        <f t="shared" si="94"/>
        <v>0</v>
      </c>
      <c r="S770" s="85">
        <f t="shared" si="89"/>
        <v>0</v>
      </c>
      <c r="T770" s="85" t="str">
        <f t="shared" si="90"/>
        <v>No conformidad y &lt;=30</v>
      </c>
      <c r="U770" s="85">
        <v>1</v>
      </c>
      <c r="V770" s="85" t="str">
        <f t="shared" si="91"/>
        <v/>
      </c>
      <c r="W770" s="85" t="b">
        <f t="shared" si="92"/>
        <v>0</v>
      </c>
      <c r="X770" s="85" t="str">
        <f t="shared" si="93"/>
        <v>No conformidad</v>
      </c>
      <c r="Y770" s="85"/>
      <c r="Z770" s="85"/>
      <c r="AA770" s="85"/>
      <c r="AB770" s="85"/>
      <c r="AC770" s="85"/>
      <c r="AD770" s="85"/>
      <c r="AE770" s="85"/>
      <c r="AF770" s="85"/>
      <c r="AG770" s="85"/>
    </row>
    <row r="771" spans="2:33" x14ac:dyDescent="0.25">
      <c r="B771" s="58">
        <f t="shared" si="88"/>
        <v>43190</v>
      </c>
      <c r="C771" s="59">
        <f t="shared" si="95"/>
        <v>43190</v>
      </c>
      <c r="G771" s="60"/>
      <c r="H771" s="60"/>
      <c r="M771" s="60"/>
      <c r="N771" s="60"/>
      <c r="O771" s="60"/>
      <c r="P771" s="60"/>
      <c r="R771" s="85">
        <f t="shared" si="94"/>
        <v>0</v>
      </c>
      <c r="S771" s="85">
        <f t="shared" si="89"/>
        <v>0</v>
      </c>
      <c r="T771" s="85" t="str">
        <f t="shared" si="90"/>
        <v>No conformidad y &lt;=30</v>
      </c>
      <c r="U771" s="85">
        <v>1</v>
      </c>
      <c r="V771" s="85" t="str">
        <f t="shared" si="91"/>
        <v/>
      </c>
      <c r="W771" s="85" t="b">
        <f t="shared" si="92"/>
        <v>0</v>
      </c>
      <c r="X771" s="85" t="str">
        <f t="shared" si="93"/>
        <v>No conformidad</v>
      </c>
      <c r="Y771" s="85"/>
      <c r="Z771" s="85"/>
      <c r="AA771" s="85"/>
      <c r="AB771" s="85"/>
      <c r="AC771" s="85"/>
      <c r="AD771" s="85"/>
      <c r="AE771" s="85"/>
      <c r="AF771" s="85"/>
      <c r="AG771" s="85"/>
    </row>
    <row r="772" spans="2:33" x14ac:dyDescent="0.25">
      <c r="B772" s="58">
        <f t="shared" si="88"/>
        <v>43190</v>
      </c>
      <c r="C772" s="59">
        <f t="shared" si="95"/>
        <v>43190</v>
      </c>
      <c r="G772" s="60"/>
      <c r="H772" s="60"/>
      <c r="M772" s="60"/>
      <c r="N772" s="60"/>
      <c r="O772" s="60"/>
      <c r="P772" s="60"/>
      <c r="R772" s="85">
        <f t="shared" si="94"/>
        <v>0</v>
      </c>
      <c r="S772" s="85">
        <f t="shared" si="89"/>
        <v>0</v>
      </c>
      <c r="T772" s="85" t="str">
        <f t="shared" si="90"/>
        <v>No conformidad y &lt;=30</v>
      </c>
      <c r="U772" s="85">
        <v>1</v>
      </c>
      <c r="V772" s="85" t="str">
        <f t="shared" si="91"/>
        <v/>
      </c>
      <c r="W772" s="85" t="b">
        <f t="shared" si="92"/>
        <v>0</v>
      </c>
      <c r="X772" s="85" t="str">
        <f t="shared" si="93"/>
        <v>No conformidad</v>
      </c>
      <c r="Y772" s="85"/>
      <c r="Z772" s="85"/>
      <c r="AA772" s="85"/>
      <c r="AB772" s="85"/>
      <c r="AC772" s="85"/>
      <c r="AD772" s="85"/>
      <c r="AE772" s="85"/>
      <c r="AF772" s="85"/>
      <c r="AG772" s="85"/>
    </row>
    <row r="773" spans="2:33" x14ac:dyDescent="0.25">
      <c r="B773" s="58">
        <f t="shared" si="88"/>
        <v>43190</v>
      </c>
      <c r="C773" s="59">
        <f t="shared" si="95"/>
        <v>43190</v>
      </c>
      <c r="G773" s="60"/>
      <c r="H773" s="60"/>
      <c r="M773" s="60"/>
      <c r="N773" s="60"/>
      <c r="O773" s="60"/>
      <c r="P773" s="60"/>
      <c r="R773" s="85">
        <f t="shared" si="94"/>
        <v>0</v>
      </c>
      <c r="S773" s="85">
        <f t="shared" si="89"/>
        <v>0</v>
      </c>
      <c r="T773" s="85" t="str">
        <f t="shared" si="90"/>
        <v>No conformidad y &lt;=30</v>
      </c>
      <c r="U773" s="85">
        <v>1</v>
      </c>
      <c r="V773" s="85" t="str">
        <f t="shared" si="91"/>
        <v/>
      </c>
      <c r="W773" s="85" t="b">
        <f t="shared" si="92"/>
        <v>0</v>
      </c>
      <c r="X773" s="85" t="str">
        <f t="shared" si="93"/>
        <v>No conformidad</v>
      </c>
      <c r="Y773" s="85"/>
      <c r="Z773" s="85"/>
      <c r="AA773" s="85"/>
      <c r="AB773" s="85"/>
      <c r="AC773" s="85"/>
      <c r="AD773" s="85"/>
      <c r="AE773" s="85"/>
      <c r="AF773" s="85"/>
      <c r="AG773" s="85"/>
    </row>
    <row r="774" spans="2:33" x14ac:dyDescent="0.25">
      <c r="B774" s="58">
        <f t="shared" si="88"/>
        <v>43190</v>
      </c>
      <c r="C774" s="59">
        <f t="shared" si="95"/>
        <v>43190</v>
      </c>
      <c r="G774" s="60"/>
      <c r="H774" s="60"/>
      <c r="M774" s="60"/>
      <c r="N774" s="60"/>
      <c r="O774" s="60"/>
      <c r="P774" s="60"/>
      <c r="R774" s="85">
        <f t="shared" si="94"/>
        <v>0</v>
      </c>
      <c r="S774" s="85">
        <f t="shared" si="89"/>
        <v>0</v>
      </c>
      <c r="T774" s="85" t="str">
        <f t="shared" si="90"/>
        <v>No conformidad y &lt;=30</v>
      </c>
      <c r="U774" s="85">
        <v>1</v>
      </c>
      <c r="V774" s="85" t="str">
        <f t="shared" si="91"/>
        <v/>
      </c>
      <c r="W774" s="85" t="b">
        <f t="shared" si="92"/>
        <v>0</v>
      </c>
      <c r="X774" s="85" t="str">
        <f t="shared" si="93"/>
        <v>No conformidad</v>
      </c>
      <c r="Y774" s="85"/>
      <c r="Z774" s="85"/>
      <c r="AA774" s="85"/>
      <c r="AB774" s="85"/>
      <c r="AC774" s="85"/>
      <c r="AD774" s="85"/>
      <c r="AE774" s="85"/>
      <c r="AF774" s="85"/>
      <c r="AG774" s="85"/>
    </row>
    <row r="775" spans="2:33" x14ac:dyDescent="0.25">
      <c r="B775" s="58">
        <f t="shared" si="88"/>
        <v>43190</v>
      </c>
      <c r="C775" s="59">
        <f t="shared" si="95"/>
        <v>43190</v>
      </c>
      <c r="G775" s="60"/>
      <c r="H775" s="60"/>
      <c r="M775" s="60"/>
      <c r="N775" s="60"/>
      <c r="O775" s="60"/>
      <c r="P775" s="60"/>
      <c r="R775" s="85">
        <f t="shared" si="94"/>
        <v>0</v>
      </c>
      <c r="S775" s="85">
        <f t="shared" si="89"/>
        <v>0</v>
      </c>
      <c r="T775" s="85" t="str">
        <f t="shared" si="90"/>
        <v>No conformidad y &lt;=30</v>
      </c>
      <c r="U775" s="85">
        <v>1</v>
      </c>
      <c r="V775" s="85" t="str">
        <f t="shared" si="91"/>
        <v/>
      </c>
      <c r="W775" s="85" t="b">
        <f t="shared" si="92"/>
        <v>0</v>
      </c>
      <c r="X775" s="85" t="str">
        <f t="shared" si="93"/>
        <v>No conformidad</v>
      </c>
      <c r="Y775" s="85"/>
      <c r="Z775" s="85"/>
      <c r="AA775" s="85"/>
      <c r="AB775" s="85"/>
      <c r="AC775" s="85"/>
      <c r="AD775" s="85"/>
      <c r="AE775" s="85"/>
      <c r="AF775" s="85"/>
      <c r="AG775" s="85"/>
    </row>
    <row r="776" spans="2:33" x14ac:dyDescent="0.25">
      <c r="B776" s="58">
        <f t="shared" ref="B776:B839" si="96">IF(ISBLANK(P776),$F$5,P776)</f>
        <v>43190</v>
      </c>
      <c r="C776" s="59">
        <f t="shared" si="95"/>
        <v>43190</v>
      </c>
      <c r="G776" s="60"/>
      <c r="H776" s="60"/>
      <c r="M776" s="60"/>
      <c r="N776" s="60"/>
      <c r="O776" s="60"/>
      <c r="P776" s="60"/>
      <c r="R776" s="85">
        <f t="shared" si="94"/>
        <v>0</v>
      </c>
      <c r="S776" s="85">
        <f t="shared" ref="S776:S839" si="97">O776-M776</f>
        <v>0</v>
      </c>
      <c r="T776" s="85" t="str">
        <f t="shared" ref="T776:T839" si="98">IF(AND(S776&lt;=30,ISBLANK(N776)),"No conformidad y &lt;=30",IF(AND(S776&gt;30,ISBLANK(N776)),"No conformidad y &gt;30",IF(S776&lt;=30,"Conformidad y &lt;=30","Conformidad y &gt;30")))</f>
        <v>No conformidad y &lt;=30</v>
      </c>
      <c r="U776" s="85">
        <v>1</v>
      </c>
      <c r="V776" s="85" t="str">
        <f t="shared" ref="V776:V839" si="99">IF(AND(ISBLANK(N776),ISNUMBER(J776)),"No conformidad",IF(ISNUMBER(J776),P776-N776,""))</f>
        <v/>
      </c>
      <c r="W776" s="85" t="b">
        <f t="shared" ref="W776:W839" si="100">ISNUMBER(P776)</f>
        <v>0</v>
      </c>
      <c r="X776" s="85" t="str">
        <f t="shared" si="93"/>
        <v>No conformidad</v>
      </c>
      <c r="Y776" s="85"/>
      <c r="Z776" s="85"/>
      <c r="AA776" s="85"/>
      <c r="AB776" s="85"/>
      <c r="AC776" s="85"/>
      <c r="AD776" s="85"/>
      <c r="AE776" s="85"/>
      <c r="AF776" s="85"/>
      <c r="AG776" s="85"/>
    </row>
    <row r="777" spans="2:33" x14ac:dyDescent="0.25">
      <c r="B777" s="58">
        <f t="shared" si="96"/>
        <v>43190</v>
      </c>
      <c r="C777" s="59">
        <f t="shared" si="95"/>
        <v>43190</v>
      </c>
      <c r="G777" s="60"/>
      <c r="H777" s="60"/>
      <c r="M777" s="60"/>
      <c r="N777" s="60"/>
      <c r="O777" s="60"/>
      <c r="P777" s="60"/>
      <c r="R777" s="85">
        <f t="shared" si="94"/>
        <v>0</v>
      </c>
      <c r="S777" s="85">
        <f t="shared" si="97"/>
        <v>0</v>
      </c>
      <c r="T777" s="85" t="str">
        <f t="shared" si="98"/>
        <v>No conformidad y &lt;=30</v>
      </c>
      <c r="U777" s="85">
        <v>1</v>
      </c>
      <c r="V777" s="85" t="str">
        <f t="shared" si="99"/>
        <v/>
      </c>
      <c r="W777" s="85" t="b">
        <f t="shared" si="100"/>
        <v>0</v>
      </c>
      <c r="X777" s="85" t="str">
        <f t="shared" ref="X777:X840" si="101">IF(ISBLANK(N777),"No conformidad",$F$5-N777)</f>
        <v>No conformidad</v>
      </c>
      <c r="Y777" s="85"/>
      <c r="Z777" s="85"/>
      <c r="AA777" s="85"/>
      <c r="AB777" s="85"/>
      <c r="AC777" s="85"/>
      <c r="AD777" s="85"/>
      <c r="AE777" s="85"/>
      <c r="AF777" s="85"/>
      <c r="AG777" s="85"/>
    </row>
    <row r="778" spans="2:33" x14ac:dyDescent="0.25">
      <c r="B778" s="58">
        <f t="shared" si="96"/>
        <v>43190</v>
      </c>
      <c r="C778" s="59">
        <f t="shared" si="95"/>
        <v>43190</v>
      </c>
      <c r="G778" s="60"/>
      <c r="H778" s="60"/>
      <c r="M778" s="60"/>
      <c r="N778" s="60"/>
      <c r="O778" s="60"/>
      <c r="P778" s="60"/>
      <c r="R778" s="85">
        <f t="shared" ref="R778:R841" si="102">IF(ISBLANK(P778),C778*J778,-C778*J778)</f>
        <v>0</v>
      </c>
      <c r="S778" s="85">
        <f t="shared" si="97"/>
        <v>0</v>
      </c>
      <c r="T778" s="85" t="str">
        <f t="shared" si="98"/>
        <v>No conformidad y &lt;=30</v>
      </c>
      <c r="U778" s="85">
        <v>1</v>
      </c>
      <c r="V778" s="85" t="str">
        <f t="shared" si="99"/>
        <v/>
      </c>
      <c r="W778" s="85" t="b">
        <f t="shared" si="100"/>
        <v>0</v>
      </c>
      <c r="X778" s="85" t="str">
        <f t="shared" si="101"/>
        <v>No conformidad</v>
      </c>
      <c r="Y778" s="85"/>
      <c r="Z778" s="85"/>
      <c r="AA778" s="85"/>
      <c r="AB778" s="85"/>
      <c r="AC778" s="85"/>
      <c r="AD778" s="85"/>
      <c r="AE778" s="85"/>
      <c r="AF778" s="85"/>
      <c r="AG778" s="85"/>
    </row>
    <row r="779" spans="2:33" x14ac:dyDescent="0.25">
      <c r="B779" s="58">
        <f t="shared" si="96"/>
        <v>43190</v>
      </c>
      <c r="C779" s="59">
        <f t="shared" si="95"/>
        <v>43190</v>
      </c>
      <c r="G779" s="60"/>
      <c r="H779" s="60"/>
      <c r="M779" s="60"/>
      <c r="N779" s="60"/>
      <c r="O779" s="60"/>
      <c r="P779" s="60"/>
      <c r="R779" s="85">
        <f t="shared" si="102"/>
        <v>0</v>
      </c>
      <c r="S779" s="85">
        <f t="shared" si="97"/>
        <v>0</v>
      </c>
      <c r="T779" s="85" t="str">
        <f t="shared" si="98"/>
        <v>No conformidad y &lt;=30</v>
      </c>
      <c r="U779" s="85">
        <v>1</v>
      </c>
      <c r="V779" s="85" t="str">
        <f t="shared" si="99"/>
        <v/>
      </c>
      <c r="W779" s="85" t="b">
        <f t="shared" si="100"/>
        <v>0</v>
      </c>
      <c r="X779" s="85" t="str">
        <f t="shared" si="101"/>
        <v>No conformidad</v>
      </c>
      <c r="Y779" s="85"/>
      <c r="Z779" s="85"/>
      <c r="AA779" s="85"/>
      <c r="AB779" s="85"/>
      <c r="AC779" s="85"/>
      <c r="AD779" s="85"/>
      <c r="AE779" s="85"/>
      <c r="AF779" s="85"/>
      <c r="AG779" s="85"/>
    </row>
    <row r="780" spans="2:33" x14ac:dyDescent="0.25">
      <c r="B780" s="58">
        <f t="shared" si="96"/>
        <v>43190</v>
      </c>
      <c r="C780" s="59">
        <f t="shared" si="95"/>
        <v>43190</v>
      </c>
      <c r="G780" s="60"/>
      <c r="H780" s="60"/>
      <c r="M780" s="60"/>
      <c r="N780" s="60"/>
      <c r="O780" s="60"/>
      <c r="P780" s="60"/>
      <c r="R780" s="85">
        <f t="shared" si="102"/>
        <v>0</v>
      </c>
      <c r="S780" s="85">
        <f t="shared" si="97"/>
        <v>0</v>
      </c>
      <c r="T780" s="85" t="str">
        <f t="shared" si="98"/>
        <v>No conformidad y &lt;=30</v>
      </c>
      <c r="U780" s="85">
        <v>1</v>
      </c>
      <c r="V780" s="85" t="str">
        <f t="shared" si="99"/>
        <v/>
      </c>
      <c r="W780" s="85" t="b">
        <f t="shared" si="100"/>
        <v>0</v>
      </c>
      <c r="X780" s="85" t="str">
        <f t="shared" si="101"/>
        <v>No conformidad</v>
      </c>
      <c r="Y780" s="85"/>
      <c r="Z780" s="85"/>
      <c r="AA780" s="85"/>
      <c r="AB780" s="85"/>
      <c r="AC780" s="85"/>
      <c r="AD780" s="85"/>
      <c r="AE780" s="85"/>
      <c r="AF780" s="85"/>
      <c r="AG780" s="85"/>
    </row>
    <row r="781" spans="2:33" x14ac:dyDescent="0.25">
      <c r="B781" s="58">
        <f t="shared" si="96"/>
        <v>43190</v>
      </c>
      <c r="C781" s="59">
        <f t="shared" ref="C781:C844" si="103">B781-N781</f>
        <v>43190</v>
      </c>
      <c r="G781" s="60"/>
      <c r="H781" s="60"/>
      <c r="M781" s="60"/>
      <c r="N781" s="60"/>
      <c r="O781" s="60"/>
      <c r="P781" s="60"/>
      <c r="R781" s="85">
        <f t="shared" si="102"/>
        <v>0</v>
      </c>
      <c r="S781" s="85">
        <f t="shared" si="97"/>
        <v>0</v>
      </c>
      <c r="T781" s="85" t="str">
        <f t="shared" si="98"/>
        <v>No conformidad y &lt;=30</v>
      </c>
      <c r="U781" s="85">
        <v>1</v>
      </c>
      <c r="V781" s="85" t="str">
        <f t="shared" si="99"/>
        <v/>
      </c>
      <c r="W781" s="85" t="b">
        <f t="shared" si="100"/>
        <v>0</v>
      </c>
      <c r="X781" s="85" t="str">
        <f t="shared" si="101"/>
        <v>No conformidad</v>
      </c>
      <c r="Y781" s="85"/>
      <c r="Z781" s="85"/>
      <c r="AA781" s="85"/>
      <c r="AB781" s="85"/>
      <c r="AC781" s="85"/>
      <c r="AD781" s="85"/>
      <c r="AE781" s="85"/>
      <c r="AF781" s="85"/>
      <c r="AG781" s="85"/>
    </row>
    <row r="782" spans="2:33" x14ac:dyDescent="0.25">
      <c r="B782" s="58">
        <f t="shared" si="96"/>
        <v>43190</v>
      </c>
      <c r="C782" s="59">
        <f t="shared" si="103"/>
        <v>43190</v>
      </c>
      <c r="G782" s="60"/>
      <c r="H782" s="60"/>
      <c r="M782" s="60"/>
      <c r="N782" s="60"/>
      <c r="O782" s="60"/>
      <c r="P782" s="60"/>
      <c r="R782" s="85">
        <f t="shared" si="102"/>
        <v>0</v>
      </c>
      <c r="S782" s="85">
        <f t="shared" si="97"/>
        <v>0</v>
      </c>
      <c r="T782" s="85" t="str">
        <f t="shared" si="98"/>
        <v>No conformidad y &lt;=30</v>
      </c>
      <c r="U782" s="85">
        <v>1</v>
      </c>
      <c r="V782" s="85" t="str">
        <f t="shared" si="99"/>
        <v/>
      </c>
      <c r="W782" s="85" t="b">
        <f t="shared" si="100"/>
        <v>0</v>
      </c>
      <c r="X782" s="85" t="str">
        <f t="shared" si="101"/>
        <v>No conformidad</v>
      </c>
      <c r="Y782" s="85"/>
      <c r="Z782" s="85"/>
      <c r="AA782" s="85"/>
      <c r="AB782" s="85"/>
      <c r="AC782" s="85"/>
      <c r="AD782" s="85"/>
      <c r="AE782" s="85"/>
      <c r="AF782" s="85"/>
      <c r="AG782" s="85"/>
    </row>
    <row r="783" spans="2:33" x14ac:dyDescent="0.25">
      <c r="B783" s="58">
        <f t="shared" si="96"/>
        <v>43190</v>
      </c>
      <c r="C783" s="59">
        <f t="shared" si="103"/>
        <v>43190</v>
      </c>
      <c r="G783" s="60"/>
      <c r="H783" s="60"/>
      <c r="M783" s="60"/>
      <c r="N783" s="60"/>
      <c r="O783" s="60"/>
      <c r="P783" s="60"/>
      <c r="R783" s="85">
        <f t="shared" si="102"/>
        <v>0</v>
      </c>
      <c r="S783" s="85">
        <f t="shared" si="97"/>
        <v>0</v>
      </c>
      <c r="T783" s="85" t="str">
        <f t="shared" si="98"/>
        <v>No conformidad y &lt;=30</v>
      </c>
      <c r="U783" s="85">
        <v>1</v>
      </c>
      <c r="V783" s="85" t="str">
        <f t="shared" si="99"/>
        <v/>
      </c>
      <c r="W783" s="85" t="b">
        <f t="shared" si="100"/>
        <v>0</v>
      </c>
      <c r="X783" s="85" t="str">
        <f t="shared" si="101"/>
        <v>No conformidad</v>
      </c>
      <c r="Y783" s="85"/>
      <c r="Z783" s="85"/>
      <c r="AA783" s="85"/>
      <c r="AB783" s="85"/>
      <c r="AC783" s="85"/>
      <c r="AD783" s="85"/>
      <c r="AE783" s="85"/>
      <c r="AF783" s="85"/>
      <c r="AG783" s="85"/>
    </row>
    <row r="784" spans="2:33" x14ac:dyDescent="0.25">
      <c r="B784" s="58">
        <f t="shared" si="96"/>
        <v>43190</v>
      </c>
      <c r="C784" s="59">
        <f t="shared" si="103"/>
        <v>43190</v>
      </c>
      <c r="G784" s="60"/>
      <c r="H784" s="60"/>
      <c r="M784" s="60"/>
      <c r="N784" s="60"/>
      <c r="O784" s="60"/>
      <c r="P784" s="60"/>
      <c r="R784" s="85">
        <f t="shared" si="102"/>
        <v>0</v>
      </c>
      <c r="S784" s="85">
        <f t="shared" si="97"/>
        <v>0</v>
      </c>
      <c r="T784" s="85" t="str">
        <f t="shared" si="98"/>
        <v>No conformidad y &lt;=30</v>
      </c>
      <c r="U784" s="85">
        <v>1</v>
      </c>
      <c r="V784" s="85" t="str">
        <f t="shared" si="99"/>
        <v/>
      </c>
      <c r="W784" s="85" t="b">
        <f t="shared" si="100"/>
        <v>0</v>
      </c>
      <c r="X784" s="85" t="str">
        <f t="shared" si="101"/>
        <v>No conformidad</v>
      </c>
      <c r="Y784" s="85"/>
      <c r="Z784" s="85"/>
      <c r="AA784" s="85"/>
      <c r="AB784" s="85"/>
      <c r="AC784" s="85"/>
      <c r="AD784" s="85"/>
      <c r="AE784" s="85"/>
      <c r="AF784" s="85"/>
      <c r="AG784" s="85"/>
    </row>
    <row r="785" spans="2:33" x14ac:dyDescent="0.25">
      <c r="B785" s="58">
        <f t="shared" si="96"/>
        <v>43190</v>
      </c>
      <c r="C785" s="59">
        <f t="shared" si="103"/>
        <v>43190</v>
      </c>
      <c r="G785" s="60"/>
      <c r="H785" s="60"/>
      <c r="M785" s="60"/>
      <c r="N785" s="60"/>
      <c r="O785" s="60"/>
      <c r="P785" s="60"/>
      <c r="R785" s="85">
        <f t="shared" si="102"/>
        <v>0</v>
      </c>
      <c r="S785" s="85">
        <f t="shared" si="97"/>
        <v>0</v>
      </c>
      <c r="T785" s="85" t="str">
        <f t="shared" si="98"/>
        <v>No conformidad y &lt;=30</v>
      </c>
      <c r="U785" s="85">
        <v>1</v>
      </c>
      <c r="V785" s="85" t="str">
        <f t="shared" si="99"/>
        <v/>
      </c>
      <c r="W785" s="85" t="b">
        <f t="shared" si="100"/>
        <v>0</v>
      </c>
      <c r="X785" s="85" t="str">
        <f t="shared" si="101"/>
        <v>No conformidad</v>
      </c>
      <c r="Y785" s="85"/>
      <c r="Z785" s="85"/>
      <c r="AA785" s="85"/>
      <c r="AB785" s="85"/>
      <c r="AC785" s="85"/>
      <c r="AD785" s="85"/>
      <c r="AE785" s="85"/>
      <c r="AF785" s="85"/>
      <c r="AG785" s="85"/>
    </row>
    <row r="786" spans="2:33" x14ac:dyDescent="0.25">
      <c r="B786" s="58">
        <f t="shared" si="96"/>
        <v>43190</v>
      </c>
      <c r="C786" s="59">
        <f t="shared" si="103"/>
        <v>43190</v>
      </c>
      <c r="G786" s="60"/>
      <c r="H786" s="60"/>
      <c r="M786" s="60"/>
      <c r="N786" s="60"/>
      <c r="O786" s="60"/>
      <c r="P786" s="60"/>
      <c r="R786" s="85">
        <f t="shared" si="102"/>
        <v>0</v>
      </c>
      <c r="S786" s="85">
        <f t="shared" si="97"/>
        <v>0</v>
      </c>
      <c r="T786" s="85" t="str">
        <f t="shared" si="98"/>
        <v>No conformidad y &lt;=30</v>
      </c>
      <c r="U786" s="85">
        <v>1</v>
      </c>
      <c r="V786" s="85" t="str">
        <f t="shared" si="99"/>
        <v/>
      </c>
      <c r="W786" s="85" t="b">
        <f t="shared" si="100"/>
        <v>0</v>
      </c>
      <c r="X786" s="85" t="str">
        <f t="shared" si="101"/>
        <v>No conformidad</v>
      </c>
      <c r="Y786" s="85"/>
      <c r="Z786" s="85"/>
      <c r="AA786" s="85"/>
      <c r="AB786" s="85"/>
      <c r="AC786" s="85"/>
      <c r="AD786" s="85"/>
      <c r="AE786" s="85"/>
      <c r="AF786" s="85"/>
      <c r="AG786" s="85"/>
    </row>
    <row r="787" spans="2:33" x14ac:dyDescent="0.25">
      <c r="B787" s="58">
        <f t="shared" si="96"/>
        <v>43190</v>
      </c>
      <c r="C787" s="59">
        <f t="shared" si="103"/>
        <v>43190</v>
      </c>
      <c r="G787" s="60"/>
      <c r="H787" s="60"/>
      <c r="M787" s="60"/>
      <c r="N787" s="60"/>
      <c r="O787" s="60"/>
      <c r="P787" s="60"/>
      <c r="R787" s="85">
        <f t="shared" si="102"/>
        <v>0</v>
      </c>
      <c r="S787" s="85">
        <f t="shared" si="97"/>
        <v>0</v>
      </c>
      <c r="T787" s="85" t="str">
        <f t="shared" si="98"/>
        <v>No conformidad y &lt;=30</v>
      </c>
      <c r="U787" s="85">
        <v>1</v>
      </c>
      <c r="V787" s="85" t="str">
        <f t="shared" si="99"/>
        <v/>
      </c>
      <c r="W787" s="85" t="b">
        <f t="shared" si="100"/>
        <v>0</v>
      </c>
      <c r="X787" s="85" t="str">
        <f t="shared" si="101"/>
        <v>No conformidad</v>
      </c>
      <c r="Y787" s="85"/>
      <c r="Z787" s="85"/>
      <c r="AA787" s="85"/>
      <c r="AB787" s="85"/>
      <c r="AC787" s="85"/>
      <c r="AD787" s="85"/>
      <c r="AE787" s="85"/>
      <c r="AF787" s="85"/>
      <c r="AG787" s="85"/>
    </row>
    <row r="788" spans="2:33" x14ac:dyDescent="0.25">
      <c r="B788" s="58">
        <f t="shared" si="96"/>
        <v>43190</v>
      </c>
      <c r="C788" s="59">
        <f t="shared" si="103"/>
        <v>43190</v>
      </c>
      <c r="G788" s="60"/>
      <c r="H788" s="60"/>
      <c r="M788" s="60"/>
      <c r="N788" s="60"/>
      <c r="O788" s="60"/>
      <c r="P788" s="60"/>
      <c r="R788" s="85">
        <f t="shared" si="102"/>
        <v>0</v>
      </c>
      <c r="S788" s="85">
        <f t="shared" si="97"/>
        <v>0</v>
      </c>
      <c r="T788" s="85" t="str">
        <f t="shared" si="98"/>
        <v>No conformidad y &lt;=30</v>
      </c>
      <c r="U788" s="85">
        <v>1</v>
      </c>
      <c r="V788" s="85" t="str">
        <f t="shared" si="99"/>
        <v/>
      </c>
      <c r="W788" s="85" t="b">
        <f t="shared" si="100"/>
        <v>0</v>
      </c>
      <c r="X788" s="85" t="str">
        <f t="shared" si="101"/>
        <v>No conformidad</v>
      </c>
      <c r="Y788" s="85"/>
      <c r="Z788" s="85"/>
      <c r="AA788" s="85"/>
      <c r="AB788" s="85"/>
      <c r="AC788" s="85"/>
      <c r="AD788" s="85"/>
      <c r="AE788" s="85"/>
      <c r="AF788" s="85"/>
      <c r="AG788" s="85"/>
    </row>
    <row r="789" spans="2:33" x14ac:dyDescent="0.25">
      <c r="B789" s="58">
        <f t="shared" si="96"/>
        <v>43190</v>
      </c>
      <c r="C789" s="59">
        <f t="shared" si="103"/>
        <v>43190</v>
      </c>
      <c r="G789" s="60"/>
      <c r="H789" s="60"/>
      <c r="M789" s="60"/>
      <c r="N789" s="60"/>
      <c r="O789" s="60"/>
      <c r="P789" s="60"/>
      <c r="R789" s="85">
        <f t="shared" si="102"/>
        <v>0</v>
      </c>
      <c r="S789" s="85">
        <f t="shared" si="97"/>
        <v>0</v>
      </c>
      <c r="T789" s="85" t="str">
        <f t="shared" si="98"/>
        <v>No conformidad y &lt;=30</v>
      </c>
      <c r="U789" s="85">
        <v>1</v>
      </c>
      <c r="V789" s="85" t="str">
        <f t="shared" si="99"/>
        <v/>
      </c>
      <c r="W789" s="85" t="b">
        <f t="shared" si="100"/>
        <v>0</v>
      </c>
      <c r="X789" s="85" t="str">
        <f t="shared" si="101"/>
        <v>No conformidad</v>
      </c>
      <c r="Y789" s="85"/>
      <c r="Z789" s="85"/>
      <c r="AA789" s="85"/>
      <c r="AB789" s="85"/>
      <c r="AC789" s="85"/>
      <c r="AD789" s="85"/>
      <c r="AE789" s="85"/>
      <c r="AF789" s="85"/>
      <c r="AG789" s="85"/>
    </row>
    <row r="790" spans="2:33" x14ac:dyDescent="0.25">
      <c r="B790" s="58">
        <f t="shared" si="96"/>
        <v>43190</v>
      </c>
      <c r="C790" s="59">
        <f t="shared" si="103"/>
        <v>43190</v>
      </c>
      <c r="G790" s="60"/>
      <c r="H790" s="60"/>
      <c r="M790" s="60"/>
      <c r="N790" s="60"/>
      <c r="O790" s="60"/>
      <c r="P790" s="60"/>
      <c r="R790" s="85">
        <f t="shared" si="102"/>
        <v>0</v>
      </c>
      <c r="S790" s="85">
        <f t="shared" si="97"/>
        <v>0</v>
      </c>
      <c r="T790" s="85" t="str">
        <f t="shared" si="98"/>
        <v>No conformidad y &lt;=30</v>
      </c>
      <c r="U790" s="85">
        <v>1</v>
      </c>
      <c r="V790" s="85" t="str">
        <f t="shared" si="99"/>
        <v/>
      </c>
      <c r="W790" s="85" t="b">
        <f t="shared" si="100"/>
        <v>0</v>
      </c>
      <c r="X790" s="85" t="str">
        <f t="shared" si="101"/>
        <v>No conformidad</v>
      </c>
      <c r="Y790" s="85"/>
      <c r="Z790" s="85"/>
      <c r="AA790" s="85"/>
      <c r="AB790" s="85"/>
      <c r="AC790" s="85"/>
      <c r="AD790" s="85"/>
      <c r="AE790" s="85"/>
      <c r="AF790" s="85"/>
      <c r="AG790" s="85"/>
    </row>
    <row r="791" spans="2:33" x14ac:dyDescent="0.25">
      <c r="B791" s="58">
        <f t="shared" si="96"/>
        <v>43190</v>
      </c>
      <c r="C791" s="59">
        <f t="shared" si="103"/>
        <v>43190</v>
      </c>
      <c r="G791" s="60"/>
      <c r="H791" s="60"/>
      <c r="M791" s="60"/>
      <c r="N791" s="60"/>
      <c r="O791" s="60"/>
      <c r="P791" s="60"/>
      <c r="R791" s="85">
        <f t="shared" si="102"/>
        <v>0</v>
      </c>
      <c r="S791" s="85">
        <f t="shared" si="97"/>
        <v>0</v>
      </c>
      <c r="T791" s="85" t="str">
        <f t="shared" si="98"/>
        <v>No conformidad y &lt;=30</v>
      </c>
      <c r="U791" s="85">
        <v>1</v>
      </c>
      <c r="V791" s="85" t="str">
        <f t="shared" si="99"/>
        <v/>
      </c>
      <c r="W791" s="85" t="b">
        <f t="shared" si="100"/>
        <v>0</v>
      </c>
      <c r="X791" s="85" t="str">
        <f t="shared" si="101"/>
        <v>No conformidad</v>
      </c>
      <c r="Y791" s="85"/>
      <c r="Z791" s="85"/>
      <c r="AA791" s="85"/>
      <c r="AB791" s="85"/>
      <c r="AC791" s="85"/>
      <c r="AD791" s="85"/>
      <c r="AE791" s="85"/>
      <c r="AF791" s="85"/>
      <c r="AG791" s="85"/>
    </row>
    <row r="792" spans="2:33" x14ac:dyDescent="0.25">
      <c r="B792" s="58">
        <f t="shared" si="96"/>
        <v>43190</v>
      </c>
      <c r="C792" s="59">
        <f t="shared" si="103"/>
        <v>43190</v>
      </c>
      <c r="G792" s="60"/>
      <c r="H792" s="60"/>
      <c r="M792" s="60"/>
      <c r="N792" s="60"/>
      <c r="O792" s="60"/>
      <c r="P792" s="60"/>
      <c r="R792" s="85">
        <f t="shared" si="102"/>
        <v>0</v>
      </c>
      <c r="S792" s="85">
        <f t="shared" si="97"/>
        <v>0</v>
      </c>
      <c r="T792" s="85" t="str">
        <f t="shared" si="98"/>
        <v>No conformidad y &lt;=30</v>
      </c>
      <c r="U792" s="85">
        <v>1</v>
      </c>
      <c r="V792" s="85" t="str">
        <f t="shared" si="99"/>
        <v/>
      </c>
      <c r="W792" s="85" t="b">
        <f t="shared" si="100"/>
        <v>0</v>
      </c>
      <c r="X792" s="85" t="str">
        <f t="shared" si="101"/>
        <v>No conformidad</v>
      </c>
      <c r="Y792" s="85"/>
      <c r="Z792" s="85"/>
      <c r="AA792" s="85"/>
      <c r="AB792" s="85"/>
      <c r="AC792" s="85"/>
      <c r="AD792" s="85"/>
      <c r="AE792" s="85"/>
      <c r="AF792" s="85"/>
      <c r="AG792" s="85"/>
    </row>
    <row r="793" spans="2:33" x14ac:dyDescent="0.25">
      <c r="B793" s="58">
        <f t="shared" si="96"/>
        <v>43190</v>
      </c>
      <c r="C793" s="59">
        <f t="shared" si="103"/>
        <v>43190</v>
      </c>
      <c r="G793" s="60"/>
      <c r="H793" s="60"/>
      <c r="M793" s="60"/>
      <c r="N793" s="60"/>
      <c r="O793" s="60"/>
      <c r="P793" s="60"/>
      <c r="R793" s="85">
        <f t="shared" si="102"/>
        <v>0</v>
      </c>
      <c r="S793" s="85">
        <f t="shared" si="97"/>
        <v>0</v>
      </c>
      <c r="T793" s="85" t="str">
        <f t="shared" si="98"/>
        <v>No conformidad y &lt;=30</v>
      </c>
      <c r="U793" s="85">
        <v>1</v>
      </c>
      <c r="V793" s="85" t="str">
        <f t="shared" si="99"/>
        <v/>
      </c>
      <c r="W793" s="85" t="b">
        <f t="shared" si="100"/>
        <v>0</v>
      </c>
      <c r="X793" s="85" t="str">
        <f t="shared" si="101"/>
        <v>No conformidad</v>
      </c>
      <c r="Y793" s="85"/>
      <c r="Z793" s="85"/>
      <c r="AA793" s="85"/>
      <c r="AB793" s="85"/>
      <c r="AC793" s="85"/>
      <c r="AD793" s="85"/>
      <c r="AE793" s="85"/>
      <c r="AF793" s="85"/>
      <c r="AG793" s="85"/>
    </row>
    <row r="794" spans="2:33" x14ac:dyDescent="0.25">
      <c r="B794" s="58">
        <f t="shared" si="96"/>
        <v>43190</v>
      </c>
      <c r="C794" s="59">
        <f t="shared" si="103"/>
        <v>43190</v>
      </c>
      <c r="G794" s="60"/>
      <c r="H794" s="60"/>
      <c r="M794" s="60"/>
      <c r="N794" s="60"/>
      <c r="O794" s="60"/>
      <c r="P794" s="60"/>
      <c r="R794" s="85">
        <f t="shared" si="102"/>
        <v>0</v>
      </c>
      <c r="S794" s="85">
        <f t="shared" si="97"/>
        <v>0</v>
      </c>
      <c r="T794" s="85" t="str">
        <f t="shared" si="98"/>
        <v>No conformidad y &lt;=30</v>
      </c>
      <c r="U794" s="85">
        <v>1</v>
      </c>
      <c r="V794" s="85" t="str">
        <f t="shared" si="99"/>
        <v/>
      </c>
      <c r="W794" s="85" t="b">
        <f t="shared" si="100"/>
        <v>0</v>
      </c>
      <c r="X794" s="85" t="str">
        <f t="shared" si="101"/>
        <v>No conformidad</v>
      </c>
      <c r="Y794" s="85"/>
      <c r="Z794" s="85"/>
      <c r="AA794" s="85"/>
      <c r="AB794" s="85"/>
      <c r="AC794" s="85"/>
      <c r="AD794" s="85"/>
      <c r="AE794" s="85"/>
      <c r="AF794" s="85"/>
      <c r="AG794" s="85"/>
    </row>
    <row r="795" spans="2:33" x14ac:dyDescent="0.25">
      <c r="B795" s="58">
        <f t="shared" si="96"/>
        <v>43190</v>
      </c>
      <c r="C795" s="59">
        <f t="shared" si="103"/>
        <v>43190</v>
      </c>
      <c r="G795" s="60"/>
      <c r="H795" s="60"/>
      <c r="M795" s="60"/>
      <c r="N795" s="60"/>
      <c r="O795" s="60"/>
      <c r="P795" s="60"/>
      <c r="R795" s="85">
        <f t="shared" si="102"/>
        <v>0</v>
      </c>
      <c r="S795" s="85">
        <f t="shared" si="97"/>
        <v>0</v>
      </c>
      <c r="T795" s="85" t="str">
        <f t="shared" si="98"/>
        <v>No conformidad y &lt;=30</v>
      </c>
      <c r="U795" s="85">
        <v>1</v>
      </c>
      <c r="V795" s="85" t="str">
        <f t="shared" si="99"/>
        <v/>
      </c>
      <c r="W795" s="85" t="b">
        <f t="shared" si="100"/>
        <v>0</v>
      </c>
      <c r="X795" s="85" t="str">
        <f t="shared" si="101"/>
        <v>No conformidad</v>
      </c>
      <c r="Y795" s="85"/>
      <c r="Z795" s="85"/>
      <c r="AA795" s="85"/>
      <c r="AB795" s="85"/>
      <c r="AC795" s="85"/>
      <c r="AD795" s="85"/>
      <c r="AE795" s="85"/>
      <c r="AF795" s="85"/>
      <c r="AG795" s="85"/>
    </row>
    <row r="796" spans="2:33" x14ac:dyDescent="0.25">
      <c r="B796" s="58">
        <f t="shared" si="96"/>
        <v>43190</v>
      </c>
      <c r="C796" s="59">
        <f t="shared" si="103"/>
        <v>43190</v>
      </c>
      <c r="G796" s="60"/>
      <c r="H796" s="60"/>
      <c r="M796" s="60"/>
      <c r="N796" s="60"/>
      <c r="O796" s="60"/>
      <c r="P796" s="60"/>
      <c r="R796" s="85">
        <f t="shared" si="102"/>
        <v>0</v>
      </c>
      <c r="S796" s="85">
        <f t="shared" si="97"/>
        <v>0</v>
      </c>
      <c r="T796" s="85" t="str">
        <f t="shared" si="98"/>
        <v>No conformidad y &lt;=30</v>
      </c>
      <c r="U796" s="85">
        <v>1</v>
      </c>
      <c r="V796" s="85" t="str">
        <f t="shared" si="99"/>
        <v/>
      </c>
      <c r="W796" s="85" t="b">
        <f t="shared" si="100"/>
        <v>0</v>
      </c>
      <c r="X796" s="85" t="str">
        <f t="shared" si="101"/>
        <v>No conformidad</v>
      </c>
      <c r="Y796" s="85"/>
      <c r="Z796" s="85"/>
      <c r="AA796" s="85"/>
      <c r="AB796" s="85"/>
      <c r="AC796" s="85"/>
      <c r="AD796" s="85"/>
      <c r="AE796" s="85"/>
      <c r="AF796" s="85"/>
      <c r="AG796" s="85"/>
    </row>
    <row r="797" spans="2:33" x14ac:dyDescent="0.25">
      <c r="B797" s="58">
        <f t="shared" si="96"/>
        <v>43190</v>
      </c>
      <c r="C797" s="59">
        <f t="shared" si="103"/>
        <v>43190</v>
      </c>
      <c r="G797" s="60"/>
      <c r="H797" s="60"/>
      <c r="M797" s="60"/>
      <c r="N797" s="60"/>
      <c r="O797" s="60"/>
      <c r="P797" s="60"/>
      <c r="R797" s="85">
        <f t="shared" si="102"/>
        <v>0</v>
      </c>
      <c r="S797" s="85">
        <f t="shared" si="97"/>
        <v>0</v>
      </c>
      <c r="T797" s="85" t="str">
        <f t="shared" si="98"/>
        <v>No conformidad y &lt;=30</v>
      </c>
      <c r="U797" s="85">
        <v>1</v>
      </c>
      <c r="V797" s="85" t="str">
        <f t="shared" si="99"/>
        <v/>
      </c>
      <c r="W797" s="85" t="b">
        <f t="shared" si="100"/>
        <v>0</v>
      </c>
      <c r="X797" s="85" t="str">
        <f t="shared" si="101"/>
        <v>No conformidad</v>
      </c>
      <c r="Y797" s="85"/>
      <c r="Z797" s="85"/>
      <c r="AA797" s="85"/>
      <c r="AB797" s="85"/>
      <c r="AC797" s="85"/>
      <c r="AD797" s="85"/>
      <c r="AE797" s="85"/>
      <c r="AF797" s="85"/>
      <c r="AG797" s="85"/>
    </row>
    <row r="798" spans="2:33" x14ac:dyDescent="0.25">
      <c r="B798" s="58">
        <f t="shared" si="96"/>
        <v>43190</v>
      </c>
      <c r="C798" s="59">
        <f t="shared" si="103"/>
        <v>43190</v>
      </c>
      <c r="G798" s="60"/>
      <c r="H798" s="60"/>
      <c r="M798" s="60"/>
      <c r="N798" s="60"/>
      <c r="O798" s="60"/>
      <c r="P798" s="60"/>
      <c r="R798" s="85">
        <f t="shared" si="102"/>
        <v>0</v>
      </c>
      <c r="S798" s="85">
        <f t="shared" si="97"/>
        <v>0</v>
      </c>
      <c r="T798" s="85" t="str">
        <f t="shared" si="98"/>
        <v>No conformidad y &lt;=30</v>
      </c>
      <c r="U798" s="85">
        <v>1</v>
      </c>
      <c r="V798" s="85" t="str">
        <f t="shared" si="99"/>
        <v/>
      </c>
      <c r="W798" s="85" t="b">
        <f t="shared" si="100"/>
        <v>0</v>
      </c>
      <c r="X798" s="85" t="str">
        <f t="shared" si="101"/>
        <v>No conformidad</v>
      </c>
      <c r="Y798" s="85"/>
      <c r="Z798" s="85"/>
      <c r="AA798" s="85"/>
      <c r="AB798" s="85"/>
      <c r="AC798" s="85"/>
      <c r="AD798" s="85"/>
      <c r="AE798" s="85"/>
      <c r="AF798" s="85"/>
      <c r="AG798" s="85"/>
    </row>
    <row r="799" spans="2:33" x14ac:dyDescent="0.25">
      <c r="B799" s="58">
        <f t="shared" si="96"/>
        <v>43190</v>
      </c>
      <c r="C799" s="59">
        <f t="shared" si="103"/>
        <v>43190</v>
      </c>
      <c r="G799" s="60"/>
      <c r="H799" s="60"/>
      <c r="M799" s="60"/>
      <c r="N799" s="60"/>
      <c r="O799" s="60"/>
      <c r="P799" s="60"/>
      <c r="R799" s="85">
        <f t="shared" si="102"/>
        <v>0</v>
      </c>
      <c r="S799" s="85">
        <f t="shared" si="97"/>
        <v>0</v>
      </c>
      <c r="T799" s="85" t="str">
        <f t="shared" si="98"/>
        <v>No conformidad y &lt;=30</v>
      </c>
      <c r="U799" s="85">
        <v>1</v>
      </c>
      <c r="V799" s="85" t="str">
        <f t="shared" si="99"/>
        <v/>
      </c>
      <c r="W799" s="85" t="b">
        <f t="shared" si="100"/>
        <v>0</v>
      </c>
      <c r="X799" s="85" t="str">
        <f t="shared" si="101"/>
        <v>No conformidad</v>
      </c>
      <c r="Y799" s="85"/>
      <c r="Z799" s="85"/>
      <c r="AA799" s="85"/>
      <c r="AB799" s="85"/>
      <c r="AC799" s="85"/>
      <c r="AD799" s="85"/>
      <c r="AE799" s="85"/>
      <c r="AF799" s="85"/>
      <c r="AG799" s="85"/>
    </row>
    <row r="800" spans="2:33" x14ac:dyDescent="0.25">
      <c r="B800" s="58">
        <f t="shared" si="96"/>
        <v>43190</v>
      </c>
      <c r="C800" s="59">
        <f t="shared" si="103"/>
        <v>43190</v>
      </c>
      <c r="G800" s="60"/>
      <c r="H800" s="60"/>
      <c r="M800" s="60"/>
      <c r="N800" s="60"/>
      <c r="O800" s="60"/>
      <c r="P800" s="60"/>
      <c r="R800" s="85">
        <f t="shared" si="102"/>
        <v>0</v>
      </c>
      <c r="S800" s="85">
        <f t="shared" si="97"/>
        <v>0</v>
      </c>
      <c r="T800" s="85" t="str">
        <f t="shared" si="98"/>
        <v>No conformidad y &lt;=30</v>
      </c>
      <c r="U800" s="85">
        <v>1</v>
      </c>
      <c r="V800" s="85" t="str">
        <f t="shared" si="99"/>
        <v/>
      </c>
      <c r="W800" s="85" t="b">
        <f t="shared" si="100"/>
        <v>0</v>
      </c>
      <c r="X800" s="85" t="str">
        <f t="shared" si="101"/>
        <v>No conformidad</v>
      </c>
      <c r="Y800" s="85"/>
      <c r="Z800" s="85"/>
      <c r="AA800" s="85"/>
      <c r="AB800" s="85"/>
      <c r="AC800" s="85"/>
      <c r="AD800" s="85"/>
      <c r="AE800" s="85"/>
      <c r="AF800" s="85"/>
      <c r="AG800" s="85"/>
    </row>
    <row r="801" spans="2:33" x14ac:dyDescent="0.25">
      <c r="B801" s="58">
        <f t="shared" si="96"/>
        <v>43190</v>
      </c>
      <c r="C801" s="59">
        <f t="shared" si="103"/>
        <v>43190</v>
      </c>
      <c r="G801" s="60"/>
      <c r="H801" s="60"/>
      <c r="M801" s="60"/>
      <c r="N801" s="60"/>
      <c r="O801" s="60"/>
      <c r="P801" s="60"/>
      <c r="R801" s="85">
        <f t="shared" si="102"/>
        <v>0</v>
      </c>
      <c r="S801" s="85">
        <f t="shared" si="97"/>
        <v>0</v>
      </c>
      <c r="T801" s="85" t="str">
        <f t="shared" si="98"/>
        <v>No conformidad y &lt;=30</v>
      </c>
      <c r="U801" s="85">
        <v>1</v>
      </c>
      <c r="V801" s="85" t="str">
        <f t="shared" si="99"/>
        <v/>
      </c>
      <c r="W801" s="85" t="b">
        <f t="shared" si="100"/>
        <v>0</v>
      </c>
      <c r="X801" s="85" t="str">
        <f t="shared" si="101"/>
        <v>No conformidad</v>
      </c>
      <c r="Y801" s="85"/>
      <c r="Z801" s="85"/>
      <c r="AA801" s="85"/>
      <c r="AB801" s="85"/>
      <c r="AC801" s="85"/>
      <c r="AD801" s="85"/>
      <c r="AE801" s="85"/>
      <c r="AF801" s="85"/>
      <c r="AG801" s="85"/>
    </row>
    <row r="802" spans="2:33" x14ac:dyDescent="0.25">
      <c r="B802" s="58">
        <f t="shared" si="96"/>
        <v>43190</v>
      </c>
      <c r="C802" s="59">
        <f t="shared" si="103"/>
        <v>43190</v>
      </c>
      <c r="G802" s="60"/>
      <c r="H802" s="60"/>
      <c r="M802" s="60"/>
      <c r="N802" s="60"/>
      <c r="O802" s="60"/>
      <c r="P802" s="60"/>
      <c r="R802" s="85">
        <f t="shared" si="102"/>
        <v>0</v>
      </c>
      <c r="S802" s="85">
        <f t="shared" si="97"/>
        <v>0</v>
      </c>
      <c r="T802" s="85" t="str">
        <f t="shared" si="98"/>
        <v>No conformidad y &lt;=30</v>
      </c>
      <c r="U802" s="85">
        <v>1</v>
      </c>
      <c r="V802" s="85" t="str">
        <f t="shared" si="99"/>
        <v/>
      </c>
      <c r="W802" s="85" t="b">
        <f t="shared" si="100"/>
        <v>0</v>
      </c>
      <c r="X802" s="85" t="str">
        <f t="shared" si="101"/>
        <v>No conformidad</v>
      </c>
      <c r="Y802" s="85"/>
      <c r="Z802" s="85"/>
      <c r="AA802" s="85"/>
      <c r="AB802" s="85"/>
      <c r="AC802" s="85"/>
      <c r="AD802" s="85"/>
      <c r="AE802" s="85"/>
      <c r="AF802" s="85"/>
      <c r="AG802" s="85"/>
    </row>
    <row r="803" spans="2:33" x14ac:dyDescent="0.25">
      <c r="B803" s="58">
        <f t="shared" si="96"/>
        <v>43190</v>
      </c>
      <c r="C803" s="59">
        <f t="shared" si="103"/>
        <v>43190</v>
      </c>
      <c r="G803" s="60"/>
      <c r="H803" s="60"/>
      <c r="M803" s="60"/>
      <c r="N803" s="60"/>
      <c r="O803" s="60"/>
      <c r="P803" s="60"/>
      <c r="R803" s="85">
        <f t="shared" si="102"/>
        <v>0</v>
      </c>
      <c r="S803" s="85">
        <f t="shared" si="97"/>
        <v>0</v>
      </c>
      <c r="T803" s="85" t="str">
        <f t="shared" si="98"/>
        <v>No conformidad y &lt;=30</v>
      </c>
      <c r="U803" s="85">
        <v>1</v>
      </c>
      <c r="V803" s="85" t="str">
        <f t="shared" si="99"/>
        <v/>
      </c>
      <c r="W803" s="85" t="b">
        <f t="shared" si="100"/>
        <v>0</v>
      </c>
      <c r="X803" s="85" t="str">
        <f t="shared" si="101"/>
        <v>No conformidad</v>
      </c>
      <c r="Y803" s="85"/>
      <c r="Z803" s="85"/>
      <c r="AA803" s="85"/>
      <c r="AB803" s="85"/>
      <c r="AC803" s="85"/>
      <c r="AD803" s="85"/>
      <c r="AE803" s="85"/>
      <c r="AF803" s="85"/>
      <c r="AG803" s="85"/>
    </row>
    <row r="804" spans="2:33" x14ac:dyDescent="0.25">
      <c r="B804" s="58">
        <f t="shared" si="96"/>
        <v>43190</v>
      </c>
      <c r="C804" s="59">
        <f t="shared" si="103"/>
        <v>43190</v>
      </c>
      <c r="G804" s="60"/>
      <c r="H804" s="60"/>
      <c r="M804" s="60"/>
      <c r="N804" s="60"/>
      <c r="O804" s="60"/>
      <c r="P804" s="60"/>
      <c r="R804" s="85">
        <f t="shared" si="102"/>
        <v>0</v>
      </c>
      <c r="S804" s="85">
        <f t="shared" si="97"/>
        <v>0</v>
      </c>
      <c r="T804" s="85" t="str">
        <f t="shared" si="98"/>
        <v>No conformidad y &lt;=30</v>
      </c>
      <c r="U804" s="85">
        <v>1</v>
      </c>
      <c r="V804" s="85" t="str">
        <f t="shared" si="99"/>
        <v/>
      </c>
      <c r="W804" s="85" t="b">
        <f t="shared" si="100"/>
        <v>0</v>
      </c>
      <c r="X804" s="85" t="str">
        <f t="shared" si="101"/>
        <v>No conformidad</v>
      </c>
      <c r="Y804" s="85"/>
      <c r="Z804" s="85"/>
      <c r="AA804" s="85"/>
      <c r="AB804" s="85"/>
      <c r="AC804" s="85"/>
      <c r="AD804" s="85"/>
      <c r="AE804" s="85"/>
      <c r="AF804" s="85"/>
      <c r="AG804" s="85"/>
    </row>
    <row r="805" spans="2:33" x14ac:dyDescent="0.25">
      <c r="B805" s="58">
        <f t="shared" si="96"/>
        <v>43190</v>
      </c>
      <c r="C805" s="59">
        <f t="shared" si="103"/>
        <v>43190</v>
      </c>
      <c r="G805" s="60"/>
      <c r="H805" s="60"/>
      <c r="M805" s="60"/>
      <c r="N805" s="60"/>
      <c r="O805" s="60"/>
      <c r="P805" s="60"/>
      <c r="R805" s="85">
        <f t="shared" si="102"/>
        <v>0</v>
      </c>
      <c r="S805" s="85">
        <f t="shared" si="97"/>
        <v>0</v>
      </c>
      <c r="T805" s="85" t="str">
        <f t="shared" si="98"/>
        <v>No conformidad y &lt;=30</v>
      </c>
      <c r="U805" s="85">
        <v>1</v>
      </c>
      <c r="V805" s="85" t="str">
        <f t="shared" si="99"/>
        <v/>
      </c>
      <c r="W805" s="85" t="b">
        <f t="shared" si="100"/>
        <v>0</v>
      </c>
      <c r="X805" s="85" t="str">
        <f t="shared" si="101"/>
        <v>No conformidad</v>
      </c>
      <c r="Y805" s="85"/>
      <c r="Z805" s="85"/>
      <c r="AA805" s="85"/>
      <c r="AB805" s="85"/>
      <c r="AC805" s="85"/>
      <c r="AD805" s="85"/>
      <c r="AE805" s="85"/>
      <c r="AF805" s="85"/>
      <c r="AG805" s="85"/>
    </row>
    <row r="806" spans="2:33" x14ac:dyDescent="0.25">
      <c r="B806" s="58">
        <f t="shared" si="96"/>
        <v>43190</v>
      </c>
      <c r="C806" s="59">
        <f t="shared" si="103"/>
        <v>43190</v>
      </c>
      <c r="G806" s="60"/>
      <c r="H806" s="60"/>
      <c r="M806" s="60"/>
      <c r="N806" s="60"/>
      <c r="O806" s="60"/>
      <c r="P806" s="60"/>
      <c r="R806" s="85">
        <f t="shared" si="102"/>
        <v>0</v>
      </c>
      <c r="S806" s="85">
        <f t="shared" si="97"/>
        <v>0</v>
      </c>
      <c r="T806" s="85" t="str">
        <f t="shared" si="98"/>
        <v>No conformidad y &lt;=30</v>
      </c>
      <c r="U806" s="85">
        <v>1</v>
      </c>
      <c r="V806" s="85" t="str">
        <f t="shared" si="99"/>
        <v/>
      </c>
      <c r="W806" s="85" t="b">
        <f t="shared" si="100"/>
        <v>0</v>
      </c>
      <c r="X806" s="85" t="str">
        <f t="shared" si="101"/>
        <v>No conformidad</v>
      </c>
      <c r="Y806" s="85"/>
      <c r="Z806" s="85"/>
      <c r="AA806" s="85"/>
      <c r="AB806" s="85"/>
      <c r="AC806" s="85"/>
      <c r="AD806" s="85"/>
      <c r="AE806" s="85"/>
      <c r="AF806" s="85"/>
      <c r="AG806" s="85"/>
    </row>
    <row r="807" spans="2:33" x14ac:dyDescent="0.25">
      <c r="B807" s="58">
        <f t="shared" si="96"/>
        <v>43190</v>
      </c>
      <c r="C807" s="59">
        <f t="shared" si="103"/>
        <v>43190</v>
      </c>
      <c r="G807" s="60"/>
      <c r="H807" s="60"/>
      <c r="M807" s="60"/>
      <c r="N807" s="60"/>
      <c r="O807" s="60"/>
      <c r="P807" s="60"/>
      <c r="R807" s="85">
        <f t="shared" si="102"/>
        <v>0</v>
      </c>
      <c r="S807" s="85">
        <f t="shared" si="97"/>
        <v>0</v>
      </c>
      <c r="T807" s="85" t="str">
        <f t="shared" si="98"/>
        <v>No conformidad y &lt;=30</v>
      </c>
      <c r="U807" s="85">
        <v>1</v>
      </c>
      <c r="V807" s="85" t="str">
        <f t="shared" si="99"/>
        <v/>
      </c>
      <c r="W807" s="85" t="b">
        <f t="shared" si="100"/>
        <v>0</v>
      </c>
      <c r="X807" s="85" t="str">
        <f t="shared" si="101"/>
        <v>No conformidad</v>
      </c>
      <c r="Y807" s="85"/>
      <c r="Z807" s="85"/>
      <c r="AA807" s="85"/>
      <c r="AB807" s="85"/>
      <c r="AC807" s="85"/>
      <c r="AD807" s="85"/>
      <c r="AE807" s="85"/>
      <c r="AF807" s="85"/>
      <c r="AG807" s="85"/>
    </row>
    <row r="808" spans="2:33" x14ac:dyDescent="0.25">
      <c r="B808" s="58">
        <f t="shared" si="96"/>
        <v>43190</v>
      </c>
      <c r="C808" s="59">
        <f t="shared" si="103"/>
        <v>43190</v>
      </c>
      <c r="G808" s="60"/>
      <c r="H808" s="60"/>
      <c r="M808" s="60"/>
      <c r="N808" s="60"/>
      <c r="O808" s="60"/>
      <c r="P808" s="60"/>
      <c r="R808" s="85">
        <f t="shared" si="102"/>
        <v>0</v>
      </c>
      <c r="S808" s="85">
        <f t="shared" si="97"/>
        <v>0</v>
      </c>
      <c r="T808" s="85" t="str">
        <f t="shared" si="98"/>
        <v>No conformidad y &lt;=30</v>
      </c>
      <c r="U808" s="85">
        <v>1</v>
      </c>
      <c r="V808" s="85" t="str">
        <f t="shared" si="99"/>
        <v/>
      </c>
      <c r="W808" s="85" t="b">
        <f t="shared" si="100"/>
        <v>0</v>
      </c>
      <c r="X808" s="85" t="str">
        <f t="shared" si="101"/>
        <v>No conformidad</v>
      </c>
      <c r="Y808" s="85"/>
      <c r="Z808" s="85"/>
      <c r="AA808" s="85"/>
      <c r="AB808" s="85"/>
      <c r="AC808" s="85"/>
      <c r="AD808" s="85"/>
      <c r="AE808" s="85"/>
      <c r="AF808" s="85"/>
      <c r="AG808" s="85"/>
    </row>
    <row r="809" spans="2:33" x14ac:dyDescent="0.25">
      <c r="B809" s="58">
        <f t="shared" si="96"/>
        <v>43190</v>
      </c>
      <c r="C809" s="59">
        <f t="shared" si="103"/>
        <v>43190</v>
      </c>
      <c r="G809" s="60"/>
      <c r="H809" s="60"/>
      <c r="M809" s="60"/>
      <c r="N809" s="60"/>
      <c r="O809" s="60"/>
      <c r="P809" s="60"/>
      <c r="R809" s="85">
        <f t="shared" si="102"/>
        <v>0</v>
      </c>
      <c r="S809" s="85">
        <f t="shared" si="97"/>
        <v>0</v>
      </c>
      <c r="T809" s="85" t="str">
        <f t="shared" si="98"/>
        <v>No conformidad y &lt;=30</v>
      </c>
      <c r="U809" s="85">
        <v>1</v>
      </c>
      <c r="V809" s="85" t="str">
        <f t="shared" si="99"/>
        <v/>
      </c>
      <c r="W809" s="85" t="b">
        <f t="shared" si="100"/>
        <v>0</v>
      </c>
      <c r="X809" s="85" t="str">
        <f t="shared" si="101"/>
        <v>No conformidad</v>
      </c>
      <c r="Y809" s="85"/>
      <c r="Z809" s="85"/>
      <c r="AA809" s="85"/>
      <c r="AB809" s="85"/>
      <c r="AC809" s="85"/>
      <c r="AD809" s="85"/>
      <c r="AE809" s="85"/>
      <c r="AF809" s="85"/>
      <c r="AG809" s="85"/>
    </row>
    <row r="810" spans="2:33" x14ac:dyDescent="0.25">
      <c r="B810" s="58">
        <f t="shared" si="96"/>
        <v>43190</v>
      </c>
      <c r="C810" s="59">
        <f t="shared" si="103"/>
        <v>43190</v>
      </c>
      <c r="G810" s="60"/>
      <c r="H810" s="60"/>
      <c r="M810" s="60"/>
      <c r="N810" s="60"/>
      <c r="O810" s="60"/>
      <c r="P810" s="60"/>
      <c r="R810" s="85">
        <f t="shared" si="102"/>
        <v>0</v>
      </c>
      <c r="S810" s="85">
        <f t="shared" si="97"/>
        <v>0</v>
      </c>
      <c r="T810" s="85" t="str">
        <f t="shared" si="98"/>
        <v>No conformidad y &lt;=30</v>
      </c>
      <c r="U810" s="85">
        <v>1</v>
      </c>
      <c r="V810" s="85" t="str">
        <f t="shared" si="99"/>
        <v/>
      </c>
      <c r="W810" s="85" t="b">
        <f t="shared" si="100"/>
        <v>0</v>
      </c>
      <c r="X810" s="85" t="str">
        <f t="shared" si="101"/>
        <v>No conformidad</v>
      </c>
      <c r="Y810" s="85"/>
      <c r="Z810" s="85"/>
      <c r="AA810" s="85"/>
      <c r="AB810" s="85"/>
      <c r="AC810" s="85"/>
      <c r="AD810" s="85"/>
      <c r="AE810" s="85"/>
      <c r="AF810" s="85"/>
      <c r="AG810" s="85"/>
    </row>
    <row r="811" spans="2:33" x14ac:dyDescent="0.25">
      <c r="B811" s="58">
        <f t="shared" si="96"/>
        <v>43190</v>
      </c>
      <c r="C811" s="59">
        <f t="shared" si="103"/>
        <v>43190</v>
      </c>
      <c r="G811" s="60"/>
      <c r="H811" s="60"/>
      <c r="M811" s="60"/>
      <c r="N811" s="60"/>
      <c r="O811" s="60"/>
      <c r="P811" s="60"/>
      <c r="R811" s="85">
        <f t="shared" si="102"/>
        <v>0</v>
      </c>
      <c r="S811" s="85">
        <f t="shared" si="97"/>
        <v>0</v>
      </c>
      <c r="T811" s="85" t="str">
        <f t="shared" si="98"/>
        <v>No conformidad y &lt;=30</v>
      </c>
      <c r="U811" s="85">
        <v>1</v>
      </c>
      <c r="V811" s="85" t="str">
        <f t="shared" si="99"/>
        <v/>
      </c>
      <c r="W811" s="85" t="b">
        <f t="shared" si="100"/>
        <v>0</v>
      </c>
      <c r="X811" s="85" t="str">
        <f t="shared" si="101"/>
        <v>No conformidad</v>
      </c>
      <c r="Y811" s="85"/>
      <c r="Z811" s="85"/>
      <c r="AA811" s="85"/>
      <c r="AB811" s="85"/>
      <c r="AC811" s="85"/>
      <c r="AD811" s="85"/>
      <c r="AE811" s="85"/>
      <c r="AF811" s="85"/>
      <c r="AG811" s="85"/>
    </row>
    <row r="812" spans="2:33" x14ac:dyDescent="0.25">
      <c r="B812" s="58">
        <f t="shared" si="96"/>
        <v>43190</v>
      </c>
      <c r="C812" s="59">
        <f t="shared" si="103"/>
        <v>43190</v>
      </c>
      <c r="G812" s="60"/>
      <c r="H812" s="60"/>
      <c r="M812" s="60"/>
      <c r="N812" s="60"/>
      <c r="O812" s="60"/>
      <c r="P812" s="60"/>
      <c r="R812" s="85">
        <f t="shared" si="102"/>
        <v>0</v>
      </c>
      <c r="S812" s="85">
        <f t="shared" si="97"/>
        <v>0</v>
      </c>
      <c r="T812" s="85" t="str">
        <f t="shared" si="98"/>
        <v>No conformidad y &lt;=30</v>
      </c>
      <c r="U812" s="85">
        <v>1</v>
      </c>
      <c r="V812" s="85" t="str">
        <f t="shared" si="99"/>
        <v/>
      </c>
      <c r="W812" s="85" t="b">
        <f t="shared" si="100"/>
        <v>0</v>
      </c>
      <c r="X812" s="85" t="str">
        <f t="shared" si="101"/>
        <v>No conformidad</v>
      </c>
      <c r="Y812" s="85"/>
      <c r="Z812" s="85"/>
      <c r="AA812" s="85"/>
      <c r="AB812" s="85"/>
      <c r="AC812" s="85"/>
      <c r="AD812" s="85"/>
      <c r="AE812" s="85"/>
      <c r="AF812" s="85"/>
      <c r="AG812" s="85"/>
    </row>
    <row r="813" spans="2:33" x14ac:dyDescent="0.25">
      <c r="B813" s="58">
        <f t="shared" si="96"/>
        <v>43190</v>
      </c>
      <c r="C813" s="59">
        <f t="shared" si="103"/>
        <v>43190</v>
      </c>
      <c r="G813" s="60"/>
      <c r="H813" s="60"/>
      <c r="M813" s="60"/>
      <c r="N813" s="60"/>
      <c r="O813" s="60"/>
      <c r="P813" s="60"/>
      <c r="R813" s="85">
        <f t="shared" si="102"/>
        <v>0</v>
      </c>
      <c r="S813" s="85">
        <f t="shared" si="97"/>
        <v>0</v>
      </c>
      <c r="T813" s="85" t="str">
        <f t="shared" si="98"/>
        <v>No conformidad y &lt;=30</v>
      </c>
      <c r="U813" s="85">
        <v>1</v>
      </c>
      <c r="V813" s="85" t="str">
        <f t="shared" si="99"/>
        <v/>
      </c>
      <c r="W813" s="85" t="b">
        <f t="shared" si="100"/>
        <v>0</v>
      </c>
      <c r="X813" s="85" t="str">
        <f t="shared" si="101"/>
        <v>No conformidad</v>
      </c>
      <c r="Y813" s="85"/>
      <c r="Z813" s="85"/>
      <c r="AA813" s="85"/>
      <c r="AB813" s="85"/>
      <c r="AC813" s="85"/>
      <c r="AD813" s="85"/>
      <c r="AE813" s="85"/>
      <c r="AF813" s="85"/>
      <c r="AG813" s="85"/>
    </row>
    <row r="814" spans="2:33" x14ac:dyDescent="0.25">
      <c r="B814" s="58">
        <f t="shared" si="96"/>
        <v>43190</v>
      </c>
      <c r="C814" s="59">
        <f t="shared" si="103"/>
        <v>43190</v>
      </c>
      <c r="G814" s="60"/>
      <c r="H814" s="60"/>
      <c r="M814" s="60"/>
      <c r="N814" s="60"/>
      <c r="O814" s="60"/>
      <c r="P814" s="60"/>
      <c r="R814" s="85">
        <f t="shared" si="102"/>
        <v>0</v>
      </c>
      <c r="S814" s="85">
        <f t="shared" si="97"/>
        <v>0</v>
      </c>
      <c r="T814" s="85" t="str">
        <f t="shared" si="98"/>
        <v>No conformidad y &lt;=30</v>
      </c>
      <c r="U814" s="85">
        <v>1</v>
      </c>
      <c r="V814" s="85" t="str">
        <f t="shared" si="99"/>
        <v/>
      </c>
      <c r="W814" s="85" t="b">
        <f t="shared" si="100"/>
        <v>0</v>
      </c>
      <c r="X814" s="85" t="str">
        <f t="shared" si="101"/>
        <v>No conformidad</v>
      </c>
      <c r="Y814" s="85"/>
      <c r="Z814" s="85"/>
      <c r="AA814" s="85"/>
      <c r="AB814" s="85"/>
      <c r="AC814" s="85"/>
      <c r="AD814" s="85"/>
      <c r="AE814" s="85"/>
      <c r="AF814" s="85"/>
      <c r="AG814" s="85"/>
    </row>
    <row r="815" spans="2:33" x14ac:dyDescent="0.25">
      <c r="B815" s="58">
        <f t="shared" si="96"/>
        <v>43190</v>
      </c>
      <c r="C815" s="59">
        <f t="shared" si="103"/>
        <v>43190</v>
      </c>
      <c r="G815" s="60"/>
      <c r="H815" s="60"/>
      <c r="M815" s="60"/>
      <c r="N815" s="60"/>
      <c r="O815" s="60"/>
      <c r="P815" s="60"/>
      <c r="R815" s="85">
        <f t="shared" si="102"/>
        <v>0</v>
      </c>
      <c r="S815" s="85">
        <f t="shared" si="97"/>
        <v>0</v>
      </c>
      <c r="T815" s="85" t="str">
        <f t="shared" si="98"/>
        <v>No conformidad y &lt;=30</v>
      </c>
      <c r="U815" s="85">
        <v>1</v>
      </c>
      <c r="V815" s="85" t="str">
        <f t="shared" si="99"/>
        <v/>
      </c>
      <c r="W815" s="85" t="b">
        <f t="shared" si="100"/>
        <v>0</v>
      </c>
      <c r="X815" s="85" t="str">
        <f t="shared" si="101"/>
        <v>No conformidad</v>
      </c>
      <c r="Y815" s="85"/>
      <c r="Z815" s="85"/>
      <c r="AA815" s="85"/>
      <c r="AB815" s="85"/>
      <c r="AC815" s="85"/>
      <c r="AD815" s="85"/>
      <c r="AE815" s="85"/>
      <c r="AF815" s="85"/>
      <c r="AG815" s="85"/>
    </row>
    <row r="816" spans="2:33" x14ac:dyDescent="0.25">
      <c r="B816" s="58">
        <f t="shared" si="96"/>
        <v>43190</v>
      </c>
      <c r="C816" s="59">
        <f t="shared" si="103"/>
        <v>43190</v>
      </c>
      <c r="G816" s="60"/>
      <c r="H816" s="60"/>
      <c r="M816" s="60"/>
      <c r="N816" s="60"/>
      <c r="O816" s="60"/>
      <c r="P816" s="60"/>
      <c r="R816" s="85">
        <f t="shared" si="102"/>
        <v>0</v>
      </c>
      <c r="S816" s="85">
        <f t="shared" si="97"/>
        <v>0</v>
      </c>
      <c r="T816" s="85" t="str">
        <f t="shared" si="98"/>
        <v>No conformidad y &lt;=30</v>
      </c>
      <c r="U816" s="85">
        <v>1</v>
      </c>
      <c r="V816" s="85" t="str">
        <f t="shared" si="99"/>
        <v/>
      </c>
      <c r="W816" s="85" t="b">
        <f t="shared" si="100"/>
        <v>0</v>
      </c>
      <c r="X816" s="85" t="str">
        <f t="shared" si="101"/>
        <v>No conformidad</v>
      </c>
      <c r="Y816" s="85"/>
      <c r="Z816" s="85"/>
      <c r="AA816" s="85"/>
      <c r="AB816" s="85"/>
      <c r="AC816" s="85"/>
      <c r="AD816" s="85"/>
      <c r="AE816" s="85"/>
      <c r="AF816" s="85"/>
      <c r="AG816" s="85"/>
    </row>
    <row r="817" spans="2:33" x14ac:dyDescent="0.25">
      <c r="B817" s="58">
        <f t="shared" si="96"/>
        <v>43190</v>
      </c>
      <c r="C817" s="59">
        <f t="shared" si="103"/>
        <v>43190</v>
      </c>
      <c r="G817" s="60"/>
      <c r="H817" s="60"/>
      <c r="M817" s="60"/>
      <c r="N817" s="60"/>
      <c r="O817" s="60"/>
      <c r="P817" s="60"/>
      <c r="R817" s="85">
        <f t="shared" si="102"/>
        <v>0</v>
      </c>
      <c r="S817" s="85">
        <f t="shared" si="97"/>
        <v>0</v>
      </c>
      <c r="T817" s="85" t="str">
        <f t="shared" si="98"/>
        <v>No conformidad y &lt;=30</v>
      </c>
      <c r="U817" s="85">
        <v>1</v>
      </c>
      <c r="V817" s="85" t="str">
        <f t="shared" si="99"/>
        <v/>
      </c>
      <c r="W817" s="85" t="b">
        <f t="shared" si="100"/>
        <v>0</v>
      </c>
      <c r="X817" s="85" t="str">
        <f t="shared" si="101"/>
        <v>No conformidad</v>
      </c>
      <c r="Y817" s="85"/>
      <c r="Z817" s="85"/>
      <c r="AA817" s="85"/>
      <c r="AB817" s="85"/>
      <c r="AC817" s="85"/>
      <c r="AD817" s="85"/>
      <c r="AE817" s="85"/>
      <c r="AF817" s="85"/>
      <c r="AG817" s="85"/>
    </row>
    <row r="818" spans="2:33" x14ac:dyDescent="0.25">
      <c r="B818" s="58">
        <f t="shared" si="96"/>
        <v>43190</v>
      </c>
      <c r="C818" s="59">
        <f t="shared" si="103"/>
        <v>43190</v>
      </c>
      <c r="G818" s="60"/>
      <c r="H818" s="60"/>
      <c r="M818" s="60"/>
      <c r="N818" s="60"/>
      <c r="O818" s="60"/>
      <c r="P818" s="60"/>
      <c r="R818" s="85">
        <f t="shared" si="102"/>
        <v>0</v>
      </c>
      <c r="S818" s="85">
        <f t="shared" si="97"/>
        <v>0</v>
      </c>
      <c r="T818" s="85" t="str">
        <f t="shared" si="98"/>
        <v>No conformidad y &lt;=30</v>
      </c>
      <c r="U818" s="85">
        <v>1</v>
      </c>
      <c r="V818" s="85" t="str">
        <f t="shared" si="99"/>
        <v/>
      </c>
      <c r="W818" s="85" t="b">
        <f t="shared" si="100"/>
        <v>0</v>
      </c>
      <c r="X818" s="85" t="str">
        <f t="shared" si="101"/>
        <v>No conformidad</v>
      </c>
      <c r="Y818" s="85"/>
      <c r="Z818" s="85"/>
      <c r="AA818" s="85"/>
      <c r="AB818" s="85"/>
      <c r="AC818" s="85"/>
      <c r="AD818" s="85"/>
      <c r="AE818" s="85"/>
      <c r="AF818" s="85"/>
      <c r="AG818" s="85"/>
    </row>
    <row r="819" spans="2:33" x14ac:dyDescent="0.25">
      <c r="B819" s="58">
        <f t="shared" si="96"/>
        <v>43190</v>
      </c>
      <c r="C819" s="59">
        <f t="shared" si="103"/>
        <v>43190</v>
      </c>
      <c r="G819" s="60"/>
      <c r="H819" s="60"/>
      <c r="M819" s="60"/>
      <c r="N819" s="60"/>
      <c r="O819" s="60"/>
      <c r="P819" s="60"/>
      <c r="R819" s="85">
        <f t="shared" si="102"/>
        <v>0</v>
      </c>
      <c r="S819" s="85">
        <f t="shared" si="97"/>
        <v>0</v>
      </c>
      <c r="T819" s="85" t="str">
        <f t="shared" si="98"/>
        <v>No conformidad y &lt;=30</v>
      </c>
      <c r="U819" s="85">
        <v>1</v>
      </c>
      <c r="V819" s="85" t="str">
        <f t="shared" si="99"/>
        <v/>
      </c>
      <c r="W819" s="85" t="b">
        <f t="shared" si="100"/>
        <v>0</v>
      </c>
      <c r="X819" s="85" t="str">
        <f t="shared" si="101"/>
        <v>No conformidad</v>
      </c>
      <c r="Y819" s="85"/>
      <c r="Z819" s="85"/>
      <c r="AA819" s="85"/>
      <c r="AB819" s="85"/>
      <c r="AC819" s="85"/>
      <c r="AD819" s="85"/>
      <c r="AE819" s="85"/>
      <c r="AF819" s="85"/>
      <c r="AG819" s="85"/>
    </row>
    <row r="820" spans="2:33" x14ac:dyDescent="0.25">
      <c r="B820" s="58">
        <f t="shared" si="96"/>
        <v>43190</v>
      </c>
      <c r="C820" s="59">
        <f t="shared" si="103"/>
        <v>43190</v>
      </c>
      <c r="G820" s="60"/>
      <c r="H820" s="60"/>
      <c r="M820" s="60"/>
      <c r="N820" s="60"/>
      <c r="O820" s="60"/>
      <c r="P820" s="60"/>
      <c r="R820" s="85">
        <f t="shared" si="102"/>
        <v>0</v>
      </c>
      <c r="S820" s="85">
        <f t="shared" si="97"/>
        <v>0</v>
      </c>
      <c r="T820" s="85" t="str">
        <f t="shared" si="98"/>
        <v>No conformidad y &lt;=30</v>
      </c>
      <c r="U820" s="85">
        <v>1</v>
      </c>
      <c r="V820" s="85" t="str">
        <f t="shared" si="99"/>
        <v/>
      </c>
      <c r="W820" s="85" t="b">
        <f t="shared" si="100"/>
        <v>0</v>
      </c>
      <c r="X820" s="85" t="str">
        <f t="shared" si="101"/>
        <v>No conformidad</v>
      </c>
      <c r="Y820" s="85"/>
      <c r="Z820" s="85"/>
      <c r="AA820" s="85"/>
      <c r="AB820" s="85"/>
      <c r="AC820" s="85"/>
      <c r="AD820" s="85"/>
      <c r="AE820" s="85"/>
      <c r="AF820" s="85"/>
      <c r="AG820" s="85"/>
    </row>
    <row r="821" spans="2:33" x14ac:dyDescent="0.25">
      <c r="B821" s="58">
        <f t="shared" si="96"/>
        <v>43190</v>
      </c>
      <c r="C821" s="59">
        <f t="shared" si="103"/>
        <v>43190</v>
      </c>
      <c r="G821" s="60"/>
      <c r="H821" s="60"/>
      <c r="M821" s="60"/>
      <c r="N821" s="60"/>
      <c r="O821" s="60"/>
      <c r="P821" s="60"/>
      <c r="R821" s="85">
        <f t="shared" si="102"/>
        <v>0</v>
      </c>
      <c r="S821" s="85">
        <f t="shared" si="97"/>
        <v>0</v>
      </c>
      <c r="T821" s="85" t="str">
        <f t="shared" si="98"/>
        <v>No conformidad y &lt;=30</v>
      </c>
      <c r="U821" s="85">
        <v>1</v>
      </c>
      <c r="V821" s="85" t="str">
        <f t="shared" si="99"/>
        <v/>
      </c>
      <c r="W821" s="85" t="b">
        <f t="shared" si="100"/>
        <v>0</v>
      </c>
      <c r="X821" s="85" t="str">
        <f t="shared" si="101"/>
        <v>No conformidad</v>
      </c>
      <c r="Y821" s="85"/>
      <c r="Z821" s="85"/>
      <c r="AA821" s="85"/>
      <c r="AB821" s="85"/>
      <c r="AC821" s="85"/>
      <c r="AD821" s="85"/>
      <c r="AE821" s="85"/>
      <c r="AF821" s="85"/>
      <c r="AG821" s="85"/>
    </row>
    <row r="822" spans="2:33" x14ac:dyDescent="0.25">
      <c r="B822" s="58">
        <f t="shared" si="96"/>
        <v>43190</v>
      </c>
      <c r="C822" s="59">
        <f t="shared" si="103"/>
        <v>43190</v>
      </c>
      <c r="G822" s="60"/>
      <c r="H822" s="60"/>
      <c r="M822" s="60"/>
      <c r="N822" s="60"/>
      <c r="O822" s="60"/>
      <c r="P822" s="60"/>
      <c r="R822" s="85">
        <f t="shared" si="102"/>
        <v>0</v>
      </c>
      <c r="S822" s="85">
        <f t="shared" si="97"/>
        <v>0</v>
      </c>
      <c r="T822" s="85" t="str">
        <f t="shared" si="98"/>
        <v>No conformidad y &lt;=30</v>
      </c>
      <c r="U822" s="85">
        <v>1</v>
      </c>
      <c r="V822" s="85" t="str">
        <f t="shared" si="99"/>
        <v/>
      </c>
      <c r="W822" s="85" t="b">
        <f t="shared" si="100"/>
        <v>0</v>
      </c>
      <c r="X822" s="85" t="str">
        <f t="shared" si="101"/>
        <v>No conformidad</v>
      </c>
      <c r="Y822" s="85"/>
      <c r="Z822" s="85"/>
      <c r="AA822" s="85"/>
      <c r="AB822" s="85"/>
      <c r="AC822" s="85"/>
      <c r="AD822" s="85"/>
      <c r="AE822" s="85"/>
      <c r="AF822" s="85"/>
      <c r="AG822" s="85"/>
    </row>
    <row r="823" spans="2:33" x14ac:dyDescent="0.25">
      <c r="B823" s="58">
        <f t="shared" si="96"/>
        <v>43190</v>
      </c>
      <c r="C823" s="59">
        <f t="shared" si="103"/>
        <v>43190</v>
      </c>
      <c r="G823" s="60"/>
      <c r="H823" s="60"/>
      <c r="M823" s="60"/>
      <c r="N823" s="60"/>
      <c r="O823" s="60"/>
      <c r="P823" s="60"/>
      <c r="R823" s="85">
        <f t="shared" si="102"/>
        <v>0</v>
      </c>
      <c r="S823" s="85">
        <f t="shared" si="97"/>
        <v>0</v>
      </c>
      <c r="T823" s="85" t="str">
        <f t="shared" si="98"/>
        <v>No conformidad y &lt;=30</v>
      </c>
      <c r="U823" s="85">
        <v>1</v>
      </c>
      <c r="V823" s="85" t="str">
        <f t="shared" si="99"/>
        <v/>
      </c>
      <c r="W823" s="85" t="b">
        <f t="shared" si="100"/>
        <v>0</v>
      </c>
      <c r="X823" s="85" t="str">
        <f t="shared" si="101"/>
        <v>No conformidad</v>
      </c>
      <c r="Y823" s="85"/>
      <c r="Z823" s="85"/>
      <c r="AA823" s="85"/>
      <c r="AB823" s="85"/>
      <c r="AC823" s="85"/>
      <c r="AD823" s="85"/>
      <c r="AE823" s="85"/>
      <c r="AF823" s="85"/>
      <c r="AG823" s="85"/>
    </row>
    <row r="824" spans="2:33" x14ac:dyDescent="0.25">
      <c r="B824" s="58">
        <f t="shared" si="96"/>
        <v>43190</v>
      </c>
      <c r="C824" s="59">
        <f t="shared" si="103"/>
        <v>43190</v>
      </c>
      <c r="G824" s="60"/>
      <c r="H824" s="60"/>
      <c r="M824" s="60"/>
      <c r="N824" s="60"/>
      <c r="O824" s="60"/>
      <c r="P824" s="60"/>
      <c r="R824" s="85">
        <f t="shared" si="102"/>
        <v>0</v>
      </c>
      <c r="S824" s="85">
        <f t="shared" si="97"/>
        <v>0</v>
      </c>
      <c r="T824" s="85" t="str">
        <f t="shared" si="98"/>
        <v>No conformidad y &lt;=30</v>
      </c>
      <c r="U824" s="85">
        <v>1</v>
      </c>
      <c r="V824" s="85" t="str">
        <f t="shared" si="99"/>
        <v/>
      </c>
      <c r="W824" s="85" t="b">
        <f t="shared" si="100"/>
        <v>0</v>
      </c>
      <c r="X824" s="85" t="str">
        <f t="shared" si="101"/>
        <v>No conformidad</v>
      </c>
      <c r="Y824" s="85"/>
      <c r="Z824" s="85"/>
      <c r="AA824" s="85"/>
      <c r="AB824" s="85"/>
      <c r="AC824" s="85"/>
      <c r="AD824" s="85"/>
      <c r="AE824" s="85"/>
      <c r="AF824" s="85"/>
      <c r="AG824" s="85"/>
    </row>
    <row r="825" spans="2:33" x14ac:dyDescent="0.25">
      <c r="B825" s="58">
        <f t="shared" si="96"/>
        <v>43190</v>
      </c>
      <c r="C825" s="59">
        <f t="shared" si="103"/>
        <v>43190</v>
      </c>
      <c r="G825" s="60"/>
      <c r="H825" s="60"/>
      <c r="M825" s="60"/>
      <c r="N825" s="60"/>
      <c r="O825" s="60"/>
      <c r="P825" s="60"/>
      <c r="R825" s="85">
        <f t="shared" si="102"/>
        <v>0</v>
      </c>
      <c r="S825" s="85">
        <f t="shared" si="97"/>
        <v>0</v>
      </c>
      <c r="T825" s="85" t="str">
        <f t="shared" si="98"/>
        <v>No conformidad y &lt;=30</v>
      </c>
      <c r="U825" s="85">
        <v>1</v>
      </c>
      <c r="V825" s="85" t="str">
        <f t="shared" si="99"/>
        <v/>
      </c>
      <c r="W825" s="85" t="b">
        <f t="shared" si="100"/>
        <v>0</v>
      </c>
      <c r="X825" s="85" t="str">
        <f t="shared" si="101"/>
        <v>No conformidad</v>
      </c>
      <c r="Y825" s="85"/>
      <c r="Z825" s="85"/>
      <c r="AA825" s="85"/>
      <c r="AB825" s="85"/>
      <c r="AC825" s="85"/>
      <c r="AD825" s="85"/>
      <c r="AE825" s="85"/>
      <c r="AF825" s="85"/>
      <c r="AG825" s="85"/>
    </row>
    <row r="826" spans="2:33" x14ac:dyDescent="0.25">
      <c r="B826" s="58">
        <f t="shared" si="96"/>
        <v>43190</v>
      </c>
      <c r="C826" s="59">
        <f t="shared" si="103"/>
        <v>43190</v>
      </c>
      <c r="G826" s="60"/>
      <c r="H826" s="60"/>
      <c r="M826" s="60"/>
      <c r="N826" s="60"/>
      <c r="O826" s="60"/>
      <c r="P826" s="60"/>
      <c r="R826" s="85">
        <f t="shared" si="102"/>
        <v>0</v>
      </c>
      <c r="S826" s="85">
        <f t="shared" si="97"/>
        <v>0</v>
      </c>
      <c r="T826" s="85" t="str">
        <f t="shared" si="98"/>
        <v>No conformidad y &lt;=30</v>
      </c>
      <c r="U826" s="85">
        <v>1</v>
      </c>
      <c r="V826" s="85" t="str">
        <f t="shared" si="99"/>
        <v/>
      </c>
      <c r="W826" s="85" t="b">
        <f t="shared" si="100"/>
        <v>0</v>
      </c>
      <c r="X826" s="85" t="str">
        <f t="shared" si="101"/>
        <v>No conformidad</v>
      </c>
      <c r="Y826" s="85"/>
      <c r="Z826" s="85"/>
      <c r="AA826" s="85"/>
      <c r="AB826" s="85"/>
      <c r="AC826" s="85"/>
      <c r="AD826" s="85"/>
      <c r="AE826" s="85"/>
      <c r="AF826" s="85"/>
      <c r="AG826" s="85"/>
    </row>
    <row r="827" spans="2:33" x14ac:dyDescent="0.25">
      <c r="B827" s="58">
        <f t="shared" si="96"/>
        <v>43190</v>
      </c>
      <c r="C827" s="59">
        <f t="shared" si="103"/>
        <v>43190</v>
      </c>
      <c r="G827" s="60"/>
      <c r="H827" s="60"/>
      <c r="M827" s="60"/>
      <c r="N827" s="60"/>
      <c r="O827" s="60"/>
      <c r="P827" s="60"/>
      <c r="R827" s="85">
        <f t="shared" si="102"/>
        <v>0</v>
      </c>
      <c r="S827" s="85">
        <f t="shared" si="97"/>
        <v>0</v>
      </c>
      <c r="T827" s="85" t="str">
        <f t="shared" si="98"/>
        <v>No conformidad y &lt;=30</v>
      </c>
      <c r="U827" s="85">
        <v>1</v>
      </c>
      <c r="V827" s="85" t="str">
        <f t="shared" si="99"/>
        <v/>
      </c>
      <c r="W827" s="85" t="b">
        <f t="shared" si="100"/>
        <v>0</v>
      </c>
      <c r="X827" s="85" t="str">
        <f t="shared" si="101"/>
        <v>No conformidad</v>
      </c>
      <c r="Y827" s="85"/>
      <c r="Z827" s="85"/>
      <c r="AA827" s="85"/>
      <c r="AB827" s="85"/>
      <c r="AC827" s="85"/>
      <c r="AD827" s="85"/>
      <c r="AE827" s="85"/>
      <c r="AF827" s="85"/>
      <c r="AG827" s="85"/>
    </row>
    <row r="828" spans="2:33" x14ac:dyDescent="0.25">
      <c r="B828" s="58">
        <f t="shared" si="96"/>
        <v>43190</v>
      </c>
      <c r="C828" s="59">
        <f t="shared" si="103"/>
        <v>43190</v>
      </c>
      <c r="G828" s="60"/>
      <c r="H828" s="60"/>
      <c r="M828" s="60"/>
      <c r="N828" s="60"/>
      <c r="O828" s="60"/>
      <c r="P828" s="60"/>
      <c r="R828" s="85">
        <f t="shared" si="102"/>
        <v>0</v>
      </c>
      <c r="S828" s="85">
        <f t="shared" si="97"/>
        <v>0</v>
      </c>
      <c r="T828" s="85" t="str">
        <f t="shared" si="98"/>
        <v>No conformidad y &lt;=30</v>
      </c>
      <c r="U828" s="85">
        <v>1</v>
      </c>
      <c r="V828" s="85" t="str">
        <f t="shared" si="99"/>
        <v/>
      </c>
      <c r="W828" s="85" t="b">
        <f t="shared" si="100"/>
        <v>0</v>
      </c>
      <c r="X828" s="85" t="str">
        <f t="shared" si="101"/>
        <v>No conformidad</v>
      </c>
      <c r="Y828" s="85"/>
      <c r="Z828" s="85"/>
      <c r="AA828" s="85"/>
      <c r="AB828" s="85"/>
      <c r="AC828" s="85"/>
      <c r="AD828" s="85"/>
      <c r="AE828" s="85"/>
      <c r="AF828" s="85"/>
      <c r="AG828" s="85"/>
    </row>
    <row r="829" spans="2:33" x14ac:dyDescent="0.25">
      <c r="B829" s="58">
        <f t="shared" si="96"/>
        <v>43190</v>
      </c>
      <c r="C829" s="59">
        <f t="shared" si="103"/>
        <v>43190</v>
      </c>
      <c r="G829" s="60"/>
      <c r="H829" s="60"/>
      <c r="M829" s="60"/>
      <c r="N829" s="60"/>
      <c r="O829" s="60"/>
      <c r="P829" s="60"/>
      <c r="R829" s="85">
        <f t="shared" si="102"/>
        <v>0</v>
      </c>
      <c r="S829" s="85">
        <f t="shared" si="97"/>
        <v>0</v>
      </c>
      <c r="T829" s="85" t="str">
        <f t="shared" si="98"/>
        <v>No conformidad y &lt;=30</v>
      </c>
      <c r="U829" s="85">
        <v>1</v>
      </c>
      <c r="V829" s="85" t="str">
        <f t="shared" si="99"/>
        <v/>
      </c>
      <c r="W829" s="85" t="b">
        <f t="shared" si="100"/>
        <v>0</v>
      </c>
      <c r="X829" s="85" t="str">
        <f t="shared" si="101"/>
        <v>No conformidad</v>
      </c>
      <c r="Y829" s="85"/>
      <c r="Z829" s="85"/>
      <c r="AA829" s="85"/>
      <c r="AB829" s="85"/>
      <c r="AC829" s="85"/>
      <c r="AD829" s="85"/>
      <c r="AE829" s="85"/>
      <c r="AF829" s="85"/>
      <c r="AG829" s="85"/>
    </row>
    <row r="830" spans="2:33" x14ac:dyDescent="0.25">
      <c r="B830" s="58">
        <f t="shared" si="96"/>
        <v>43190</v>
      </c>
      <c r="C830" s="59">
        <f t="shared" si="103"/>
        <v>43190</v>
      </c>
      <c r="G830" s="60"/>
      <c r="H830" s="60"/>
      <c r="M830" s="60"/>
      <c r="N830" s="60"/>
      <c r="O830" s="60"/>
      <c r="P830" s="60"/>
      <c r="R830" s="85">
        <f t="shared" si="102"/>
        <v>0</v>
      </c>
      <c r="S830" s="85">
        <f t="shared" si="97"/>
        <v>0</v>
      </c>
      <c r="T830" s="85" t="str">
        <f t="shared" si="98"/>
        <v>No conformidad y &lt;=30</v>
      </c>
      <c r="U830" s="85">
        <v>1</v>
      </c>
      <c r="V830" s="85" t="str">
        <f t="shared" si="99"/>
        <v/>
      </c>
      <c r="W830" s="85" t="b">
        <f t="shared" si="100"/>
        <v>0</v>
      </c>
      <c r="X830" s="85" t="str">
        <f t="shared" si="101"/>
        <v>No conformidad</v>
      </c>
      <c r="Y830" s="85"/>
      <c r="Z830" s="85"/>
      <c r="AA830" s="85"/>
      <c r="AB830" s="85"/>
      <c r="AC830" s="85"/>
      <c r="AD830" s="85"/>
      <c r="AE830" s="85"/>
      <c r="AF830" s="85"/>
      <c r="AG830" s="85"/>
    </row>
    <row r="831" spans="2:33" x14ac:dyDescent="0.25">
      <c r="B831" s="58">
        <f t="shared" si="96"/>
        <v>43190</v>
      </c>
      <c r="C831" s="59">
        <f t="shared" si="103"/>
        <v>43190</v>
      </c>
      <c r="G831" s="60"/>
      <c r="H831" s="60"/>
      <c r="M831" s="60"/>
      <c r="N831" s="60"/>
      <c r="O831" s="60"/>
      <c r="P831" s="60"/>
      <c r="R831" s="85">
        <f t="shared" si="102"/>
        <v>0</v>
      </c>
      <c r="S831" s="85">
        <f t="shared" si="97"/>
        <v>0</v>
      </c>
      <c r="T831" s="85" t="str">
        <f t="shared" si="98"/>
        <v>No conformidad y &lt;=30</v>
      </c>
      <c r="U831" s="85">
        <v>1</v>
      </c>
      <c r="V831" s="85" t="str">
        <f t="shared" si="99"/>
        <v/>
      </c>
      <c r="W831" s="85" t="b">
        <f t="shared" si="100"/>
        <v>0</v>
      </c>
      <c r="X831" s="85" t="str">
        <f t="shared" si="101"/>
        <v>No conformidad</v>
      </c>
      <c r="Y831" s="85"/>
      <c r="Z831" s="85"/>
      <c r="AA831" s="85"/>
      <c r="AB831" s="85"/>
      <c r="AC831" s="85"/>
      <c r="AD831" s="85"/>
      <c r="AE831" s="85"/>
      <c r="AF831" s="85"/>
      <c r="AG831" s="85"/>
    </row>
    <row r="832" spans="2:33" x14ac:dyDescent="0.25">
      <c r="B832" s="58">
        <f t="shared" si="96"/>
        <v>43190</v>
      </c>
      <c r="C832" s="59">
        <f t="shared" si="103"/>
        <v>43190</v>
      </c>
      <c r="G832" s="60"/>
      <c r="H832" s="60"/>
      <c r="M832" s="60"/>
      <c r="N832" s="60"/>
      <c r="O832" s="60"/>
      <c r="P832" s="60"/>
      <c r="R832" s="85">
        <f t="shared" si="102"/>
        <v>0</v>
      </c>
      <c r="S832" s="85">
        <f t="shared" si="97"/>
        <v>0</v>
      </c>
      <c r="T832" s="85" t="str">
        <f t="shared" si="98"/>
        <v>No conformidad y &lt;=30</v>
      </c>
      <c r="U832" s="85">
        <v>1</v>
      </c>
      <c r="V832" s="85" t="str">
        <f t="shared" si="99"/>
        <v/>
      </c>
      <c r="W832" s="85" t="b">
        <f t="shared" si="100"/>
        <v>0</v>
      </c>
      <c r="X832" s="85" t="str">
        <f t="shared" si="101"/>
        <v>No conformidad</v>
      </c>
      <c r="Y832" s="85"/>
      <c r="Z832" s="85"/>
      <c r="AA832" s="85"/>
      <c r="AB832" s="85"/>
      <c r="AC832" s="85"/>
      <c r="AD832" s="85"/>
      <c r="AE832" s="85"/>
      <c r="AF832" s="85"/>
      <c r="AG832" s="85"/>
    </row>
    <row r="833" spans="2:33" x14ac:dyDescent="0.25">
      <c r="B833" s="58">
        <f t="shared" si="96"/>
        <v>43190</v>
      </c>
      <c r="C833" s="59">
        <f t="shared" si="103"/>
        <v>43190</v>
      </c>
      <c r="G833" s="60"/>
      <c r="H833" s="60"/>
      <c r="M833" s="60"/>
      <c r="N833" s="60"/>
      <c r="O833" s="60"/>
      <c r="P833" s="60"/>
      <c r="R833" s="85">
        <f t="shared" si="102"/>
        <v>0</v>
      </c>
      <c r="S833" s="85">
        <f t="shared" si="97"/>
        <v>0</v>
      </c>
      <c r="T833" s="85" t="str">
        <f t="shared" si="98"/>
        <v>No conformidad y &lt;=30</v>
      </c>
      <c r="U833" s="85">
        <v>1</v>
      </c>
      <c r="V833" s="85" t="str">
        <f t="shared" si="99"/>
        <v/>
      </c>
      <c r="W833" s="85" t="b">
        <f t="shared" si="100"/>
        <v>0</v>
      </c>
      <c r="X833" s="85" t="str">
        <f t="shared" si="101"/>
        <v>No conformidad</v>
      </c>
      <c r="Y833" s="85"/>
      <c r="Z833" s="85"/>
      <c r="AA833" s="85"/>
      <c r="AB833" s="85"/>
      <c r="AC833" s="85"/>
      <c r="AD833" s="85"/>
      <c r="AE833" s="85"/>
      <c r="AF833" s="85"/>
      <c r="AG833" s="85"/>
    </row>
    <row r="834" spans="2:33" x14ac:dyDescent="0.25">
      <c r="B834" s="58">
        <f t="shared" si="96"/>
        <v>43190</v>
      </c>
      <c r="C834" s="59">
        <f t="shared" si="103"/>
        <v>43190</v>
      </c>
      <c r="G834" s="60"/>
      <c r="H834" s="60"/>
      <c r="M834" s="60"/>
      <c r="N834" s="60"/>
      <c r="O834" s="60"/>
      <c r="P834" s="60"/>
      <c r="R834" s="85">
        <f t="shared" si="102"/>
        <v>0</v>
      </c>
      <c r="S834" s="85">
        <f t="shared" si="97"/>
        <v>0</v>
      </c>
      <c r="T834" s="85" t="str">
        <f t="shared" si="98"/>
        <v>No conformidad y &lt;=30</v>
      </c>
      <c r="U834" s="85">
        <v>1</v>
      </c>
      <c r="V834" s="85" t="str">
        <f t="shared" si="99"/>
        <v/>
      </c>
      <c r="W834" s="85" t="b">
        <f t="shared" si="100"/>
        <v>0</v>
      </c>
      <c r="X834" s="85" t="str">
        <f t="shared" si="101"/>
        <v>No conformidad</v>
      </c>
      <c r="Y834" s="85"/>
      <c r="Z834" s="85"/>
      <c r="AA834" s="85"/>
      <c r="AB834" s="85"/>
      <c r="AC834" s="85"/>
      <c r="AD834" s="85"/>
      <c r="AE834" s="85"/>
      <c r="AF834" s="85"/>
      <c r="AG834" s="85"/>
    </row>
    <row r="835" spans="2:33" x14ac:dyDescent="0.25">
      <c r="B835" s="58">
        <f t="shared" si="96"/>
        <v>43190</v>
      </c>
      <c r="C835" s="59">
        <f t="shared" si="103"/>
        <v>43190</v>
      </c>
      <c r="G835" s="60"/>
      <c r="H835" s="60"/>
      <c r="M835" s="60"/>
      <c r="N835" s="60"/>
      <c r="O835" s="60"/>
      <c r="P835" s="60"/>
      <c r="R835" s="85">
        <f t="shared" si="102"/>
        <v>0</v>
      </c>
      <c r="S835" s="85">
        <f t="shared" si="97"/>
        <v>0</v>
      </c>
      <c r="T835" s="85" t="str">
        <f t="shared" si="98"/>
        <v>No conformidad y &lt;=30</v>
      </c>
      <c r="U835" s="85">
        <v>1</v>
      </c>
      <c r="V835" s="85" t="str">
        <f t="shared" si="99"/>
        <v/>
      </c>
      <c r="W835" s="85" t="b">
        <f t="shared" si="100"/>
        <v>0</v>
      </c>
      <c r="X835" s="85" t="str">
        <f t="shared" si="101"/>
        <v>No conformidad</v>
      </c>
      <c r="Y835" s="85"/>
      <c r="Z835" s="85"/>
      <c r="AA835" s="85"/>
      <c r="AB835" s="85"/>
      <c r="AC835" s="85"/>
      <c r="AD835" s="85"/>
      <c r="AE835" s="85"/>
      <c r="AF835" s="85"/>
      <c r="AG835" s="85"/>
    </row>
    <row r="836" spans="2:33" x14ac:dyDescent="0.25">
      <c r="B836" s="58">
        <f t="shared" si="96"/>
        <v>43190</v>
      </c>
      <c r="C836" s="59">
        <f t="shared" si="103"/>
        <v>43190</v>
      </c>
      <c r="G836" s="60"/>
      <c r="H836" s="60"/>
      <c r="M836" s="60"/>
      <c r="N836" s="60"/>
      <c r="O836" s="60"/>
      <c r="P836" s="60"/>
      <c r="R836" s="85">
        <f t="shared" si="102"/>
        <v>0</v>
      </c>
      <c r="S836" s="85">
        <f t="shared" si="97"/>
        <v>0</v>
      </c>
      <c r="T836" s="85" t="str">
        <f t="shared" si="98"/>
        <v>No conformidad y &lt;=30</v>
      </c>
      <c r="U836" s="85">
        <v>1</v>
      </c>
      <c r="V836" s="85" t="str">
        <f t="shared" si="99"/>
        <v/>
      </c>
      <c r="W836" s="85" t="b">
        <f t="shared" si="100"/>
        <v>0</v>
      </c>
      <c r="X836" s="85" t="str">
        <f t="shared" si="101"/>
        <v>No conformidad</v>
      </c>
      <c r="Y836" s="85"/>
      <c r="Z836" s="85"/>
      <c r="AA836" s="85"/>
      <c r="AB836" s="85"/>
      <c r="AC836" s="85"/>
      <c r="AD836" s="85"/>
      <c r="AE836" s="85"/>
      <c r="AF836" s="85"/>
      <c r="AG836" s="85"/>
    </row>
    <row r="837" spans="2:33" x14ac:dyDescent="0.25">
      <c r="B837" s="58">
        <f t="shared" si="96"/>
        <v>43190</v>
      </c>
      <c r="C837" s="59">
        <f t="shared" si="103"/>
        <v>43190</v>
      </c>
      <c r="G837" s="60"/>
      <c r="H837" s="60"/>
      <c r="M837" s="60"/>
      <c r="N837" s="60"/>
      <c r="O837" s="60"/>
      <c r="P837" s="60"/>
      <c r="R837" s="85">
        <f t="shared" si="102"/>
        <v>0</v>
      </c>
      <c r="S837" s="85">
        <f t="shared" si="97"/>
        <v>0</v>
      </c>
      <c r="T837" s="85" t="str">
        <f t="shared" si="98"/>
        <v>No conformidad y &lt;=30</v>
      </c>
      <c r="U837" s="85">
        <v>1</v>
      </c>
      <c r="V837" s="85" t="str">
        <f t="shared" si="99"/>
        <v/>
      </c>
      <c r="W837" s="85" t="b">
        <f t="shared" si="100"/>
        <v>0</v>
      </c>
      <c r="X837" s="85" t="str">
        <f t="shared" si="101"/>
        <v>No conformidad</v>
      </c>
      <c r="Y837" s="85"/>
      <c r="Z837" s="85"/>
      <c r="AA837" s="85"/>
      <c r="AB837" s="85"/>
      <c r="AC837" s="85"/>
      <c r="AD837" s="85"/>
      <c r="AE837" s="85"/>
      <c r="AF837" s="85"/>
      <c r="AG837" s="85"/>
    </row>
    <row r="838" spans="2:33" x14ac:dyDescent="0.25">
      <c r="B838" s="58">
        <f t="shared" si="96"/>
        <v>43190</v>
      </c>
      <c r="C838" s="59">
        <f t="shared" si="103"/>
        <v>43190</v>
      </c>
      <c r="G838" s="60"/>
      <c r="H838" s="60"/>
      <c r="M838" s="60"/>
      <c r="N838" s="60"/>
      <c r="O838" s="60"/>
      <c r="P838" s="60"/>
      <c r="R838" s="85">
        <f t="shared" si="102"/>
        <v>0</v>
      </c>
      <c r="S838" s="85">
        <f t="shared" si="97"/>
        <v>0</v>
      </c>
      <c r="T838" s="85" t="str">
        <f t="shared" si="98"/>
        <v>No conformidad y &lt;=30</v>
      </c>
      <c r="U838" s="85">
        <v>1</v>
      </c>
      <c r="V838" s="85" t="str">
        <f t="shared" si="99"/>
        <v/>
      </c>
      <c r="W838" s="85" t="b">
        <f t="shared" si="100"/>
        <v>0</v>
      </c>
      <c r="X838" s="85" t="str">
        <f t="shared" si="101"/>
        <v>No conformidad</v>
      </c>
      <c r="Y838" s="85"/>
      <c r="Z838" s="85"/>
      <c r="AA838" s="85"/>
      <c r="AB838" s="85"/>
      <c r="AC838" s="85"/>
      <c r="AD838" s="85"/>
      <c r="AE838" s="85"/>
      <c r="AF838" s="85"/>
      <c r="AG838" s="85"/>
    </row>
    <row r="839" spans="2:33" x14ac:dyDescent="0.25">
      <c r="B839" s="58">
        <f t="shared" si="96"/>
        <v>43190</v>
      </c>
      <c r="C839" s="59">
        <f t="shared" si="103"/>
        <v>43190</v>
      </c>
      <c r="G839" s="60"/>
      <c r="H839" s="60"/>
      <c r="M839" s="60"/>
      <c r="N839" s="60"/>
      <c r="O839" s="60"/>
      <c r="P839" s="60"/>
      <c r="R839" s="85">
        <f t="shared" si="102"/>
        <v>0</v>
      </c>
      <c r="S839" s="85">
        <f t="shared" si="97"/>
        <v>0</v>
      </c>
      <c r="T839" s="85" t="str">
        <f t="shared" si="98"/>
        <v>No conformidad y &lt;=30</v>
      </c>
      <c r="U839" s="85">
        <v>1</v>
      </c>
      <c r="V839" s="85" t="str">
        <f t="shared" si="99"/>
        <v/>
      </c>
      <c r="W839" s="85" t="b">
        <f t="shared" si="100"/>
        <v>0</v>
      </c>
      <c r="X839" s="85" t="str">
        <f t="shared" si="101"/>
        <v>No conformidad</v>
      </c>
      <c r="Y839" s="85"/>
      <c r="Z839" s="85"/>
      <c r="AA839" s="85"/>
      <c r="AB839" s="85"/>
      <c r="AC839" s="85"/>
      <c r="AD839" s="85"/>
      <c r="AE839" s="85"/>
      <c r="AF839" s="85"/>
      <c r="AG839" s="85"/>
    </row>
    <row r="840" spans="2:33" x14ac:dyDescent="0.25">
      <c r="B840" s="58">
        <f t="shared" ref="B840:B903" si="104">IF(ISBLANK(P840),$F$5,P840)</f>
        <v>43190</v>
      </c>
      <c r="C840" s="59">
        <f t="shared" si="103"/>
        <v>43190</v>
      </c>
      <c r="G840" s="60"/>
      <c r="H840" s="60"/>
      <c r="M840" s="60"/>
      <c r="N840" s="60"/>
      <c r="O840" s="60"/>
      <c r="P840" s="60"/>
      <c r="R840" s="85">
        <f t="shared" si="102"/>
        <v>0</v>
      </c>
      <c r="S840" s="85">
        <f t="shared" ref="S840:S903" si="105">O840-M840</f>
        <v>0</v>
      </c>
      <c r="T840" s="85" t="str">
        <f t="shared" ref="T840:T903" si="106">IF(AND(S840&lt;=30,ISBLANK(N840)),"No conformidad y &lt;=30",IF(AND(S840&gt;30,ISBLANK(N840)),"No conformidad y &gt;30",IF(S840&lt;=30,"Conformidad y &lt;=30","Conformidad y &gt;30")))</f>
        <v>No conformidad y &lt;=30</v>
      </c>
      <c r="U840" s="85">
        <v>1</v>
      </c>
      <c r="V840" s="85" t="str">
        <f t="shared" ref="V840:V903" si="107">IF(AND(ISBLANK(N840),ISNUMBER(J840)),"No conformidad",IF(ISNUMBER(J840),P840-N840,""))</f>
        <v/>
      </c>
      <c r="W840" s="85" t="b">
        <f t="shared" ref="W840:W903" si="108">ISNUMBER(P840)</f>
        <v>0</v>
      </c>
      <c r="X840" s="85" t="str">
        <f t="shared" si="101"/>
        <v>No conformidad</v>
      </c>
      <c r="Y840" s="85"/>
      <c r="Z840" s="85"/>
      <c r="AA840" s="85"/>
      <c r="AB840" s="85"/>
      <c r="AC840" s="85"/>
      <c r="AD840" s="85"/>
      <c r="AE840" s="85"/>
      <c r="AF840" s="85"/>
      <c r="AG840" s="85"/>
    </row>
    <row r="841" spans="2:33" x14ac:dyDescent="0.25">
      <c r="B841" s="58">
        <f t="shared" si="104"/>
        <v>43190</v>
      </c>
      <c r="C841" s="59">
        <f t="shared" si="103"/>
        <v>43190</v>
      </c>
      <c r="G841" s="60"/>
      <c r="H841" s="60"/>
      <c r="M841" s="60"/>
      <c r="N841" s="60"/>
      <c r="O841" s="60"/>
      <c r="P841" s="60"/>
      <c r="R841" s="85">
        <f t="shared" si="102"/>
        <v>0</v>
      </c>
      <c r="S841" s="85">
        <f t="shared" si="105"/>
        <v>0</v>
      </c>
      <c r="T841" s="85" t="str">
        <f t="shared" si="106"/>
        <v>No conformidad y &lt;=30</v>
      </c>
      <c r="U841" s="85">
        <v>1</v>
      </c>
      <c r="V841" s="85" t="str">
        <f t="shared" si="107"/>
        <v/>
      </c>
      <c r="W841" s="85" t="b">
        <f t="shared" si="108"/>
        <v>0</v>
      </c>
      <c r="X841" s="85" t="str">
        <f t="shared" ref="X841:X904" si="109">IF(ISBLANK(N841),"No conformidad",$F$5-N841)</f>
        <v>No conformidad</v>
      </c>
      <c r="Y841" s="85"/>
      <c r="Z841" s="85"/>
      <c r="AA841" s="85"/>
      <c r="AB841" s="85"/>
      <c r="AC841" s="85"/>
      <c r="AD841" s="85"/>
      <c r="AE841" s="85"/>
      <c r="AF841" s="85"/>
      <c r="AG841" s="85"/>
    </row>
    <row r="842" spans="2:33" x14ac:dyDescent="0.25">
      <c r="B842" s="58">
        <f t="shared" si="104"/>
        <v>43190</v>
      </c>
      <c r="C842" s="59">
        <f t="shared" si="103"/>
        <v>43190</v>
      </c>
      <c r="G842" s="60"/>
      <c r="H842" s="60"/>
      <c r="M842" s="60"/>
      <c r="N842" s="60"/>
      <c r="O842" s="60"/>
      <c r="P842" s="60"/>
      <c r="R842" s="85">
        <f t="shared" ref="R842:R905" si="110">IF(ISBLANK(P842),C842*J842,-C842*J842)</f>
        <v>0</v>
      </c>
      <c r="S842" s="85">
        <f t="shared" si="105"/>
        <v>0</v>
      </c>
      <c r="T842" s="85" t="str">
        <f t="shared" si="106"/>
        <v>No conformidad y &lt;=30</v>
      </c>
      <c r="U842" s="85">
        <v>1</v>
      </c>
      <c r="V842" s="85" t="str">
        <f t="shared" si="107"/>
        <v/>
      </c>
      <c r="W842" s="85" t="b">
        <f t="shared" si="108"/>
        <v>0</v>
      </c>
      <c r="X842" s="85" t="str">
        <f t="shared" si="109"/>
        <v>No conformidad</v>
      </c>
      <c r="Y842" s="85"/>
      <c r="Z842" s="85"/>
      <c r="AA842" s="85"/>
      <c r="AB842" s="85"/>
      <c r="AC842" s="85"/>
      <c r="AD842" s="85"/>
      <c r="AE842" s="85"/>
      <c r="AF842" s="85"/>
      <c r="AG842" s="85"/>
    </row>
    <row r="843" spans="2:33" x14ac:dyDescent="0.25">
      <c r="B843" s="58">
        <f t="shared" si="104"/>
        <v>43190</v>
      </c>
      <c r="C843" s="59">
        <f t="shared" si="103"/>
        <v>43190</v>
      </c>
      <c r="G843" s="60"/>
      <c r="H843" s="60"/>
      <c r="M843" s="60"/>
      <c r="N843" s="60"/>
      <c r="O843" s="60"/>
      <c r="P843" s="60"/>
      <c r="R843" s="85">
        <f t="shared" si="110"/>
        <v>0</v>
      </c>
      <c r="S843" s="85">
        <f t="shared" si="105"/>
        <v>0</v>
      </c>
      <c r="T843" s="85" t="str">
        <f t="shared" si="106"/>
        <v>No conformidad y &lt;=30</v>
      </c>
      <c r="U843" s="85">
        <v>1</v>
      </c>
      <c r="V843" s="85" t="str">
        <f t="shared" si="107"/>
        <v/>
      </c>
      <c r="W843" s="85" t="b">
        <f t="shared" si="108"/>
        <v>0</v>
      </c>
      <c r="X843" s="85" t="str">
        <f t="shared" si="109"/>
        <v>No conformidad</v>
      </c>
      <c r="Y843" s="85"/>
      <c r="Z843" s="85"/>
      <c r="AA843" s="85"/>
      <c r="AB843" s="85"/>
      <c r="AC843" s="85"/>
      <c r="AD843" s="85"/>
      <c r="AE843" s="85"/>
      <c r="AF843" s="85"/>
      <c r="AG843" s="85"/>
    </row>
    <row r="844" spans="2:33" x14ac:dyDescent="0.25">
      <c r="B844" s="58">
        <f t="shared" si="104"/>
        <v>43190</v>
      </c>
      <c r="C844" s="59">
        <f t="shared" si="103"/>
        <v>43190</v>
      </c>
      <c r="G844" s="60"/>
      <c r="H844" s="60"/>
      <c r="M844" s="60"/>
      <c r="N844" s="60"/>
      <c r="O844" s="60"/>
      <c r="P844" s="60"/>
      <c r="R844" s="85">
        <f t="shared" si="110"/>
        <v>0</v>
      </c>
      <c r="S844" s="85">
        <f t="shared" si="105"/>
        <v>0</v>
      </c>
      <c r="T844" s="85" t="str">
        <f t="shared" si="106"/>
        <v>No conformidad y &lt;=30</v>
      </c>
      <c r="U844" s="85">
        <v>1</v>
      </c>
      <c r="V844" s="85" t="str">
        <f t="shared" si="107"/>
        <v/>
      </c>
      <c r="W844" s="85" t="b">
        <f t="shared" si="108"/>
        <v>0</v>
      </c>
      <c r="X844" s="85" t="str">
        <f t="shared" si="109"/>
        <v>No conformidad</v>
      </c>
      <c r="Y844" s="85"/>
      <c r="Z844" s="85"/>
      <c r="AA844" s="85"/>
      <c r="AB844" s="85"/>
      <c r="AC844" s="85"/>
      <c r="AD844" s="85"/>
      <c r="AE844" s="85"/>
      <c r="AF844" s="85"/>
      <c r="AG844" s="85"/>
    </row>
    <row r="845" spans="2:33" x14ac:dyDescent="0.25">
      <c r="B845" s="58">
        <f t="shared" si="104"/>
        <v>43190</v>
      </c>
      <c r="C845" s="59">
        <f t="shared" ref="C845:C908" si="111">B845-N845</f>
        <v>43190</v>
      </c>
      <c r="G845" s="60"/>
      <c r="H845" s="60"/>
      <c r="M845" s="60"/>
      <c r="N845" s="60"/>
      <c r="O845" s="60"/>
      <c r="P845" s="60"/>
      <c r="R845" s="85">
        <f t="shared" si="110"/>
        <v>0</v>
      </c>
      <c r="S845" s="85">
        <f t="shared" si="105"/>
        <v>0</v>
      </c>
      <c r="T845" s="85" t="str">
        <f t="shared" si="106"/>
        <v>No conformidad y &lt;=30</v>
      </c>
      <c r="U845" s="85">
        <v>1</v>
      </c>
      <c r="V845" s="85" t="str">
        <f t="shared" si="107"/>
        <v/>
      </c>
      <c r="W845" s="85" t="b">
        <f t="shared" si="108"/>
        <v>0</v>
      </c>
      <c r="X845" s="85" t="str">
        <f t="shared" si="109"/>
        <v>No conformidad</v>
      </c>
      <c r="Y845" s="85"/>
      <c r="Z845" s="85"/>
      <c r="AA845" s="85"/>
      <c r="AB845" s="85"/>
      <c r="AC845" s="85"/>
      <c r="AD845" s="85"/>
      <c r="AE845" s="85"/>
      <c r="AF845" s="85"/>
      <c r="AG845" s="85"/>
    </row>
    <row r="846" spans="2:33" x14ac:dyDescent="0.25">
      <c r="B846" s="58">
        <f t="shared" si="104"/>
        <v>43190</v>
      </c>
      <c r="C846" s="59">
        <f t="shared" si="111"/>
        <v>43190</v>
      </c>
      <c r="G846" s="60"/>
      <c r="H846" s="60"/>
      <c r="M846" s="60"/>
      <c r="N846" s="60"/>
      <c r="O846" s="60"/>
      <c r="P846" s="60"/>
      <c r="R846" s="85">
        <f t="shared" si="110"/>
        <v>0</v>
      </c>
      <c r="S846" s="85">
        <f t="shared" si="105"/>
        <v>0</v>
      </c>
      <c r="T846" s="85" t="str">
        <f t="shared" si="106"/>
        <v>No conformidad y &lt;=30</v>
      </c>
      <c r="U846" s="85">
        <v>1</v>
      </c>
      <c r="V846" s="85" t="str">
        <f t="shared" si="107"/>
        <v/>
      </c>
      <c r="W846" s="85" t="b">
        <f t="shared" si="108"/>
        <v>0</v>
      </c>
      <c r="X846" s="85" t="str">
        <f t="shared" si="109"/>
        <v>No conformidad</v>
      </c>
      <c r="Y846" s="85"/>
      <c r="Z846" s="85"/>
      <c r="AA846" s="85"/>
      <c r="AB846" s="85"/>
      <c r="AC846" s="85"/>
      <c r="AD846" s="85"/>
      <c r="AE846" s="85"/>
      <c r="AF846" s="85"/>
      <c r="AG846" s="85"/>
    </row>
    <row r="847" spans="2:33" x14ac:dyDescent="0.25">
      <c r="B847" s="58">
        <f t="shared" si="104"/>
        <v>43190</v>
      </c>
      <c r="C847" s="59">
        <f t="shared" si="111"/>
        <v>43190</v>
      </c>
      <c r="G847" s="60"/>
      <c r="H847" s="60"/>
      <c r="M847" s="60"/>
      <c r="N847" s="60"/>
      <c r="O847" s="60"/>
      <c r="P847" s="60"/>
      <c r="R847" s="85">
        <f t="shared" si="110"/>
        <v>0</v>
      </c>
      <c r="S847" s="85">
        <f t="shared" si="105"/>
        <v>0</v>
      </c>
      <c r="T847" s="85" t="str">
        <f t="shared" si="106"/>
        <v>No conformidad y &lt;=30</v>
      </c>
      <c r="U847" s="85">
        <v>1</v>
      </c>
      <c r="V847" s="85" t="str">
        <f t="shared" si="107"/>
        <v/>
      </c>
      <c r="W847" s="85" t="b">
        <f t="shared" si="108"/>
        <v>0</v>
      </c>
      <c r="X847" s="85" t="str">
        <f t="shared" si="109"/>
        <v>No conformidad</v>
      </c>
      <c r="Y847" s="85"/>
      <c r="Z847" s="85"/>
      <c r="AA847" s="85"/>
      <c r="AB847" s="85"/>
      <c r="AC847" s="85"/>
      <c r="AD847" s="85"/>
      <c r="AE847" s="85"/>
      <c r="AF847" s="85"/>
      <c r="AG847" s="85"/>
    </row>
    <row r="848" spans="2:33" x14ac:dyDescent="0.25">
      <c r="B848" s="58">
        <f t="shared" si="104"/>
        <v>43190</v>
      </c>
      <c r="C848" s="59">
        <f t="shared" si="111"/>
        <v>43190</v>
      </c>
      <c r="G848" s="60"/>
      <c r="H848" s="60"/>
      <c r="M848" s="60"/>
      <c r="N848" s="60"/>
      <c r="O848" s="60"/>
      <c r="P848" s="60"/>
      <c r="R848" s="85">
        <f t="shared" si="110"/>
        <v>0</v>
      </c>
      <c r="S848" s="85">
        <f t="shared" si="105"/>
        <v>0</v>
      </c>
      <c r="T848" s="85" t="str">
        <f t="shared" si="106"/>
        <v>No conformidad y &lt;=30</v>
      </c>
      <c r="U848" s="85">
        <v>1</v>
      </c>
      <c r="V848" s="85" t="str">
        <f t="shared" si="107"/>
        <v/>
      </c>
      <c r="W848" s="85" t="b">
        <f t="shared" si="108"/>
        <v>0</v>
      </c>
      <c r="X848" s="85" t="str">
        <f t="shared" si="109"/>
        <v>No conformidad</v>
      </c>
      <c r="Y848" s="85"/>
      <c r="Z848" s="85"/>
      <c r="AA848" s="85"/>
      <c r="AB848" s="85"/>
      <c r="AC848" s="85"/>
      <c r="AD848" s="85"/>
      <c r="AE848" s="85"/>
      <c r="AF848" s="85"/>
      <c r="AG848" s="85"/>
    </row>
    <row r="849" spans="2:33" x14ac:dyDescent="0.25">
      <c r="B849" s="58">
        <f t="shared" si="104"/>
        <v>43190</v>
      </c>
      <c r="C849" s="59">
        <f t="shared" si="111"/>
        <v>43190</v>
      </c>
      <c r="G849" s="60"/>
      <c r="H849" s="60"/>
      <c r="M849" s="60"/>
      <c r="N849" s="60"/>
      <c r="O849" s="60"/>
      <c r="P849" s="60"/>
      <c r="R849" s="85">
        <f t="shared" si="110"/>
        <v>0</v>
      </c>
      <c r="S849" s="85">
        <f t="shared" si="105"/>
        <v>0</v>
      </c>
      <c r="T849" s="85" t="str">
        <f t="shared" si="106"/>
        <v>No conformidad y &lt;=30</v>
      </c>
      <c r="U849" s="85">
        <v>1</v>
      </c>
      <c r="V849" s="85" t="str">
        <f t="shared" si="107"/>
        <v/>
      </c>
      <c r="W849" s="85" t="b">
        <f t="shared" si="108"/>
        <v>0</v>
      </c>
      <c r="X849" s="85" t="str">
        <f t="shared" si="109"/>
        <v>No conformidad</v>
      </c>
      <c r="Y849" s="85"/>
      <c r="Z849" s="85"/>
      <c r="AA849" s="85"/>
      <c r="AB849" s="85"/>
      <c r="AC849" s="85"/>
      <c r="AD849" s="85"/>
      <c r="AE849" s="85"/>
      <c r="AF849" s="85"/>
      <c r="AG849" s="85"/>
    </row>
    <row r="850" spans="2:33" x14ac:dyDescent="0.25">
      <c r="B850" s="58">
        <f t="shared" si="104"/>
        <v>43190</v>
      </c>
      <c r="C850" s="59">
        <f t="shared" si="111"/>
        <v>43190</v>
      </c>
      <c r="G850" s="60"/>
      <c r="H850" s="60"/>
      <c r="M850" s="60"/>
      <c r="N850" s="60"/>
      <c r="O850" s="60"/>
      <c r="P850" s="60"/>
      <c r="R850" s="85">
        <f t="shared" si="110"/>
        <v>0</v>
      </c>
      <c r="S850" s="85">
        <f t="shared" si="105"/>
        <v>0</v>
      </c>
      <c r="T850" s="85" t="str">
        <f t="shared" si="106"/>
        <v>No conformidad y &lt;=30</v>
      </c>
      <c r="U850" s="85">
        <v>1</v>
      </c>
      <c r="V850" s="85" t="str">
        <f t="shared" si="107"/>
        <v/>
      </c>
      <c r="W850" s="85" t="b">
        <f t="shared" si="108"/>
        <v>0</v>
      </c>
      <c r="X850" s="85" t="str">
        <f t="shared" si="109"/>
        <v>No conformidad</v>
      </c>
      <c r="Y850" s="85"/>
      <c r="Z850" s="85"/>
      <c r="AA850" s="85"/>
      <c r="AB850" s="85"/>
      <c r="AC850" s="85"/>
      <c r="AD850" s="85"/>
      <c r="AE850" s="85"/>
      <c r="AF850" s="85"/>
      <c r="AG850" s="85"/>
    </row>
    <row r="851" spans="2:33" x14ac:dyDescent="0.25">
      <c r="B851" s="58">
        <f t="shared" si="104"/>
        <v>43190</v>
      </c>
      <c r="C851" s="59">
        <f t="shared" si="111"/>
        <v>43190</v>
      </c>
      <c r="G851" s="60"/>
      <c r="H851" s="60"/>
      <c r="M851" s="60"/>
      <c r="N851" s="60"/>
      <c r="O851" s="60"/>
      <c r="P851" s="60"/>
      <c r="R851" s="85">
        <f t="shared" si="110"/>
        <v>0</v>
      </c>
      <c r="S851" s="85">
        <f t="shared" si="105"/>
        <v>0</v>
      </c>
      <c r="T851" s="85" t="str">
        <f t="shared" si="106"/>
        <v>No conformidad y &lt;=30</v>
      </c>
      <c r="U851" s="85">
        <v>1</v>
      </c>
      <c r="V851" s="85" t="str">
        <f t="shared" si="107"/>
        <v/>
      </c>
      <c r="W851" s="85" t="b">
        <f t="shared" si="108"/>
        <v>0</v>
      </c>
      <c r="X851" s="85" t="str">
        <f t="shared" si="109"/>
        <v>No conformidad</v>
      </c>
      <c r="Y851" s="85"/>
      <c r="Z851" s="85"/>
      <c r="AA851" s="85"/>
      <c r="AB851" s="85"/>
      <c r="AC851" s="85"/>
      <c r="AD851" s="85"/>
      <c r="AE851" s="85"/>
      <c r="AF851" s="85"/>
      <c r="AG851" s="85"/>
    </row>
    <row r="852" spans="2:33" x14ac:dyDescent="0.25">
      <c r="B852" s="58">
        <f t="shared" si="104"/>
        <v>43190</v>
      </c>
      <c r="C852" s="59">
        <f t="shared" si="111"/>
        <v>43190</v>
      </c>
      <c r="G852" s="60"/>
      <c r="H852" s="60"/>
      <c r="M852" s="60"/>
      <c r="N852" s="60"/>
      <c r="O852" s="60"/>
      <c r="P852" s="60"/>
      <c r="R852" s="85">
        <f t="shared" si="110"/>
        <v>0</v>
      </c>
      <c r="S852" s="85">
        <f t="shared" si="105"/>
        <v>0</v>
      </c>
      <c r="T852" s="85" t="str">
        <f t="shared" si="106"/>
        <v>No conformidad y &lt;=30</v>
      </c>
      <c r="U852" s="85">
        <v>1</v>
      </c>
      <c r="V852" s="85" t="str">
        <f t="shared" si="107"/>
        <v/>
      </c>
      <c r="W852" s="85" t="b">
        <f t="shared" si="108"/>
        <v>0</v>
      </c>
      <c r="X852" s="85" t="str">
        <f t="shared" si="109"/>
        <v>No conformidad</v>
      </c>
      <c r="Y852" s="85"/>
      <c r="Z852" s="85"/>
      <c r="AA852" s="85"/>
      <c r="AB852" s="85"/>
      <c r="AC852" s="85"/>
      <c r="AD852" s="85"/>
      <c r="AE852" s="85"/>
      <c r="AF852" s="85"/>
      <c r="AG852" s="85"/>
    </row>
    <row r="853" spans="2:33" x14ac:dyDescent="0.25">
      <c r="B853" s="58">
        <f t="shared" si="104"/>
        <v>43190</v>
      </c>
      <c r="C853" s="59">
        <f t="shared" si="111"/>
        <v>43190</v>
      </c>
      <c r="G853" s="60"/>
      <c r="H853" s="60"/>
      <c r="M853" s="60"/>
      <c r="N853" s="60"/>
      <c r="O853" s="60"/>
      <c r="P853" s="60"/>
      <c r="R853" s="85">
        <f t="shared" si="110"/>
        <v>0</v>
      </c>
      <c r="S853" s="85">
        <f t="shared" si="105"/>
        <v>0</v>
      </c>
      <c r="T853" s="85" t="str">
        <f t="shared" si="106"/>
        <v>No conformidad y &lt;=30</v>
      </c>
      <c r="U853" s="85">
        <v>1</v>
      </c>
      <c r="V853" s="85" t="str">
        <f t="shared" si="107"/>
        <v/>
      </c>
      <c r="W853" s="85" t="b">
        <f t="shared" si="108"/>
        <v>0</v>
      </c>
      <c r="X853" s="85" t="str">
        <f t="shared" si="109"/>
        <v>No conformidad</v>
      </c>
      <c r="Y853" s="85"/>
      <c r="Z853" s="85"/>
      <c r="AA853" s="85"/>
      <c r="AB853" s="85"/>
      <c r="AC853" s="85"/>
      <c r="AD853" s="85"/>
      <c r="AE853" s="85"/>
      <c r="AF853" s="85"/>
      <c r="AG853" s="85"/>
    </row>
    <row r="854" spans="2:33" x14ac:dyDescent="0.25">
      <c r="B854" s="58">
        <f t="shared" si="104"/>
        <v>43190</v>
      </c>
      <c r="C854" s="59">
        <f t="shared" si="111"/>
        <v>43190</v>
      </c>
      <c r="G854" s="60"/>
      <c r="H854" s="60"/>
      <c r="M854" s="60"/>
      <c r="N854" s="60"/>
      <c r="O854" s="60"/>
      <c r="P854" s="60"/>
      <c r="R854" s="85">
        <f t="shared" si="110"/>
        <v>0</v>
      </c>
      <c r="S854" s="85">
        <f t="shared" si="105"/>
        <v>0</v>
      </c>
      <c r="T854" s="85" t="str">
        <f t="shared" si="106"/>
        <v>No conformidad y &lt;=30</v>
      </c>
      <c r="U854" s="85">
        <v>1</v>
      </c>
      <c r="V854" s="85" t="str">
        <f t="shared" si="107"/>
        <v/>
      </c>
      <c r="W854" s="85" t="b">
        <f t="shared" si="108"/>
        <v>0</v>
      </c>
      <c r="X854" s="85" t="str">
        <f t="shared" si="109"/>
        <v>No conformidad</v>
      </c>
      <c r="Y854" s="85"/>
      <c r="Z854" s="85"/>
      <c r="AA854" s="85"/>
      <c r="AB854" s="85"/>
      <c r="AC854" s="85"/>
      <c r="AD854" s="85"/>
      <c r="AE854" s="85"/>
      <c r="AF854" s="85"/>
      <c r="AG854" s="85"/>
    </row>
    <row r="855" spans="2:33" x14ac:dyDescent="0.25">
      <c r="B855" s="58">
        <f t="shared" si="104"/>
        <v>43190</v>
      </c>
      <c r="C855" s="59">
        <f t="shared" si="111"/>
        <v>43190</v>
      </c>
      <c r="G855" s="60"/>
      <c r="H855" s="60"/>
      <c r="M855" s="60"/>
      <c r="N855" s="60"/>
      <c r="O855" s="60"/>
      <c r="P855" s="60"/>
      <c r="R855" s="85">
        <f t="shared" si="110"/>
        <v>0</v>
      </c>
      <c r="S855" s="85">
        <f t="shared" si="105"/>
        <v>0</v>
      </c>
      <c r="T855" s="85" t="str">
        <f t="shared" si="106"/>
        <v>No conformidad y &lt;=30</v>
      </c>
      <c r="U855" s="85">
        <v>1</v>
      </c>
      <c r="V855" s="85" t="str">
        <f t="shared" si="107"/>
        <v/>
      </c>
      <c r="W855" s="85" t="b">
        <f t="shared" si="108"/>
        <v>0</v>
      </c>
      <c r="X855" s="85" t="str">
        <f t="shared" si="109"/>
        <v>No conformidad</v>
      </c>
      <c r="Y855" s="85"/>
      <c r="Z855" s="85"/>
      <c r="AA855" s="85"/>
      <c r="AB855" s="85"/>
      <c r="AC855" s="85"/>
      <c r="AD855" s="85"/>
      <c r="AE855" s="85"/>
      <c r="AF855" s="85"/>
      <c r="AG855" s="85"/>
    </row>
    <row r="856" spans="2:33" x14ac:dyDescent="0.25">
      <c r="B856" s="58">
        <f t="shared" si="104"/>
        <v>43190</v>
      </c>
      <c r="C856" s="59">
        <f t="shared" si="111"/>
        <v>43190</v>
      </c>
      <c r="G856" s="60"/>
      <c r="H856" s="60"/>
      <c r="M856" s="60"/>
      <c r="N856" s="60"/>
      <c r="O856" s="60"/>
      <c r="P856" s="60"/>
      <c r="R856" s="85">
        <f t="shared" si="110"/>
        <v>0</v>
      </c>
      <c r="S856" s="85">
        <f t="shared" si="105"/>
        <v>0</v>
      </c>
      <c r="T856" s="85" t="str">
        <f t="shared" si="106"/>
        <v>No conformidad y &lt;=30</v>
      </c>
      <c r="U856" s="85">
        <v>1</v>
      </c>
      <c r="V856" s="85" t="str">
        <f t="shared" si="107"/>
        <v/>
      </c>
      <c r="W856" s="85" t="b">
        <f t="shared" si="108"/>
        <v>0</v>
      </c>
      <c r="X856" s="85" t="str">
        <f t="shared" si="109"/>
        <v>No conformidad</v>
      </c>
      <c r="Y856" s="85"/>
      <c r="Z856" s="85"/>
      <c r="AA856" s="85"/>
      <c r="AB856" s="85"/>
      <c r="AC856" s="85"/>
      <c r="AD856" s="85"/>
      <c r="AE856" s="85"/>
      <c r="AF856" s="85"/>
      <c r="AG856" s="85"/>
    </row>
    <row r="857" spans="2:33" x14ac:dyDescent="0.25">
      <c r="B857" s="58">
        <f t="shared" si="104"/>
        <v>43190</v>
      </c>
      <c r="C857" s="59">
        <f t="shared" si="111"/>
        <v>43190</v>
      </c>
      <c r="G857" s="60"/>
      <c r="H857" s="60"/>
      <c r="M857" s="60"/>
      <c r="N857" s="60"/>
      <c r="O857" s="60"/>
      <c r="P857" s="60"/>
      <c r="R857" s="85">
        <f t="shared" si="110"/>
        <v>0</v>
      </c>
      <c r="S857" s="85">
        <f t="shared" si="105"/>
        <v>0</v>
      </c>
      <c r="T857" s="85" t="str">
        <f t="shared" si="106"/>
        <v>No conformidad y &lt;=30</v>
      </c>
      <c r="U857" s="85">
        <v>1</v>
      </c>
      <c r="V857" s="85" t="str">
        <f t="shared" si="107"/>
        <v/>
      </c>
      <c r="W857" s="85" t="b">
        <f t="shared" si="108"/>
        <v>0</v>
      </c>
      <c r="X857" s="85" t="str">
        <f t="shared" si="109"/>
        <v>No conformidad</v>
      </c>
      <c r="Y857" s="85"/>
      <c r="Z857" s="85"/>
      <c r="AA857" s="85"/>
      <c r="AB857" s="85"/>
      <c r="AC857" s="85"/>
      <c r="AD857" s="85"/>
      <c r="AE857" s="85"/>
      <c r="AF857" s="85"/>
      <c r="AG857" s="85"/>
    </row>
    <row r="858" spans="2:33" x14ac:dyDescent="0.25">
      <c r="B858" s="58">
        <f t="shared" si="104"/>
        <v>43190</v>
      </c>
      <c r="C858" s="59">
        <f t="shared" si="111"/>
        <v>43190</v>
      </c>
      <c r="G858" s="60"/>
      <c r="H858" s="60"/>
      <c r="M858" s="60"/>
      <c r="N858" s="60"/>
      <c r="O858" s="60"/>
      <c r="P858" s="60"/>
      <c r="R858" s="85">
        <f t="shared" si="110"/>
        <v>0</v>
      </c>
      <c r="S858" s="85">
        <f t="shared" si="105"/>
        <v>0</v>
      </c>
      <c r="T858" s="85" t="str">
        <f t="shared" si="106"/>
        <v>No conformidad y &lt;=30</v>
      </c>
      <c r="U858" s="85">
        <v>1</v>
      </c>
      <c r="V858" s="85" t="str">
        <f t="shared" si="107"/>
        <v/>
      </c>
      <c r="W858" s="85" t="b">
        <f t="shared" si="108"/>
        <v>0</v>
      </c>
      <c r="X858" s="85" t="str">
        <f t="shared" si="109"/>
        <v>No conformidad</v>
      </c>
      <c r="Y858" s="85"/>
      <c r="Z858" s="85"/>
      <c r="AA858" s="85"/>
      <c r="AB858" s="85"/>
      <c r="AC858" s="85"/>
      <c r="AD858" s="85"/>
      <c r="AE858" s="85"/>
      <c r="AF858" s="85"/>
      <c r="AG858" s="85"/>
    </row>
    <row r="859" spans="2:33" x14ac:dyDescent="0.25">
      <c r="B859" s="58">
        <f t="shared" si="104"/>
        <v>43190</v>
      </c>
      <c r="C859" s="59">
        <f t="shared" si="111"/>
        <v>43190</v>
      </c>
      <c r="G859" s="60"/>
      <c r="H859" s="60"/>
      <c r="M859" s="60"/>
      <c r="N859" s="60"/>
      <c r="O859" s="60"/>
      <c r="P859" s="60"/>
      <c r="R859" s="85">
        <f t="shared" si="110"/>
        <v>0</v>
      </c>
      <c r="S859" s="85">
        <f t="shared" si="105"/>
        <v>0</v>
      </c>
      <c r="T859" s="85" t="str">
        <f t="shared" si="106"/>
        <v>No conformidad y &lt;=30</v>
      </c>
      <c r="U859" s="85">
        <v>1</v>
      </c>
      <c r="V859" s="85" t="str">
        <f t="shared" si="107"/>
        <v/>
      </c>
      <c r="W859" s="85" t="b">
        <f t="shared" si="108"/>
        <v>0</v>
      </c>
      <c r="X859" s="85" t="str">
        <f t="shared" si="109"/>
        <v>No conformidad</v>
      </c>
      <c r="Y859" s="85"/>
      <c r="Z859" s="85"/>
      <c r="AA859" s="85"/>
      <c r="AB859" s="85"/>
      <c r="AC859" s="85"/>
      <c r="AD859" s="85"/>
      <c r="AE859" s="85"/>
      <c r="AF859" s="85"/>
      <c r="AG859" s="85"/>
    </row>
    <row r="860" spans="2:33" x14ac:dyDescent="0.25">
      <c r="B860" s="58">
        <f t="shared" si="104"/>
        <v>43190</v>
      </c>
      <c r="C860" s="59">
        <f t="shared" si="111"/>
        <v>43190</v>
      </c>
      <c r="G860" s="60"/>
      <c r="H860" s="60"/>
      <c r="M860" s="60"/>
      <c r="N860" s="60"/>
      <c r="O860" s="60"/>
      <c r="P860" s="60"/>
      <c r="R860" s="85">
        <f t="shared" si="110"/>
        <v>0</v>
      </c>
      <c r="S860" s="85">
        <f t="shared" si="105"/>
        <v>0</v>
      </c>
      <c r="T860" s="85" t="str">
        <f t="shared" si="106"/>
        <v>No conformidad y &lt;=30</v>
      </c>
      <c r="U860" s="85">
        <v>1</v>
      </c>
      <c r="V860" s="85" t="str">
        <f t="shared" si="107"/>
        <v/>
      </c>
      <c r="W860" s="85" t="b">
        <f t="shared" si="108"/>
        <v>0</v>
      </c>
      <c r="X860" s="85" t="str">
        <f t="shared" si="109"/>
        <v>No conformidad</v>
      </c>
      <c r="Y860" s="85"/>
      <c r="Z860" s="85"/>
      <c r="AA860" s="85"/>
      <c r="AB860" s="85"/>
      <c r="AC860" s="85"/>
      <c r="AD860" s="85"/>
      <c r="AE860" s="85"/>
      <c r="AF860" s="85"/>
      <c r="AG860" s="85"/>
    </row>
    <row r="861" spans="2:33" x14ac:dyDescent="0.25">
      <c r="B861" s="58">
        <f t="shared" si="104"/>
        <v>43190</v>
      </c>
      <c r="C861" s="59">
        <f t="shared" si="111"/>
        <v>43190</v>
      </c>
      <c r="G861" s="60"/>
      <c r="H861" s="60"/>
      <c r="M861" s="60"/>
      <c r="N861" s="60"/>
      <c r="O861" s="60"/>
      <c r="P861" s="60"/>
      <c r="R861" s="85">
        <f t="shared" si="110"/>
        <v>0</v>
      </c>
      <c r="S861" s="85">
        <f t="shared" si="105"/>
        <v>0</v>
      </c>
      <c r="T861" s="85" t="str">
        <f t="shared" si="106"/>
        <v>No conformidad y &lt;=30</v>
      </c>
      <c r="U861" s="85">
        <v>1</v>
      </c>
      <c r="V861" s="85" t="str">
        <f t="shared" si="107"/>
        <v/>
      </c>
      <c r="W861" s="85" t="b">
        <f t="shared" si="108"/>
        <v>0</v>
      </c>
      <c r="X861" s="85" t="str">
        <f t="shared" si="109"/>
        <v>No conformidad</v>
      </c>
      <c r="Y861" s="85"/>
      <c r="Z861" s="85"/>
      <c r="AA861" s="85"/>
      <c r="AB861" s="85"/>
      <c r="AC861" s="85"/>
      <c r="AD861" s="85"/>
      <c r="AE861" s="85"/>
      <c r="AF861" s="85"/>
      <c r="AG861" s="85"/>
    </row>
    <row r="862" spans="2:33" x14ac:dyDescent="0.25">
      <c r="B862" s="58">
        <f t="shared" si="104"/>
        <v>43190</v>
      </c>
      <c r="C862" s="59">
        <f t="shared" si="111"/>
        <v>43190</v>
      </c>
      <c r="G862" s="60"/>
      <c r="H862" s="60"/>
      <c r="M862" s="60"/>
      <c r="N862" s="60"/>
      <c r="O862" s="60"/>
      <c r="P862" s="60"/>
      <c r="R862" s="85">
        <f t="shared" si="110"/>
        <v>0</v>
      </c>
      <c r="S862" s="85">
        <f t="shared" si="105"/>
        <v>0</v>
      </c>
      <c r="T862" s="85" t="str">
        <f t="shared" si="106"/>
        <v>No conformidad y &lt;=30</v>
      </c>
      <c r="U862" s="85">
        <v>1</v>
      </c>
      <c r="V862" s="85" t="str">
        <f t="shared" si="107"/>
        <v/>
      </c>
      <c r="W862" s="85" t="b">
        <f t="shared" si="108"/>
        <v>0</v>
      </c>
      <c r="X862" s="85" t="str">
        <f t="shared" si="109"/>
        <v>No conformidad</v>
      </c>
      <c r="Y862" s="85"/>
      <c r="Z862" s="85"/>
      <c r="AA862" s="85"/>
      <c r="AB862" s="85"/>
      <c r="AC862" s="85"/>
      <c r="AD862" s="85"/>
      <c r="AE862" s="85"/>
      <c r="AF862" s="85"/>
      <c r="AG862" s="85"/>
    </row>
    <row r="863" spans="2:33" x14ac:dyDescent="0.25">
      <c r="B863" s="58">
        <f t="shared" si="104"/>
        <v>43190</v>
      </c>
      <c r="C863" s="59">
        <f t="shared" si="111"/>
        <v>43190</v>
      </c>
      <c r="G863" s="60"/>
      <c r="H863" s="60"/>
      <c r="M863" s="60"/>
      <c r="N863" s="60"/>
      <c r="O863" s="60"/>
      <c r="P863" s="60"/>
      <c r="R863" s="85">
        <f t="shared" si="110"/>
        <v>0</v>
      </c>
      <c r="S863" s="85">
        <f t="shared" si="105"/>
        <v>0</v>
      </c>
      <c r="T863" s="85" t="str">
        <f t="shared" si="106"/>
        <v>No conformidad y &lt;=30</v>
      </c>
      <c r="U863" s="85">
        <v>1</v>
      </c>
      <c r="V863" s="85" t="str">
        <f t="shared" si="107"/>
        <v/>
      </c>
      <c r="W863" s="85" t="b">
        <f t="shared" si="108"/>
        <v>0</v>
      </c>
      <c r="X863" s="85" t="str">
        <f t="shared" si="109"/>
        <v>No conformidad</v>
      </c>
      <c r="Y863" s="85"/>
      <c r="Z863" s="85"/>
      <c r="AA863" s="85"/>
      <c r="AB863" s="85"/>
      <c r="AC863" s="85"/>
      <c r="AD863" s="85"/>
      <c r="AE863" s="85"/>
      <c r="AF863" s="85"/>
      <c r="AG863" s="85"/>
    </row>
    <row r="864" spans="2:33" x14ac:dyDescent="0.25">
      <c r="B864" s="58">
        <f t="shared" si="104"/>
        <v>43190</v>
      </c>
      <c r="C864" s="59">
        <f t="shared" si="111"/>
        <v>43190</v>
      </c>
      <c r="G864" s="60"/>
      <c r="H864" s="60"/>
      <c r="M864" s="60"/>
      <c r="N864" s="60"/>
      <c r="O864" s="60"/>
      <c r="P864" s="60"/>
      <c r="R864" s="85">
        <f t="shared" si="110"/>
        <v>0</v>
      </c>
      <c r="S864" s="85">
        <f t="shared" si="105"/>
        <v>0</v>
      </c>
      <c r="T864" s="85" t="str">
        <f t="shared" si="106"/>
        <v>No conformidad y &lt;=30</v>
      </c>
      <c r="U864" s="85">
        <v>1</v>
      </c>
      <c r="V864" s="85" t="str">
        <f t="shared" si="107"/>
        <v/>
      </c>
      <c r="W864" s="85" t="b">
        <f t="shared" si="108"/>
        <v>0</v>
      </c>
      <c r="X864" s="85" t="str">
        <f t="shared" si="109"/>
        <v>No conformidad</v>
      </c>
      <c r="Y864" s="85"/>
      <c r="Z864" s="85"/>
      <c r="AA864" s="85"/>
      <c r="AB864" s="85"/>
      <c r="AC864" s="85"/>
      <c r="AD864" s="85"/>
      <c r="AE864" s="85"/>
      <c r="AF864" s="85"/>
      <c r="AG864" s="85"/>
    </row>
    <row r="865" spans="2:33" x14ac:dyDescent="0.25">
      <c r="B865" s="58">
        <f t="shared" si="104"/>
        <v>43190</v>
      </c>
      <c r="C865" s="59">
        <f t="shared" si="111"/>
        <v>43190</v>
      </c>
      <c r="G865" s="60"/>
      <c r="H865" s="60"/>
      <c r="M865" s="60"/>
      <c r="N865" s="60"/>
      <c r="O865" s="60"/>
      <c r="P865" s="60"/>
      <c r="R865" s="85">
        <f t="shared" si="110"/>
        <v>0</v>
      </c>
      <c r="S865" s="85">
        <f t="shared" si="105"/>
        <v>0</v>
      </c>
      <c r="T865" s="85" t="str">
        <f t="shared" si="106"/>
        <v>No conformidad y &lt;=30</v>
      </c>
      <c r="U865" s="85">
        <v>1</v>
      </c>
      <c r="V865" s="85" t="str">
        <f t="shared" si="107"/>
        <v/>
      </c>
      <c r="W865" s="85" t="b">
        <f t="shared" si="108"/>
        <v>0</v>
      </c>
      <c r="X865" s="85" t="str">
        <f t="shared" si="109"/>
        <v>No conformidad</v>
      </c>
      <c r="Y865" s="85"/>
      <c r="Z865" s="85"/>
      <c r="AA865" s="85"/>
      <c r="AB865" s="85"/>
      <c r="AC865" s="85"/>
      <c r="AD865" s="85"/>
      <c r="AE865" s="85"/>
      <c r="AF865" s="85"/>
      <c r="AG865" s="85"/>
    </row>
    <row r="866" spans="2:33" x14ac:dyDescent="0.25">
      <c r="B866" s="58">
        <f t="shared" si="104"/>
        <v>43190</v>
      </c>
      <c r="C866" s="59">
        <f t="shared" si="111"/>
        <v>43190</v>
      </c>
      <c r="G866" s="60"/>
      <c r="H866" s="60"/>
      <c r="M866" s="60"/>
      <c r="N866" s="60"/>
      <c r="O866" s="60"/>
      <c r="P866" s="60"/>
      <c r="R866" s="85">
        <f t="shared" si="110"/>
        <v>0</v>
      </c>
      <c r="S866" s="85">
        <f t="shared" si="105"/>
        <v>0</v>
      </c>
      <c r="T866" s="85" t="str">
        <f t="shared" si="106"/>
        <v>No conformidad y &lt;=30</v>
      </c>
      <c r="U866" s="85">
        <v>1</v>
      </c>
      <c r="V866" s="85" t="str">
        <f t="shared" si="107"/>
        <v/>
      </c>
      <c r="W866" s="85" t="b">
        <f t="shared" si="108"/>
        <v>0</v>
      </c>
      <c r="X866" s="85" t="str">
        <f t="shared" si="109"/>
        <v>No conformidad</v>
      </c>
      <c r="Y866" s="85"/>
      <c r="Z866" s="85"/>
      <c r="AA866" s="85"/>
      <c r="AB866" s="85"/>
      <c r="AC866" s="85"/>
      <c r="AD866" s="85"/>
      <c r="AE866" s="85"/>
      <c r="AF866" s="85"/>
      <c r="AG866" s="85"/>
    </row>
    <row r="867" spans="2:33" x14ac:dyDescent="0.25">
      <c r="B867" s="58">
        <f t="shared" si="104"/>
        <v>43190</v>
      </c>
      <c r="C867" s="59">
        <f t="shared" si="111"/>
        <v>43190</v>
      </c>
      <c r="G867" s="60"/>
      <c r="H867" s="60"/>
      <c r="M867" s="60"/>
      <c r="N867" s="60"/>
      <c r="O867" s="60"/>
      <c r="P867" s="60"/>
      <c r="R867" s="85">
        <f t="shared" si="110"/>
        <v>0</v>
      </c>
      <c r="S867" s="85">
        <f t="shared" si="105"/>
        <v>0</v>
      </c>
      <c r="T867" s="85" t="str">
        <f t="shared" si="106"/>
        <v>No conformidad y &lt;=30</v>
      </c>
      <c r="U867" s="85">
        <v>1</v>
      </c>
      <c r="V867" s="85" t="str">
        <f t="shared" si="107"/>
        <v/>
      </c>
      <c r="W867" s="85" t="b">
        <f t="shared" si="108"/>
        <v>0</v>
      </c>
      <c r="X867" s="85" t="str">
        <f t="shared" si="109"/>
        <v>No conformidad</v>
      </c>
      <c r="Y867" s="85"/>
      <c r="Z867" s="85"/>
      <c r="AA867" s="85"/>
      <c r="AB867" s="85"/>
      <c r="AC867" s="85"/>
      <c r="AD867" s="85"/>
      <c r="AE867" s="85"/>
      <c r="AF867" s="85"/>
      <c r="AG867" s="85"/>
    </row>
    <row r="868" spans="2:33" x14ac:dyDescent="0.25">
      <c r="B868" s="58">
        <f t="shared" si="104"/>
        <v>43190</v>
      </c>
      <c r="C868" s="59">
        <f t="shared" si="111"/>
        <v>43190</v>
      </c>
      <c r="G868" s="60"/>
      <c r="H868" s="60"/>
      <c r="M868" s="60"/>
      <c r="N868" s="60"/>
      <c r="O868" s="60"/>
      <c r="P868" s="60"/>
      <c r="R868" s="85">
        <f t="shared" si="110"/>
        <v>0</v>
      </c>
      <c r="S868" s="85">
        <f t="shared" si="105"/>
        <v>0</v>
      </c>
      <c r="T868" s="85" t="str">
        <f t="shared" si="106"/>
        <v>No conformidad y &lt;=30</v>
      </c>
      <c r="U868" s="85">
        <v>1</v>
      </c>
      <c r="V868" s="85" t="str">
        <f t="shared" si="107"/>
        <v/>
      </c>
      <c r="W868" s="85" t="b">
        <f t="shared" si="108"/>
        <v>0</v>
      </c>
      <c r="X868" s="85" t="str">
        <f t="shared" si="109"/>
        <v>No conformidad</v>
      </c>
      <c r="Y868" s="85"/>
      <c r="Z868" s="85"/>
      <c r="AA868" s="85"/>
      <c r="AB868" s="85"/>
      <c r="AC868" s="85"/>
      <c r="AD868" s="85"/>
      <c r="AE868" s="85"/>
      <c r="AF868" s="85"/>
      <c r="AG868" s="85"/>
    </row>
    <row r="869" spans="2:33" x14ac:dyDescent="0.25">
      <c r="B869" s="58">
        <f t="shared" si="104"/>
        <v>43190</v>
      </c>
      <c r="C869" s="59">
        <f t="shared" si="111"/>
        <v>43190</v>
      </c>
      <c r="G869" s="60"/>
      <c r="H869" s="60"/>
      <c r="M869" s="60"/>
      <c r="N869" s="60"/>
      <c r="O869" s="60"/>
      <c r="P869" s="60"/>
      <c r="R869" s="85">
        <f t="shared" si="110"/>
        <v>0</v>
      </c>
      <c r="S869" s="85">
        <f t="shared" si="105"/>
        <v>0</v>
      </c>
      <c r="T869" s="85" t="str">
        <f t="shared" si="106"/>
        <v>No conformidad y &lt;=30</v>
      </c>
      <c r="U869" s="85">
        <v>1</v>
      </c>
      <c r="V869" s="85" t="str">
        <f t="shared" si="107"/>
        <v/>
      </c>
      <c r="W869" s="85" t="b">
        <f t="shared" si="108"/>
        <v>0</v>
      </c>
      <c r="X869" s="85" t="str">
        <f t="shared" si="109"/>
        <v>No conformidad</v>
      </c>
      <c r="Y869" s="85"/>
      <c r="Z869" s="85"/>
      <c r="AA869" s="85"/>
      <c r="AB869" s="85"/>
      <c r="AC869" s="85"/>
      <c r="AD869" s="85"/>
      <c r="AE869" s="85"/>
      <c r="AF869" s="85"/>
      <c r="AG869" s="85"/>
    </row>
    <row r="870" spans="2:33" x14ac:dyDescent="0.25">
      <c r="B870" s="58">
        <f t="shared" si="104"/>
        <v>43190</v>
      </c>
      <c r="C870" s="59">
        <f t="shared" si="111"/>
        <v>43190</v>
      </c>
      <c r="G870" s="60"/>
      <c r="H870" s="60"/>
      <c r="M870" s="60"/>
      <c r="N870" s="60"/>
      <c r="O870" s="60"/>
      <c r="P870" s="60"/>
      <c r="R870" s="85">
        <f t="shared" si="110"/>
        <v>0</v>
      </c>
      <c r="S870" s="85">
        <f t="shared" si="105"/>
        <v>0</v>
      </c>
      <c r="T870" s="85" t="str">
        <f t="shared" si="106"/>
        <v>No conformidad y &lt;=30</v>
      </c>
      <c r="U870" s="85">
        <v>1</v>
      </c>
      <c r="V870" s="85" t="str">
        <f t="shared" si="107"/>
        <v/>
      </c>
      <c r="W870" s="85" t="b">
        <f t="shared" si="108"/>
        <v>0</v>
      </c>
      <c r="X870" s="85" t="str">
        <f t="shared" si="109"/>
        <v>No conformidad</v>
      </c>
      <c r="Y870" s="85"/>
      <c r="Z870" s="85"/>
      <c r="AA870" s="85"/>
      <c r="AB870" s="85"/>
      <c r="AC870" s="85"/>
      <c r="AD870" s="85"/>
      <c r="AE870" s="85"/>
      <c r="AF870" s="85"/>
      <c r="AG870" s="85"/>
    </row>
    <row r="871" spans="2:33" x14ac:dyDescent="0.25">
      <c r="B871" s="58">
        <f t="shared" si="104"/>
        <v>43190</v>
      </c>
      <c r="C871" s="59">
        <f t="shared" si="111"/>
        <v>43190</v>
      </c>
      <c r="G871" s="60"/>
      <c r="H871" s="60"/>
      <c r="M871" s="60"/>
      <c r="N871" s="60"/>
      <c r="O871" s="60"/>
      <c r="P871" s="60"/>
      <c r="R871" s="85">
        <f t="shared" si="110"/>
        <v>0</v>
      </c>
      <c r="S871" s="85">
        <f t="shared" si="105"/>
        <v>0</v>
      </c>
      <c r="T871" s="85" t="str">
        <f t="shared" si="106"/>
        <v>No conformidad y &lt;=30</v>
      </c>
      <c r="U871" s="85">
        <v>1</v>
      </c>
      <c r="V871" s="85" t="str">
        <f t="shared" si="107"/>
        <v/>
      </c>
      <c r="W871" s="85" t="b">
        <f t="shared" si="108"/>
        <v>0</v>
      </c>
      <c r="X871" s="85" t="str">
        <f t="shared" si="109"/>
        <v>No conformidad</v>
      </c>
      <c r="Y871" s="85"/>
      <c r="Z871" s="85"/>
      <c r="AA871" s="85"/>
      <c r="AB871" s="85"/>
      <c r="AC871" s="85"/>
      <c r="AD871" s="85"/>
      <c r="AE871" s="85"/>
      <c r="AF871" s="85"/>
      <c r="AG871" s="85"/>
    </row>
    <row r="872" spans="2:33" x14ac:dyDescent="0.25">
      <c r="B872" s="58">
        <f t="shared" si="104"/>
        <v>43190</v>
      </c>
      <c r="C872" s="59">
        <f t="shared" si="111"/>
        <v>43190</v>
      </c>
      <c r="G872" s="60"/>
      <c r="H872" s="60"/>
      <c r="M872" s="60"/>
      <c r="N872" s="60"/>
      <c r="O872" s="60"/>
      <c r="P872" s="60"/>
      <c r="R872" s="85">
        <f t="shared" si="110"/>
        <v>0</v>
      </c>
      <c r="S872" s="85">
        <f t="shared" si="105"/>
        <v>0</v>
      </c>
      <c r="T872" s="85" t="str">
        <f t="shared" si="106"/>
        <v>No conformidad y &lt;=30</v>
      </c>
      <c r="U872" s="85">
        <v>1</v>
      </c>
      <c r="V872" s="85" t="str">
        <f t="shared" si="107"/>
        <v/>
      </c>
      <c r="W872" s="85" t="b">
        <f t="shared" si="108"/>
        <v>0</v>
      </c>
      <c r="X872" s="85" t="str">
        <f t="shared" si="109"/>
        <v>No conformidad</v>
      </c>
      <c r="Y872" s="85"/>
      <c r="Z872" s="85"/>
      <c r="AA872" s="85"/>
      <c r="AB872" s="85"/>
      <c r="AC872" s="85"/>
      <c r="AD872" s="85"/>
      <c r="AE872" s="85"/>
      <c r="AF872" s="85"/>
      <c r="AG872" s="85"/>
    </row>
    <row r="873" spans="2:33" x14ac:dyDescent="0.25">
      <c r="B873" s="58">
        <f t="shared" si="104"/>
        <v>43190</v>
      </c>
      <c r="C873" s="59">
        <f t="shared" si="111"/>
        <v>43190</v>
      </c>
      <c r="G873" s="60"/>
      <c r="H873" s="60"/>
      <c r="M873" s="60"/>
      <c r="N873" s="60"/>
      <c r="O873" s="60"/>
      <c r="P873" s="60"/>
      <c r="R873" s="85">
        <f t="shared" si="110"/>
        <v>0</v>
      </c>
      <c r="S873" s="85">
        <f t="shared" si="105"/>
        <v>0</v>
      </c>
      <c r="T873" s="85" t="str">
        <f t="shared" si="106"/>
        <v>No conformidad y &lt;=30</v>
      </c>
      <c r="U873" s="85">
        <v>1</v>
      </c>
      <c r="V873" s="85" t="str">
        <f t="shared" si="107"/>
        <v/>
      </c>
      <c r="W873" s="85" t="b">
        <f t="shared" si="108"/>
        <v>0</v>
      </c>
      <c r="X873" s="85" t="str">
        <f t="shared" si="109"/>
        <v>No conformidad</v>
      </c>
      <c r="Y873" s="85"/>
      <c r="Z873" s="85"/>
      <c r="AA873" s="85"/>
      <c r="AB873" s="85"/>
      <c r="AC873" s="85"/>
      <c r="AD873" s="85"/>
      <c r="AE873" s="85"/>
      <c r="AF873" s="85"/>
      <c r="AG873" s="85"/>
    </row>
    <row r="874" spans="2:33" x14ac:dyDescent="0.25">
      <c r="B874" s="58">
        <f t="shared" si="104"/>
        <v>43190</v>
      </c>
      <c r="C874" s="59">
        <f t="shared" si="111"/>
        <v>43190</v>
      </c>
      <c r="G874" s="60"/>
      <c r="H874" s="60"/>
      <c r="M874" s="60"/>
      <c r="N874" s="60"/>
      <c r="O874" s="60"/>
      <c r="P874" s="60"/>
      <c r="R874" s="85">
        <f t="shared" si="110"/>
        <v>0</v>
      </c>
      <c r="S874" s="85">
        <f t="shared" si="105"/>
        <v>0</v>
      </c>
      <c r="T874" s="85" t="str">
        <f t="shared" si="106"/>
        <v>No conformidad y &lt;=30</v>
      </c>
      <c r="U874" s="85">
        <v>1</v>
      </c>
      <c r="V874" s="85" t="str">
        <f t="shared" si="107"/>
        <v/>
      </c>
      <c r="W874" s="85" t="b">
        <f t="shared" si="108"/>
        <v>0</v>
      </c>
      <c r="X874" s="85" t="str">
        <f t="shared" si="109"/>
        <v>No conformidad</v>
      </c>
      <c r="Y874" s="85"/>
      <c r="Z874" s="85"/>
      <c r="AA874" s="85"/>
      <c r="AB874" s="85"/>
      <c r="AC874" s="85"/>
      <c r="AD874" s="85"/>
      <c r="AE874" s="85"/>
      <c r="AF874" s="85"/>
      <c r="AG874" s="85"/>
    </row>
    <row r="875" spans="2:33" x14ac:dyDescent="0.25">
      <c r="B875" s="58">
        <f t="shared" si="104"/>
        <v>43190</v>
      </c>
      <c r="C875" s="59">
        <f t="shared" si="111"/>
        <v>43190</v>
      </c>
      <c r="G875" s="60"/>
      <c r="H875" s="60"/>
      <c r="M875" s="60"/>
      <c r="N875" s="60"/>
      <c r="O875" s="60"/>
      <c r="P875" s="60"/>
      <c r="R875" s="85">
        <f t="shared" si="110"/>
        <v>0</v>
      </c>
      <c r="S875" s="85">
        <f t="shared" si="105"/>
        <v>0</v>
      </c>
      <c r="T875" s="85" t="str">
        <f t="shared" si="106"/>
        <v>No conformidad y &lt;=30</v>
      </c>
      <c r="U875" s="85">
        <v>1</v>
      </c>
      <c r="V875" s="85" t="str">
        <f t="shared" si="107"/>
        <v/>
      </c>
      <c r="W875" s="85" t="b">
        <f t="shared" si="108"/>
        <v>0</v>
      </c>
      <c r="X875" s="85" t="str">
        <f t="shared" si="109"/>
        <v>No conformidad</v>
      </c>
      <c r="Y875" s="85"/>
      <c r="Z875" s="85"/>
      <c r="AA875" s="85"/>
      <c r="AB875" s="85"/>
      <c r="AC875" s="85"/>
      <c r="AD875" s="85"/>
      <c r="AE875" s="85"/>
      <c r="AF875" s="85"/>
      <c r="AG875" s="85"/>
    </row>
    <row r="876" spans="2:33" x14ac:dyDescent="0.25">
      <c r="B876" s="58">
        <f t="shared" si="104"/>
        <v>43190</v>
      </c>
      <c r="C876" s="59">
        <f t="shared" si="111"/>
        <v>43190</v>
      </c>
      <c r="G876" s="60"/>
      <c r="H876" s="60"/>
      <c r="M876" s="60"/>
      <c r="N876" s="60"/>
      <c r="O876" s="60"/>
      <c r="P876" s="60"/>
      <c r="R876" s="85">
        <f t="shared" si="110"/>
        <v>0</v>
      </c>
      <c r="S876" s="85">
        <f t="shared" si="105"/>
        <v>0</v>
      </c>
      <c r="T876" s="85" t="str">
        <f t="shared" si="106"/>
        <v>No conformidad y &lt;=30</v>
      </c>
      <c r="U876" s="85">
        <v>1</v>
      </c>
      <c r="V876" s="85" t="str">
        <f t="shared" si="107"/>
        <v/>
      </c>
      <c r="W876" s="85" t="b">
        <f t="shared" si="108"/>
        <v>0</v>
      </c>
      <c r="X876" s="85" t="str">
        <f t="shared" si="109"/>
        <v>No conformidad</v>
      </c>
      <c r="Y876" s="85"/>
      <c r="Z876" s="85"/>
      <c r="AA876" s="85"/>
      <c r="AB876" s="85"/>
      <c r="AC876" s="85"/>
      <c r="AD876" s="85"/>
      <c r="AE876" s="85"/>
      <c r="AF876" s="85"/>
      <c r="AG876" s="85"/>
    </row>
    <row r="877" spans="2:33" x14ac:dyDescent="0.25">
      <c r="B877" s="58">
        <f t="shared" si="104"/>
        <v>43190</v>
      </c>
      <c r="C877" s="59">
        <f t="shared" si="111"/>
        <v>43190</v>
      </c>
      <c r="G877" s="60"/>
      <c r="H877" s="60"/>
      <c r="M877" s="60"/>
      <c r="N877" s="60"/>
      <c r="O877" s="60"/>
      <c r="P877" s="60"/>
      <c r="R877" s="85">
        <f t="shared" si="110"/>
        <v>0</v>
      </c>
      <c r="S877" s="85">
        <f t="shared" si="105"/>
        <v>0</v>
      </c>
      <c r="T877" s="85" t="str">
        <f t="shared" si="106"/>
        <v>No conformidad y &lt;=30</v>
      </c>
      <c r="U877" s="85">
        <v>1</v>
      </c>
      <c r="V877" s="85" t="str">
        <f t="shared" si="107"/>
        <v/>
      </c>
      <c r="W877" s="85" t="b">
        <f t="shared" si="108"/>
        <v>0</v>
      </c>
      <c r="X877" s="85" t="str">
        <f t="shared" si="109"/>
        <v>No conformidad</v>
      </c>
      <c r="Y877" s="85"/>
      <c r="Z877" s="85"/>
      <c r="AA877" s="85"/>
      <c r="AB877" s="85"/>
      <c r="AC877" s="85"/>
      <c r="AD877" s="85"/>
      <c r="AE877" s="85"/>
      <c r="AF877" s="85"/>
      <c r="AG877" s="85"/>
    </row>
    <row r="878" spans="2:33" x14ac:dyDescent="0.25">
      <c r="B878" s="58">
        <f t="shared" si="104"/>
        <v>43190</v>
      </c>
      <c r="C878" s="59">
        <f t="shared" si="111"/>
        <v>43190</v>
      </c>
      <c r="G878" s="60"/>
      <c r="H878" s="60"/>
      <c r="M878" s="60"/>
      <c r="N878" s="60"/>
      <c r="O878" s="60"/>
      <c r="P878" s="60"/>
      <c r="R878" s="85">
        <f t="shared" si="110"/>
        <v>0</v>
      </c>
      <c r="S878" s="85">
        <f t="shared" si="105"/>
        <v>0</v>
      </c>
      <c r="T878" s="85" t="str">
        <f t="shared" si="106"/>
        <v>No conformidad y &lt;=30</v>
      </c>
      <c r="U878" s="85">
        <v>1</v>
      </c>
      <c r="V878" s="85" t="str">
        <f t="shared" si="107"/>
        <v/>
      </c>
      <c r="W878" s="85" t="b">
        <f t="shared" si="108"/>
        <v>0</v>
      </c>
      <c r="X878" s="85" t="str">
        <f t="shared" si="109"/>
        <v>No conformidad</v>
      </c>
      <c r="Y878" s="85"/>
      <c r="Z878" s="85"/>
      <c r="AA878" s="85"/>
      <c r="AB878" s="85"/>
      <c r="AC878" s="85"/>
      <c r="AD878" s="85"/>
      <c r="AE878" s="85"/>
      <c r="AF878" s="85"/>
      <c r="AG878" s="85"/>
    </row>
    <row r="879" spans="2:33" x14ac:dyDescent="0.25">
      <c r="B879" s="58">
        <f t="shared" si="104"/>
        <v>43190</v>
      </c>
      <c r="C879" s="59">
        <f t="shared" si="111"/>
        <v>43190</v>
      </c>
      <c r="G879" s="60"/>
      <c r="H879" s="60"/>
      <c r="M879" s="60"/>
      <c r="N879" s="60"/>
      <c r="O879" s="60"/>
      <c r="P879" s="60"/>
      <c r="R879" s="85">
        <f t="shared" si="110"/>
        <v>0</v>
      </c>
      <c r="S879" s="85">
        <f t="shared" si="105"/>
        <v>0</v>
      </c>
      <c r="T879" s="85" t="str">
        <f t="shared" si="106"/>
        <v>No conformidad y &lt;=30</v>
      </c>
      <c r="U879" s="85">
        <v>1</v>
      </c>
      <c r="V879" s="85" t="str">
        <f t="shared" si="107"/>
        <v/>
      </c>
      <c r="W879" s="85" t="b">
        <f t="shared" si="108"/>
        <v>0</v>
      </c>
      <c r="X879" s="85" t="str">
        <f t="shared" si="109"/>
        <v>No conformidad</v>
      </c>
      <c r="Y879" s="85"/>
      <c r="Z879" s="85"/>
      <c r="AA879" s="85"/>
      <c r="AB879" s="85"/>
      <c r="AC879" s="85"/>
      <c r="AD879" s="85"/>
      <c r="AE879" s="85"/>
      <c r="AF879" s="85"/>
      <c r="AG879" s="85"/>
    </row>
    <row r="880" spans="2:33" x14ac:dyDescent="0.25">
      <c r="B880" s="58">
        <f t="shared" si="104"/>
        <v>43190</v>
      </c>
      <c r="C880" s="59">
        <f t="shared" si="111"/>
        <v>43190</v>
      </c>
      <c r="G880" s="60"/>
      <c r="H880" s="60"/>
      <c r="M880" s="60"/>
      <c r="N880" s="60"/>
      <c r="O880" s="60"/>
      <c r="P880" s="60"/>
      <c r="R880" s="85">
        <f t="shared" si="110"/>
        <v>0</v>
      </c>
      <c r="S880" s="85">
        <f t="shared" si="105"/>
        <v>0</v>
      </c>
      <c r="T880" s="85" t="str">
        <f t="shared" si="106"/>
        <v>No conformidad y &lt;=30</v>
      </c>
      <c r="U880" s="85">
        <v>1</v>
      </c>
      <c r="V880" s="85" t="str">
        <f t="shared" si="107"/>
        <v/>
      </c>
      <c r="W880" s="85" t="b">
        <f t="shared" si="108"/>
        <v>0</v>
      </c>
      <c r="X880" s="85" t="str">
        <f t="shared" si="109"/>
        <v>No conformidad</v>
      </c>
      <c r="Y880" s="85"/>
      <c r="Z880" s="85"/>
      <c r="AA880" s="85"/>
      <c r="AB880" s="85"/>
      <c r="AC880" s="85"/>
      <c r="AD880" s="85"/>
      <c r="AE880" s="85"/>
      <c r="AF880" s="85"/>
      <c r="AG880" s="85"/>
    </row>
    <row r="881" spans="2:33" x14ac:dyDescent="0.25">
      <c r="B881" s="58">
        <f t="shared" si="104"/>
        <v>43190</v>
      </c>
      <c r="C881" s="59">
        <f t="shared" si="111"/>
        <v>43190</v>
      </c>
      <c r="G881" s="60"/>
      <c r="H881" s="60"/>
      <c r="M881" s="60"/>
      <c r="N881" s="60"/>
      <c r="O881" s="60"/>
      <c r="P881" s="60"/>
      <c r="R881" s="85">
        <f t="shared" si="110"/>
        <v>0</v>
      </c>
      <c r="S881" s="85">
        <f t="shared" si="105"/>
        <v>0</v>
      </c>
      <c r="T881" s="85" t="str">
        <f t="shared" si="106"/>
        <v>No conformidad y &lt;=30</v>
      </c>
      <c r="U881" s="85">
        <v>1</v>
      </c>
      <c r="V881" s="85" t="str">
        <f t="shared" si="107"/>
        <v/>
      </c>
      <c r="W881" s="85" t="b">
        <f t="shared" si="108"/>
        <v>0</v>
      </c>
      <c r="X881" s="85" t="str">
        <f t="shared" si="109"/>
        <v>No conformidad</v>
      </c>
      <c r="Y881" s="85"/>
      <c r="Z881" s="85"/>
      <c r="AA881" s="85"/>
      <c r="AB881" s="85"/>
      <c r="AC881" s="85"/>
      <c r="AD881" s="85"/>
      <c r="AE881" s="85"/>
      <c r="AF881" s="85"/>
      <c r="AG881" s="85"/>
    </row>
    <row r="882" spans="2:33" x14ac:dyDescent="0.25">
      <c r="B882" s="58">
        <f t="shared" si="104"/>
        <v>43190</v>
      </c>
      <c r="C882" s="59">
        <f t="shared" si="111"/>
        <v>43190</v>
      </c>
      <c r="G882" s="60"/>
      <c r="H882" s="60"/>
      <c r="M882" s="60"/>
      <c r="N882" s="60"/>
      <c r="O882" s="60"/>
      <c r="P882" s="60"/>
      <c r="R882" s="85">
        <f t="shared" si="110"/>
        <v>0</v>
      </c>
      <c r="S882" s="85">
        <f t="shared" si="105"/>
        <v>0</v>
      </c>
      <c r="T882" s="85" t="str">
        <f t="shared" si="106"/>
        <v>No conformidad y &lt;=30</v>
      </c>
      <c r="U882" s="85">
        <v>1</v>
      </c>
      <c r="V882" s="85" t="str">
        <f t="shared" si="107"/>
        <v/>
      </c>
      <c r="W882" s="85" t="b">
        <f t="shared" si="108"/>
        <v>0</v>
      </c>
      <c r="X882" s="85" t="str">
        <f t="shared" si="109"/>
        <v>No conformidad</v>
      </c>
      <c r="Y882" s="85"/>
      <c r="Z882" s="85"/>
      <c r="AA882" s="85"/>
      <c r="AB882" s="85"/>
      <c r="AC882" s="85"/>
      <c r="AD882" s="85"/>
      <c r="AE882" s="85"/>
      <c r="AF882" s="85"/>
      <c r="AG882" s="85"/>
    </row>
    <row r="883" spans="2:33" x14ac:dyDescent="0.25">
      <c r="B883" s="58">
        <f t="shared" si="104"/>
        <v>43190</v>
      </c>
      <c r="C883" s="59">
        <f t="shared" si="111"/>
        <v>43190</v>
      </c>
      <c r="G883" s="60"/>
      <c r="H883" s="60"/>
      <c r="M883" s="60"/>
      <c r="N883" s="60"/>
      <c r="O883" s="60"/>
      <c r="P883" s="60"/>
      <c r="R883" s="85">
        <f t="shared" si="110"/>
        <v>0</v>
      </c>
      <c r="S883" s="85">
        <f t="shared" si="105"/>
        <v>0</v>
      </c>
      <c r="T883" s="85" t="str">
        <f t="shared" si="106"/>
        <v>No conformidad y &lt;=30</v>
      </c>
      <c r="U883" s="85">
        <v>1</v>
      </c>
      <c r="V883" s="85" t="str">
        <f t="shared" si="107"/>
        <v/>
      </c>
      <c r="W883" s="85" t="b">
        <f t="shared" si="108"/>
        <v>0</v>
      </c>
      <c r="X883" s="85" t="str">
        <f t="shared" si="109"/>
        <v>No conformidad</v>
      </c>
      <c r="Y883" s="85"/>
      <c r="Z883" s="85"/>
      <c r="AA883" s="85"/>
      <c r="AB883" s="85"/>
      <c r="AC883" s="85"/>
      <c r="AD883" s="85"/>
      <c r="AE883" s="85"/>
      <c r="AF883" s="85"/>
      <c r="AG883" s="85"/>
    </row>
    <row r="884" spans="2:33" x14ac:dyDescent="0.25">
      <c r="B884" s="58">
        <f t="shared" si="104"/>
        <v>43190</v>
      </c>
      <c r="C884" s="59">
        <f t="shared" si="111"/>
        <v>43190</v>
      </c>
      <c r="G884" s="60"/>
      <c r="H884" s="60"/>
      <c r="M884" s="60"/>
      <c r="N884" s="60"/>
      <c r="O884" s="60"/>
      <c r="P884" s="60"/>
      <c r="R884" s="85">
        <f t="shared" si="110"/>
        <v>0</v>
      </c>
      <c r="S884" s="85">
        <f t="shared" si="105"/>
        <v>0</v>
      </c>
      <c r="T884" s="85" t="str">
        <f t="shared" si="106"/>
        <v>No conformidad y &lt;=30</v>
      </c>
      <c r="U884" s="85">
        <v>1</v>
      </c>
      <c r="V884" s="85" t="str">
        <f t="shared" si="107"/>
        <v/>
      </c>
      <c r="W884" s="85" t="b">
        <f t="shared" si="108"/>
        <v>0</v>
      </c>
      <c r="X884" s="85" t="str">
        <f t="shared" si="109"/>
        <v>No conformidad</v>
      </c>
      <c r="Y884" s="85"/>
      <c r="Z884" s="85"/>
      <c r="AA884" s="85"/>
      <c r="AB884" s="85"/>
      <c r="AC884" s="85"/>
      <c r="AD884" s="85"/>
      <c r="AE884" s="85"/>
      <c r="AF884" s="85"/>
      <c r="AG884" s="85"/>
    </row>
    <row r="885" spans="2:33" x14ac:dyDescent="0.25">
      <c r="B885" s="58">
        <f t="shared" si="104"/>
        <v>43190</v>
      </c>
      <c r="C885" s="59">
        <f t="shared" si="111"/>
        <v>43190</v>
      </c>
      <c r="G885" s="60"/>
      <c r="H885" s="60"/>
      <c r="M885" s="60"/>
      <c r="N885" s="60"/>
      <c r="O885" s="60"/>
      <c r="P885" s="60"/>
      <c r="R885" s="85">
        <f t="shared" si="110"/>
        <v>0</v>
      </c>
      <c r="S885" s="85">
        <f t="shared" si="105"/>
        <v>0</v>
      </c>
      <c r="T885" s="85" t="str">
        <f t="shared" si="106"/>
        <v>No conformidad y &lt;=30</v>
      </c>
      <c r="U885" s="85">
        <v>1</v>
      </c>
      <c r="V885" s="85" t="str">
        <f t="shared" si="107"/>
        <v/>
      </c>
      <c r="W885" s="85" t="b">
        <f t="shared" si="108"/>
        <v>0</v>
      </c>
      <c r="X885" s="85" t="str">
        <f t="shared" si="109"/>
        <v>No conformidad</v>
      </c>
      <c r="Y885" s="85"/>
      <c r="Z885" s="85"/>
      <c r="AA885" s="85"/>
      <c r="AB885" s="85"/>
      <c r="AC885" s="85"/>
      <c r="AD885" s="85"/>
      <c r="AE885" s="85"/>
      <c r="AF885" s="85"/>
      <c r="AG885" s="85"/>
    </row>
    <row r="886" spans="2:33" x14ac:dyDescent="0.25">
      <c r="B886" s="58">
        <f t="shared" si="104"/>
        <v>43190</v>
      </c>
      <c r="C886" s="59">
        <f t="shared" si="111"/>
        <v>43190</v>
      </c>
      <c r="G886" s="60"/>
      <c r="H886" s="60"/>
      <c r="M886" s="60"/>
      <c r="N886" s="60"/>
      <c r="O886" s="60"/>
      <c r="P886" s="60"/>
      <c r="R886" s="85">
        <f t="shared" si="110"/>
        <v>0</v>
      </c>
      <c r="S886" s="85">
        <f t="shared" si="105"/>
        <v>0</v>
      </c>
      <c r="T886" s="85" t="str">
        <f t="shared" si="106"/>
        <v>No conformidad y &lt;=30</v>
      </c>
      <c r="U886" s="85">
        <v>1</v>
      </c>
      <c r="V886" s="85" t="str">
        <f t="shared" si="107"/>
        <v/>
      </c>
      <c r="W886" s="85" t="b">
        <f t="shared" si="108"/>
        <v>0</v>
      </c>
      <c r="X886" s="85" t="str">
        <f t="shared" si="109"/>
        <v>No conformidad</v>
      </c>
      <c r="Y886" s="85"/>
      <c r="Z886" s="85"/>
      <c r="AA886" s="85"/>
      <c r="AB886" s="85"/>
      <c r="AC886" s="85"/>
      <c r="AD886" s="85"/>
      <c r="AE886" s="85"/>
      <c r="AF886" s="85"/>
      <c r="AG886" s="85"/>
    </row>
    <row r="887" spans="2:33" x14ac:dyDescent="0.25">
      <c r="B887" s="58">
        <f t="shared" si="104"/>
        <v>43190</v>
      </c>
      <c r="C887" s="59">
        <f t="shared" si="111"/>
        <v>43190</v>
      </c>
      <c r="G887" s="60"/>
      <c r="H887" s="60"/>
      <c r="M887" s="60"/>
      <c r="N887" s="60"/>
      <c r="O887" s="60"/>
      <c r="P887" s="60"/>
      <c r="R887" s="85">
        <f t="shared" si="110"/>
        <v>0</v>
      </c>
      <c r="S887" s="85">
        <f t="shared" si="105"/>
        <v>0</v>
      </c>
      <c r="T887" s="85" t="str">
        <f t="shared" si="106"/>
        <v>No conformidad y &lt;=30</v>
      </c>
      <c r="U887" s="85">
        <v>1</v>
      </c>
      <c r="V887" s="85" t="str">
        <f t="shared" si="107"/>
        <v/>
      </c>
      <c r="W887" s="85" t="b">
        <f t="shared" si="108"/>
        <v>0</v>
      </c>
      <c r="X887" s="85" t="str">
        <f t="shared" si="109"/>
        <v>No conformidad</v>
      </c>
      <c r="Y887" s="85"/>
      <c r="Z887" s="85"/>
      <c r="AA887" s="85"/>
      <c r="AB887" s="85"/>
      <c r="AC887" s="85"/>
      <c r="AD887" s="85"/>
      <c r="AE887" s="85"/>
      <c r="AF887" s="85"/>
      <c r="AG887" s="85"/>
    </row>
    <row r="888" spans="2:33" x14ac:dyDescent="0.25">
      <c r="B888" s="58">
        <f t="shared" si="104"/>
        <v>43190</v>
      </c>
      <c r="C888" s="59">
        <f t="shared" si="111"/>
        <v>43190</v>
      </c>
      <c r="G888" s="60"/>
      <c r="H888" s="60"/>
      <c r="M888" s="60"/>
      <c r="N888" s="60"/>
      <c r="O888" s="60"/>
      <c r="P888" s="60"/>
      <c r="R888" s="85">
        <f t="shared" si="110"/>
        <v>0</v>
      </c>
      <c r="S888" s="85">
        <f t="shared" si="105"/>
        <v>0</v>
      </c>
      <c r="T888" s="85" t="str">
        <f t="shared" si="106"/>
        <v>No conformidad y &lt;=30</v>
      </c>
      <c r="U888" s="85">
        <v>1</v>
      </c>
      <c r="V888" s="85" t="str">
        <f t="shared" si="107"/>
        <v/>
      </c>
      <c r="W888" s="85" t="b">
        <f t="shared" si="108"/>
        <v>0</v>
      </c>
      <c r="X888" s="85" t="str">
        <f t="shared" si="109"/>
        <v>No conformidad</v>
      </c>
      <c r="Y888" s="85"/>
      <c r="Z888" s="85"/>
      <c r="AA888" s="85"/>
      <c r="AB888" s="85"/>
      <c r="AC888" s="85"/>
      <c r="AD888" s="85"/>
      <c r="AE888" s="85"/>
      <c r="AF888" s="85"/>
      <c r="AG888" s="85"/>
    </row>
    <row r="889" spans="2:33" x14ac:dyDescent="0.25">
      <c r="B889" s="58">
        <f t="shared" si="104"/>
        <v>43190</v>
      </c>
      <c r="C889" s="59">
        <f t="shared" si="111"/>
        <v>43190</v>
      </c>
      <c r="G889" s="60"/>
      <c r="H889" s="60"/>
      <c r="M889" s="60"/>
      <c r="N889" s="60"/>
      <c r="O889" s="60"/>
      <c r="P889" s="60"/>
      <c r="R889" s="85">
        <f t="shared" si="110"/>
        <v>0</v>
      </c>
      <c r="S889" s="85">
        <f t="shared" si="105"/>
        <v>0</v>
      </c>
      <c r="T889" s="85" t="str">
        <f t="shared" si="106"/>
        <v>No conformidad y &lt;=30</v>
      </c>
      <c r="U889" s="85">
        <v>1</v>
      </c>
      <c r="V889" s="85" t="str">
        <f t="shared" si="107"/>
        <v/>
      </c>
      <c r="W889" s="85" t="b">
        <f t="shared" si="108"/>
        <v>0</v>
      </c>
      <c r="X889" s="85" t="str">
        <f t="shared" si="109"/>
        <v>No conformidad</v>
      </c>
      <c r="Y889" s="85"/>
      <c r="Z889" s="85"/>
      <c r="AA889" s="85"/>
      <c r="AB889" s="85"/>
      <c r="AC889" s="85"/>
      <c r="AD889" s="85"/>
      <c r="AE889" s="85"/>
      <c r="AF889" s="85"/>
      <c r="AG889" s="85"/>
    </row>
    <row r="890" spans="2:33" x14ac:dyDescent="0.25">
      <c r="B890" s="58">
        <f t="shared" si="104"/>
        <v>43190</v>
      </c>
      <c r="C890" s="59">
        <f t="shared" si="111"/>
        <v>43190</v>
      </c>
      <c r="G890" s="60"/>
      <c r="H890" s="60"/>
      <c r="M890" s="60"/>
      <c r="N890" s="60"/>
      <c r="O890" s="60"/>
      <c r="P890" s="60"/>
      <c r="R890" s="85">
        <f t="shared" si="110"/>
        <v>0</v>
      </c>
      <c r="S890" s="85">
        <f t="shared" si="105"/>
        <v>0</v>
      </c>
      <c r="T890" s="85" t="str">
        <f t="shared" si="106"/>
        <v>No conformidad y &lt;=30</v>
      </c>
      <c r="U890" s="85">
        <v>1</v>
      </c>
      <c r="V890" s="85" t="str">
        <f t="shared" si="107"/>
        <v/>
      </c>
      <c r="W890" s="85" t="b">
        <f t="shared" si="108"/>
        <v>0</v>
      </c>
      <c r="X890" s="85" t="str">
        <f t="shared" si="109"/>
        <v>No conformidad</v>
      </c>
      <c r="Y890" s="85"/>
      <c r="Z890" s="85"/>
      <c r="AA890" s="85"/>
      <c r="AB890" s="85"/>
      <c r="AC890" s="85"/>
      <c r="AD890" s="85"/>
      <c r="AE890" s="85"/>
      <c r="AF890" s="85"/>
      <c r="AG890" s="85"/>
    </row>
    <row r="891" spans="2:33" x14ac:dyDescent="0.25">
      <c r="B891" s="58">
        <f t="shared" si="104"/>
        <v>43190</v>
      </c>
      <c r="C891" s="59">
        <f t="shared" si="111"/>
        <v>43190</v>
      </c>
      <c r="G891" s="60"/>
      <c r="H891" s="60"/>
      <c r="M891" s="60"/>
      <c r="N891" s="60"/>
      <c r="O891" s="60"/>
      <c r="P891" s="60"/>
      <c r="R891" s="85">
        <f t="shared" si="110"/>
        <v>0</v>
      </c>
      <c r="S891" s="85">
        <f t="shared" si="105"/>
        <v>0</v>
      </c>
      <c r="T891" s="85" t="str">
        <f t="shared" si="106"/>
        <v>No conformidad y &lt;=30</v>
      </c>
      <c r="U891" s="85">
        <v>1</v>
      </c>
      <c r="V891" s="85" t="str">
        <f t="shared" si="107"/>
        <v/>
      </c>
      <c r="W891" s="85" t="b">
        <f t="shared" si="108"/>
        <v>0</v>
      </c>
      <c r="X891" s="85" t="str">
        <f t="shared" si="109"/>
        <v>No conformidad</v>
      </c>
      <c r="Y891" s="85"/>
      <c r="Z891" s="85"/>
      <c r="AA891" s="85"/>
      <c r="AB891" s="85"/>
      <c r="AC891" s="85"/>
      <c r="AD891" s="85"/>
      <c r="AE891" s="85"/>
      <c r="AF891" s="85"/>
      <c r="AG891" s="85"/>
    </row>
    <row r="892" spans="2:33" x14ac:dyDescent="0.25">
      <c r="B892" s="58">
        <f t="shared" si="104"/>
        <v>43190</v>
      </c>
      <c r="C892" s="59">
        <f t="shared" si="111"/>
        <v>43190</v>
      </c>
      <c r="G892" s="60"/>
      <c r="H892" s="60"/>
      <c r="M892" s="60"/>
      <c r="N892" s="60"/>
      <c r="O892" s="60"/>
      <c r="P892" s="60"/>
      <c r="R892" s="85">
        <f t="shared" si="110"/>
        <v>0</v>
      </c>
      <c r="S892" s="85">
        <f t="shared" si="105"/>
        <v>0</v>
      </c>
      <c r="T892" s="85" t="str">
        <f t="shared" si="106"/>
        <v>No conformidad y &lt;=30</v>
      </c>
      <c r="U892" s="85">
        <v>1</v>
      </c>
      <c r="V892" s="85" t="str">
        <f t="shared" si="107"/>
        <v/>
      </c>
      <c r="W892" s="85" t="b">
        <f t="shared" si="108"/>
        <v>0</v>
      </c>
      <c r="X892" s="85" t="str">
        <f t="shared" si="109"/>
        <v>No conformidad</v>
      </c>
      <c r="Y892" s="85"/>
      <c r="Z892" s="85"/>
      <c r="AA892" s="85"/>
      <c r="AB892" s="85"/>
      <c r="AC892" s="85"/>
      <c r="AD892" s="85"/>
      <c r="AE892" s="85"/>
      <c r="AF892" s="85"/>
      <c r="AG892" s="85"/>
    </row>
    <row r="893" spans="2:33" x14ac:dyDescent="0.25">
      <c r="B893" s="58">
        <f t="shared" si="104"/>
        <v>43190</v>
      </c>
      <c r="C893" s="59">
        <f t="shared" si="111"/>
        <v>43190</v>
      </c>
      <c r="G893" s="60"/>
      <c r="H893" s="60"/>
      <c r="M893" s="60"/>
      <c r="N893" s="60"/>
      <c r="O893" s="60"/>
      <c r="P893" s="60"/>
      <c r="R893" s="85">
        <f t="shared" si="110"/>
        <v>0</v>
      </c>
      <c r="S893" s="85">
        <f t="shared" si="105"/>
        <v>0</v>
      </c>
      <c r="T893" s="85" t="str">
        <f t="shared" si="106"/>
        <v>No conformidad y &lt;=30</v>
      </c>
      <c r="U893" s="85">
        <v>1</v>
      </c>
      <c r="V893" s="85" t="str">
        <f t="shared" si="107"/>
        <v/>
      </c>
      <c r="W893" s="85" t="b">
        <f t="shared" si="108"/>
        <v>0</v>
      </c>
      <c r="X893" s="85" t="str">
        <f t="shared" si="109"/>
        <v>No conformidad</v>
      </c>
      <c r="Y893" s="85"/>
      <c r="Z893" s="85"/>
      <c r="AA893" s="85"/>
      <c r="AB893" s="85"/>
      <c r="AC893" s="85"/>
      <c r="AD893" s="85"/>
      <c r="AE893" s="85"/>
      <c r="AF893" s="85"/>
      <c r="AG893" s="85"/>
    </row>
    <row r="894" spans="2:33" x14ac:dyDescent="0.25">
      <c r="B894" s="58">
        <f t="shared" si="104"/>
        <v>43190</v>
      </c>
      <c r="C894" s="59">
        <f t="shared" si="111"/>
        <v>43190</v>
      </c>
      <c r="G894" s="60"/>
      <c r="H894" s="60"/>
      <c r="M894" s="60"/>
      <c r="N894" s="60"/>
      <c r="O894" s="60"/>
      <c r="P894" s="60"/>
      <c r="R894" s="85">
        <f t="shared" si="110"/>
        <v>0</v>
      </c>
      <c r="S894" s="85">
        <f t="shared" si="105"/>
        <v>0</v>
      </c>
      <c r="T894" s="85" t="str">
        <f t="shared" si="106"/>
        <v>No conformidad y &lt;=30</v>
      </c>
      <c r="U894" s="85">
        <v>1</v>
      </c>
      <c r="V894" s="85" t="str">
        <f t="shared" si="107"/>
        <v/>
      </c>
      <c r="W894" s="85" t="b">
        <f t="shared" si="108"/>
        <v>0</v>
      </c>
      <c r="X894" s="85" t="str">
        <f t="shared" si="109"/>
        <v>No conformidad</v>
      </c>
      <c r="Y894" s="85"/>
      <c r="Z894" s="85"/>
      <c r="AA894" s="85"/>
      <c r="AB894" s="85"/>
      <c r="AC894" s="85"/>
      <c r="AD894" s="85"/>
      <c r="AE894" s="85"/>
      <c r="AF894" s="85"/>
      <c r="AG894" s="85"/>
    </row>
    <row r="895" spans="2:33" x14ac:dyDescent="0.25">
      <c r="B895" s="58">
        <f t="shared" si="104"/>
        <v>43190</v>
      </c>
      <c r="C895" s="59">
        <f t="shared" si="111"/>
        <v>43190</v>
      </c>
      <c r="G895" s="60"/>
      <c r="H895" s="60"/>
      <c r="M895" s="60"/>
      <c r="N895" s="60"/>
      <c r="O895" s="60"/>
      <c r="P895" s="60"/>
      <c r="R895" s="85">
        <f t="shared" si="110"/>
        <v>0</v>
      </c>
      <c r="S895" s="85">
        <f t="shared" si="105"/>
        <v>0</v>
      </c>
      <c r="T895" s="85" t="str">
        <f t="shared" si="106"/>
        <v>No conformidad y &lt;=30</v>
      </c>
      <c r="U895" s="85">
        <v>1</v>
      </c>
      <c r="V895" s="85" t="str">
        <f t="shared" si="107"/>
        <v/>
      </c>
      <c r="W895" s="85" t="b">
        <f t="shared" si="108"/>
        <v>0</v>
      </c>
      <c r="X895" s="85" t="str">
        <f t="shared" si="109"/>
        <v>No conformidad</v>
      </c>
      <c r="Y895" s="85"/>
      <c r="Z895" s="85"/>
      <c r="AA895" s="85"/>
      <c r="AB895" s="85"/>
      <c r="AC895" s="85"/>
      <c r="AD895" s="85"/>
      <c r="AE895" s="85"/>
      <c r="AF895" s="85"/>
      <c r="AG895" s="85"/>
    </row>
    <row r="896" spans="2:33" x14ac:dyDescent="0.25">
      <c r="B896" s="58">
        <f t="shared" si="104"/>
        <v>43190</v>
      </c>
      <c r="C896" s="59">
        <f t="shared" si="111"/>
        <v>43190</v>
      </c>
      <c r="G896" s="60"/>
      <c r="H896" s="60"/>
      <c r="M896" s="60"/>
      <c r="N896" s="60"/>
      <c r="O896" s="60"/>
      <c r="P896" s="60"/>
      <c r="R896" s="85">
        <f t="shared" si="110"/>
        <v>0</v>
      </c>
      <c r="S896" s="85">
        <f t="shared" si="105"/>
        <v>0</v>
      </c>
      <c r="T896" s="85" t="str">
        <f t="shared" si="106"/>
        <v>No conformidad y &lt;=30</v>
      </c>
      <c r="U896" s="85">
        <v>1</v>
      </c>
      <c r="V896" s="85" t="str">
        <f t="shared" si="107"/>
        <v/>
      </c>
      <c r="W896" s="85" t="b">
        <f t="shared" si="108"/>
        <v>0</v>
      </c>
      <c r="X896" s="85" t="str">
        <f t="shared" si="109"/>
        <v>No conformidad</v>
      </c>
      <c r="Y896" s="85"/>
      <c r="Z896" s="85"/>
      <c r="AA896" s="85"/>
      <c r="AB896" s="85"/>
      <c r="AC896" s="85"/>
      <c r="AD896" s="85"/>
      <c r="AE896" s="85"/>
      <c r="AF896" s="85"/>
      <c r="AG896" s="85"/>
    </row>
    <row r="897" spans="2:33" x14ac:dyDescent="0.25">
      <c r="B897" s="58">
        <f t="shared" si="104"/>
        <v>43190</v>
      </c>
      <c r="C897" s="59">
        <f t="shared" si="111"/>
        <v>43190</v>
      </c>
      <c r="G897" s="60"/>
      <c r="H897" s="60"/>
      <c r="M897" s="60"/>
      <c r="N897" s="60"/>
      <c r="O897" s="60"/>
      <c r="P897" s="60"/>
      <c r="R897" s="85">
        <f t="shared" si="110"/>
        <v>0</v>
      </c>
      <c r="S897" s="85">
        <f t="shared" si="105"/>
        <v>0</v>
      </c>
      <c r="T897" s="85" t="str">
        <f t="shared" si="106"/>
        <v>No conformidad y &lt;=30</v>
      </c>
      <c r="U897" s="85">
        <v>1</v>
      </c>
      <c r="V897" s="85" t="str">
        <f t="shared" si="107"/>
        <v/>
      </c>
      <c r="W897" s="85" t="b">
        <f t="shared" si="108"/>
        <v>0</v>
      </c>
      <c r="X897" s="85" t="str">
        <f t="shared" si="109"/>
        <v>No conformidad</v>
      </c>
      <c r="Y897" s="85"/>
      <c r="Z897" s="85"/>
      <c r="AA897" s="85"/>
      <c r="AB897" s="85"/>
      <c r="AC897" s="85"/>
      <c r="AD897" s="85"/>
      <c r="AE897" s="85"/>
      <c r="AF897" s="85"/>
      <c r="AG897" s="85"/>
    </row>
    <row r="898" spans="2:33" x14ac:dyDescent="0.25">
      <c r="B898" s="58">
        <f t="shared" si="104"/>
        <v>43190</v>
      </c>
      <c r="C898" s="59">
        <f t="shared" si="111"/>
        <v>43190</v>
      </c>
      <c r="G898" s="60"/>
      <c r="H898" s="60"/>
      <c r="M898" s="60"/>
      <c r="N898" s="60"/>
      <c r="O898" s="60"/>
      <c r="P898" s="60"/>
      <c r="R898" s="85">
        <f t="shared" si="110"/>
        <v>0</v>
      </c>
      <c r="S898" s="85">
        <f t="shared" si="105"/>
        <v>0</v>
      </c>
      <c r="T898" s="85" t="str">
        <f t="shared" si="106"/>
        <v>No conformidad y &lt;=30</v>
      </c>
      <c r="U898" s="85">
        <v>1</v>
      </c>
      <c r="V898" s="85" t="str">
        <f t="shared" si="107"/>
        <v/>
      </c>
      <c r="W898" s="85" t="b">
        <f t="shared" si="108"/>
        <v>0</v>
      </c>
      <c r="X898" s="85" t="str">
        <f t="shared" si="109"/>
        <v>No conformidad</v>
      </c>
      <c r="Y898" s="85"/>
      <c r="Z898" s="85"/>
      <c r="AA898" s="85"/>
      <c r="AB898" s="85"/>
      <c r="AC898" s="85"/>
      <c r="AD898" s="85"/>
      <c r="AE898" s="85"/>
      <c r="AF898" s="85"/>
      <c r="AG898" s="85"/>
    </row>
    <row r="899" spans="2:33" x14ac:dyDescent="0.25">
      <c r="B899" s="58">
        <f t="shared" si="104"/>
        <v>43190</v>
      </c>
      <c r="C899" s="59">
        <f t="shared" si="111"/>
        <v>43190</v>
      </c>
      <c r="G899" s="60"/>
      <c r="H899" s="60"/>
      <c r="M899" s="60"/>
      <c r="N899" s="60"/>
      <c r="O899" s="60"/>
      <c r="P899" s="60"/>
      <c r="R899" s="85">
        <f t="shared" si="110"/>
        <v>0</v>
      </c>
      <c r="S899" s="85">
        <f t="shared" si="105"/>
        <v>0</v>
      </c>
      <c r="T899" s="85" t="str">
        <f t="shared" si="106"/>
        <v>No conformidad y &lt;=30</v>
      </c>
      <c r="U899" s="85">
        <v>1</v>
      </c>
      <c r="V899" s="85" t="str">
        <f t="shared" si="107"/>
        <v/>
      </c>
      <c r="W899" s="85" t="b">
        <f t="shared" si="108"/>
        <v>0</v>
      </c>
      <c r="X899" s="85" t="str">
        <f t="shared" si="109"/>
        <v>No conformidad</v>
      </c>
      <c r="Y899" s="85"/>
      <c r="Z899" s="85"/>
      <c r="AA899" s="85"/>
      <c r="AB899" s="85"/>
      <c r="AC899" s="85"/>
      <c r="AD899" s="85"/>
      <c r="AE899" s="85"/>
      <c r="AF899" s="85"/>
      <c r="AG899" s="85"/>
    </row>
    <row r="900" spans="2:33" x14ac:dyDescent="0.25">
      <c r="B900" s="58">
        <f t="shared" si="104"/>
        <v>43190</v>
      </c>
      <c r="C900" s="59">
        <f t="shared" si="111"/>
        <v>43190</v>
      </c>
      <c r="G900" s="60"/>
      <c r="H900" s="60"/>
      <c r="M900" s="60"/>
      <c r="N900" s="60"/>
      <c r="O900" s="60"/>
      <c r="P900" s="60"/>
      <c r="R900" s="85">
        <f t="shared" si="110"/>
        <v>0</v>
      </c>
      <c r="S900" s="85">
        <f t="shared" si="105"/>
        <v>0</v>
      </c>
      <c r="T900" s="85" t="str">
        <f t="shared" si="106"/>
        <v>No conformidad y &lt;=30</v>
      </c>
      <c r="U900" s="85">
        <v>1</v>
      </c>
      <c r="V900" s="85" t="str">
        <f t="shared" si="107"/>
        <v/>
      </c>
      <c r="W900" s="85" t="b">
        <f t="shared" si="108"/>
        <v>0</v>
      </c>
      <c r="X900" s="85" t="str">
        <f t="shared" si="109"/>
        <v>No conformidad</v>
      </c>
      <c r="Y900" s="85"/>
      <c r="Z900" s="85"/>
      <c r="AA900" s="85"/>
      <c r="AB900" s="85"/>
      <c r="AC900" s="85"/>
      <c r="AD900" s="85"/>
      <c r="AE900" s="85"/>
      <c r="AF900" s="85"/>
      <c r="AG900" s="85"/>
    </row>
    <row r="901" spans="2:33" x14ac:dyDescent="0.25">
      <c r="B901" s="58">
        <f t="shared" si="104"/>
        <v>43190</v>
      </c>
      <c r="C901" s="59">
        <f t="shared" si="111"/>
        <v>43190</v>
      </c>
      <c r="G901" s="60"/>
      <c r="H901" s="60"/>
      <c r="M901" s="60"/>
      <c r="N901" s="60"/>
      <c r="O901" s="60"/>
      <c r="P901" s="60"/>
      <c r="R901" s="85">
        <f t="shared" si="110"/>
        <v>0</v>
      </c>
      <c r="S901" s="85">
        <f t="shared" si="105"/>
        <v>0</v>
      </c>
      <c r="T901" s="85" t="str">
        <f t="shared" si="106"/>
        <v>No conformidad y &lt;=30</v>
      </c>
      <c r="U901" s="85">
        <v>1</v>
      </c>
      <c r="V901" s="85" t="str">
        <f t="shared" si="107"/>
        <v/>
      </c>
      <c r="W901" s="85" t="b">
        <f t="shared" si="108"/>
        <v>0</v>
      </c>
      <c r="X901" s="85" t="str">
        <f t="shared" si="109"/>
        <v>No conformidad</v>
      </c>
      <c r="Y901" s="85"/>
      <c r="Z901" s="85"/>
      <c r="AA901" s="85"/>
      <c r="AB901" s="85"/>
      <c r="AC901" s="85"/>
      <c r="AD901" s="85"/>
      <c r="AE901" s="85"/>
      <c r="AF901" s="85"/>
      <c r="AG901" s="85"/>
    </row>
    <row r="902" spans="2:33" x14ac:dyDescent="0.25">
      <c r="B902" s="58">
        <f t="shared" si="104"/>
        <v>43190</v>
      </c>
      <c r="C902" s="59">
        <f t="shared" si="111"/>
        <v>43190</v>
      </c>
      <c r="G902" s="60"/>
      <c r="H902" s="60"/>
      <c r="M902" s="60"/>
      <c r="N902" s="60"/>
      <c r="O902" s="60"/>
      <c r="P902" s="60"/>
      <c r="R902" s="85">
        <f t="shared" si="110"/>
        <v>0</v>
      </c>
      <c r="S902" s="85">
        <f t="shared" si="105"/>
        <v>0</v>
      </c>
      <c r="T902" s="85" t="str">
        <f t="shared" si="106"/>
        <v>No conformidad y &lt;=30</v>
      </c>
      <c r="U902" s="85">
        <v>1</v>
      </c>
      <c r="V902" s="85" t="str">
        <f t="shared" si="107"/>
        <v/>
      </c>
      <c r="W902" s="85" t="b">
        <f t="shared" si="108"/>
        <v>0</v>
      </c>
      <c r="X902" s="85" t="str">
        <f t="shared" si="109"/>
        <v>No conformidad</v>
      </c>
      <c r="Y902" s="85"/>
      <c r="Z902" s="85"/>
      <c r="AA902" s="85"/>
      <c r="AB902" s="85"/>
      <c r="AC902" s="85"/>
      <c r="AD902" s="85"/>
      <c r="AE902" s="85"/>
      <c r="AF902" s="85"/>
      <c r="AG902" s="85"/>
    </row>
    <row r="903" spans="2:33" x14ac:dyDescent="0.25">
      <c r="B903" s="58">
        <f t="shared" si="104"/>
        <v>43190</v>
      </c>
      <c r="C903" s="59">
        <f t="shared" si="111"/>
        <v>43190</v>
      </c>
      <c r="G903" s="60"/>
      <c r="H903" s="60"/>
      <c r="M903" s="60"/>
      <c r="N903" s="60"/>
      <c r="O903" s="60"/>
      <c r="P903" s="60"/>
      <c r="R903" s="85">
        <f t="shared" si="110"/>
        <v>0</v>
      </c>
      <c r="S903" s="85">
        <f t="shared" si="105"/>
        <v>0</v>
      </c>
      <c r="T903" s="85" t="str">
        <f t="shared" si="106"/>
        <v>No conformidad y &lt;=30</v>
      </c>
      <c r="U903" s="85">
        <v>1</v>
      </c>
      <c r="V903" s="85" t="str">
        <f t="shared" si="107"/>
        <v/>
      </c>
      <c r="W903" s="85" t="b">
        <f t="shared" si="108"/>
        <v>0</v>
      </c>
      <c r="X903" s="85" t="str">
        <f t="shared" si="109"/>
        <v>No conformidad</v>
      </c>
      <c r="Y903" s="85"/>
      <c r="Z903" s="85"/>
      <c r="AA903" s="85"/>
      <c r="AB903" s="85"/>
      <c r="AC903" s="85"/>
      <c r="AD903" s="85"/>
      <c r="AE903" s="85"/>
      <c r="AF903" s="85"/>
      <c r="AG903" s="85"/>
    </row>
    <row r="904" spans="2:33" x14ac:dyDescent="0.25">
      <c r="B904" s="58">
        <f t="shared" ref="B904:B967" si="112">IF(ISBLANK(P904),$F$5,P904)</f>
        <v>43190</v>
      </c>
      <c r="C904" s="59">
        <f t="shared" si="111"/>
        <v>43190</v>
      </c>
      <c r="G904" s="60"/>
      <c r="H904" s="60"/>
      <c r="M904" s="60"/>
      <c r="N904" s="60"/>
      <c r="O904" s="60"/>
      <c r="P904" s="60"/>
      <c r="R904" s="85">
        <f t="shared" si="110"/>
        <v>0</v>
      </c>
      <c r="S904" s="85">
        <f t="shared" ref="S904:S972" si="113">O904-M904</f>
        <v>0</v>
      </c>
      <c r="T904" s="85" t="str">
        <f t="shared" ref="T904:T967" si="114">IF(AND(S904&lt;=30,ISBLANK(N904)),"No conformidad y &lt;=30",IF(AND(S904&gt;30,ISBLANK(N904)),"No conformidad y &gt;30",IF(S904&lt;=30,"Conformidad y &lt;=30","Conformidad y &gt;30")))</f>
        <v>No conformidad y &lt;=30</v>
      </c>
      <c r="U904" s="85">
        <v>1</v>
      </c>
      <c r="V904" s="85" t="str">
        <f t="shared" ref="V904:V968" si="115">IF(AND(ISBLANK(N904),ISNUMBER(J904)),"No conformidad",IF(ISNUMBER(J904),P904-N904,""))</f>
        <v/>
      </c>
      <c r="W904" s="85" t="b">
        <f t="shared" ref="W904:W968" si="116">ISNUMBER(P904)</f>
        <v>0</v>
      </c>
      <c r="X904" s="85" t="str">
        <f t="shared" si="109"/>
        <v>No conformidad</v>
      </c>
      <c r="Y904" s="85"/>
      <c r="Z904" s="85"/>
      <c r="AA904" s="85"/>
      <c r="AB904" s="85"/>
      <c r="AC904" s="85"/>
      <c r="AD904" s="85"/>
      <c r="AE904" s="85"/>
      <c r="AF904" s="85"/>
      <c r="AG904" s="85"/>
    </row>
    <row r="905" spans="2:33" x14ac:dyDescent="0.25">
      <c r="B905" s="58">
        <f t="shared" si="112"/>
        <v>43190</v>
      </c>
      <c r="C905" s="59">
        <f t="shared" si="111"/>
        <v>43190</v>
      </c>
      <c r="G905" s="60"/>
      <c r="H905" s="60"/>
      <c r="M905" s="60"/>
      <c r="N905" s="60"/>
      <c r="O905" s="60"/>
      <c r="P905" s="60"/>
      <c r="R905" s="85">
        <f t="shared" si="110"/>
        <v>0</v>
      </c>
      <c r="S905" s="85">
        <f t="shared" si="113"/>
        <v>0</v>
      </c>
      <c r="T905" s="85" t="str">
        <f t="shared" si="114"/>
        <v>No conformidad y &lt;=30</v>
      </c>
      <c r="U905" s="85">
        <v>1</v>
      </c>
      <c r="V905" s="85" t="str">
        <f t="shared" si="115"/>
        <v/>
      </c>
      <c r="W905" s="85" t="b">
        <f t="shared" si="116"/>
        <v>0</v>
      </c>
      <c r="X905" s="85" t="str">
        <f t="shared" ref="X905:X968" si="117">IF(ISBLANK(N905),"No conformidad",$F$5-N905)</f>
        <v>No conformidad</v>
      </c>
      <c r="Y905" s="85"/>
      <c r="Z905" s="85"/>
      <c r="AA905" s="85"/>
      <c r="AB905" s="85"/>
      <c r="AC905" s="85"/>
      <c r="AD905" s="85"/>
      <c r="AE905" s="85"/>
      <c r="AF905" s="85"/>
      <c r="AG905" s="85"/>
    </row>
    <row r="906" spans="2:33" x14ac:dyDescent="0.25">
      <c r="B906" s="58">
        <f t="shared" si="112"/>
        <v>43190</v>
      </c>
      <c r="C906" s="59">
        <f t="shared" si="111"/>
        <v>43190</v>
      </c>
      <c r="G906" s="60"/>
      <c r="H906" s="60"/>
      <c r="M906" s="60"/>
      <c r="N906" s="60"/>
      <c r="O906" s="60"/>
      <c r="P906" s="60"/>
      <c r="R906" s="85">
        <f t="shared" ref="R906:R969" si="118">IF(ISBLANK(P906),C906*J906,-C906*J906)</f>
        <v>0</v>
      </c>
      <c r="S906" s="85">
        <f t="shared" si="113"/>
        <v>0</v>
      </c>
      <c r="T906" s="85" t="str">
        <f t="shared" si="114"/>
        <v>No conformidad y &lt;=30</v>
      </c>
      <c r="U906" s="85">
        <v>1</v>
      </c>
      <c r="V906" s="85" t="str">
        <f t="shared" si="115"/>
        <v/>
      </c>
      <c r="W906" s="85" t="b">
        <f t="shared" si="116"/>
        <v>0</v>
      </c>
      <c r="X906" s="85" t="str">
        <f t="shared" si="117"/>
        <v>No conformidad</v>
      </c>
      <c r="Y906" s="85"/>
      <c r="Z906" s="85"/>
      <c r="AA906" s="85"/>
      <c r="AB906" s="85"/>
      <c r="AC906" s="85"/>
      <c r="AD906" s="85"/>
      <c r="AE906" s="85"/>
      <c r="AF906" s="85"/>
      <c r="AG906" s="85"/>
    </row>
    <row r="907" spans="2:33" x14ac:dyDescent="0.25">
      <c r="B907" s="58">
        <f t="shared" si="112"/>
        <v>43190</v>
      </c>
      <c r="C907" s="59">
        <f t="shared" si="111"/>
        <v>43190</v>
      </c>
      <c r="G907" s="60"/>
      <c r="H907" s="60"/>
      <c r="M907" s="60"/>
      <c r="N907" s="60"/>
      <c r="O907" s="60"/>
      <c r="P907" s="60"/>
      <c r="R907" s="85">
        <f t="shared" si="118"/>
        <v>0</v>
      </c>
      <c r="S907" s="85">
        <f t="shared" si="113"/>
        <v>0</v>
      </c>
      <c r="T907" s="85" t="str">
        <f t="shared" si="114"/>
        <v>No conformidad y &lt;=30</v>
      </c>
      <c r="U907" s="85">
        <v>1</v>
      </c>
      <c r="V907" s="85" t="str">
        <f t="shared" si="115"/>
        <v/>
      </c>
      <c r="W907" s="85" t="b">
        <f t="shared" si="116"/>
        <v>0</v>
      </c>
      <c r="X907" s="85" t="str">
        <f t="shared" si="117"/>
        <v>No conformidad</v>
      </c>
      <c r="Y907" s="85"/>
      <c r="Z907" s="85"/>
      <c r="AA907" s="85"/>
      <c r="AB907" s="85"/>
      <c r="AC907" s="85"/>
      <c r="AD907" s="85"/>
      <c r="AE907" s="85"/>
      <c r="AF907" s="85"/>
      <c r="AG907" s="85"/>
    </row>
    <row r="908" spans="2:33" x14ac:dyDescent="0.25">
      <c r="B908" s="58">
        <f t="shared" si="112"/>
        <v>43190</v>
      </c>
      <c r="C908" s="59">
        <f t="shared" si="111"/>
        <v>43190</v>
      </c>
      <c r="G908" s="60"/>
      <c r="H908" s="60"/>
      <c r="M908" s="60"/>
      <c r="N908" s="60"/>
      <c r="O908" s="60"/>
      <c r="P908" s="60"/>
      <c r="R908" s="85">
        <f t="shared" si="118"/>
        <v>0</v>
      </c>
      <c r="S908" s="85">
        <f t="shared" si="113"/>
        <v>0</v>
      </c>
      <c r="T908" s="85" t="str">
        <f t="shared" si="114"/>
        <v>No conformidad y &lt;=30</v>
      </c>
      <c r="U908" s="85">
        <v>1</v>
      </c>
      <c r="V908" s="85" t="str">
        <f t="shared" si="115"/>
        <v/>
      </c>
      <c r="W908" s="85" t="b">
        <f t="shared" si="116"/>
        <v>0</v>
      </c>
      <c r="X908" s="85" t="str">
        <f t="shared" si="117"/>
        <v>No conformidad</v>
      </c>
      <c r="Y908" s="85"/>
      <c r="Z908" s="85"/>
      <c r="AA908" s="85"/>
      <c r="AB908" s="85"/>
      <c r="AC908" s="85"/>
      <c r="AD908" s="85"/>
      <c r="AE908" s="85"/>
      <c r="AF908" s="85"/>
      <c r="AG908" s="85"/>
    </row>
    <row r="909" spans="2:33" x14ac:dyDescent="0.25">
      <c r="B909" s="58">
        <f t="shared" si="112"/>
        <v>43190</v>
      </c>
      <c r="C909" s="59">
        <f t="shared" ref="C909:C972" si="119">B909-N909</f>
        <v>43190</v>
      </c>
      <c r="G909" s="60"/>
      <c r="H909" s="60"/>
      <c r="M909" s="60"/>
      <c r="N909" s="60"/>
      <c r="O909" s="60"/>
      <c r="P909" s="60"/>
      <c r="R909" s="85">
        <f t="shared" si="118"/>
        <v>0</v>
      </c>
      <c r="S909" s="85">
        <f t="shared" si="113"/>
        <v>0</v>
      </c>
      <c r="T909" s="85" t="str">
        <f t="shared" si="114"/>
        <v>No conformidad y &lt;=30</v>
      </c>
      <c r="U909" s="85">
        <v>1</v>
      </c>
      <c r="V909" s="85" t="str">
        <f t="shared" si="115"/>
        <v/>
      </c>
      <c r="W909" s="85" t="b">
        <f t="shared" si="116"/>
        <v>0</v>
      </c>
      <c r="X909" s="85" t="str">
        <f t="shared" si="117"/>
        <v>No conformidad</v>
      </c>
      <c r="Y909" s="85"/>
      <c r="Z909" s="85"/>
      <c r="AA909" s="85"/>
      <c r="AB909" s="85"/>
      <c r="AC909" s="85"/>
      <c r="AD909" s="85"/>
      <c r="AE909" s="85"/>
      <c r="AF909" s="85"/>
      <c r="AG909" s="85"/>
    </row>
    <row r="910" spans="2:33" x14ac:dyDescent="0.25">
      <c r="B910" s="58">
        <f t="shared" si="112"/>
        <v>43190</v>
      </c>
      <c r="C910" s="59">
        <f t="shared" si="119"/>
        <v>43190</v>
      </c>
      <c r="G910" s="60"/>
      <c r="H910" s="60"/>
      <c r="M910" s="60"/>
      <c r="N910" s="60"/>
      <c r="O910" s="60"/>
      <c r="P910" s="60"/>
      <c r="R910" s="85">
        <f t="shared" si="118"/>
        <v>0</v>
      </c>
      <c r="S910" s="85">
        <f t="shared" si="113"/>
        <v>0</v>
      </c>
      <c r="T910" s="85" t="str">
        <f t="shared" si="114"/>
        <v>No conformidad y &lt;=30</v>
      </c>
      <c r="U910" s="85">
        <v>1</v>
      </c>
      <c r="V910" s="85" t="str">
        <f t="shared" si="115"/>
        <v/>
      </c>
      <c r="W910" s="85" t="b">
        <f t="shared" si="116"/>
        <v>0</v>
      </c>
      <c r="X910" s="85" t="str">
        <f t="shared" si="117"/>
        <v>No conformidad</v>
      </c>
      <c r="Y910" s="85"/>
      <c r="Z910" s="85"/>
      <c r="AA910" s="85"/>
      <c r="AB910" s="85"/>
      <c r="AC910" s="85"/>
      <c r="AD910" s="85"/>
      <c r="AE910" s="85"/>
      <c r="AF910" s="85"/>
      <c r="AG910" s="85"/>
    </row>
    <row r="911" spans="2:33" x14ac:dyDescent="0.25">
      <c r="B911" s="58">
        <f t="shared" si="112"/>
        <v>43190</v>
      </c>
      <c r="C911" s="59">
        <f t="shared" si="119"/>
        <v>43190</v>
      </c>
      <c r="G911" s="60"/>
      <c r="H911" s="60"/>
      <c r="M911" s="60"/>
      <c r="N911" s="60"/>
      <c r="O911" s="60"/>
      <c r="P911" s="60"/>
      <c r="R911" s="85">
        <f t="shared" si="118"/>
        <v>0</v>
      </c>
      <c r="S911" s="85">
        <f t="shared" si="113"/>
        <v>0</v>
      </c>
      <c r="T911" s="85" t="str">
        <f t="shared" si="114"/>
        <v>No conformidad y &lt;=30</v>
      </c>
      <c r="U911" s="85">
        <v>1</v>
      </c>
      <c r="V911" s="85" t="str">
        <f t="shared" si="115"/>
        <v/>
      </c>
      <c r="W911" s="85" t="b">
        <f t="shared" si="116"/>
        <v>0</v>
      </c>
      <c r="X911" s="85" t="str">
        <f t="shared" si="117"/>
        <v>No conformidad</v>
      </c>
      <c r="Y911" s="85"/>
      <c r="Z911" s="85"/>
      <c r="AA911" s="85"/>
      <c r="AB911" s="85"/>
      <c r="AC911" s="85"/>
      <c r="AD911" s="85"/>
      <c r="AE911" s="85"/>
      <c r="AF911" s="85"/>
      <c r="AG911" s="85"/>
    </row>
    <row r="912" spans="2:33" x14ac:dyDescent="0.25">
      <c r="B912" s="58">
        <f t="shared" si="112"/>
        <v>43190</v>
      </c>
      <c r="C912" s="59">
        <f t="shared" si="119"/>
        <v>43190</v>
      </c>
      <c r="G912" s="60"/>
      <c r="H912" s="60"/>
      <c r="M912" s="60"/>
      <c r="N912" s="60"/>
      <c r="O912" s="60"/>
      <c r="P912" s="60"/>
      <c r="R912" s="85">
        <f t="shared" si="118"/>
        <v>0</v>
      </c>
      <c r="S912" s="85">
        <f t="shared" si="113"/>
        <v>0</v>
      </c>
      <c r="T912" s="85" t="str">
        <f t="shared" si="114"/>
        <v>No conformidad y &lt;=30</v>
      </c>
      <c r="U912" s="85">
        <v>1</v>
      </c>
      <c r="V912" s="85" t="str">
        <f t="shared" si="115"/>
        <v/>
      </c>
      <c r="W912" s="85" t="b">
        <f t="shared" si="116"/>
        <v>0</v>
      </c>
      <c r="X912" s="85" t="str">
        <f t="shared" si="117"/>
        <v>No conformidad</v>
      </c>
      <c r="Y912" s="85"/>
      <c r="Z912" s="85"/>
      <c r="AA912" s="85"/>
      <c r="AB912" s="85"/>
      <c r="AC912" s="85"/>
      <c r="AD912" s="85"/>
      <c r="AE912" s="85"/>
      <c r="AF912" s="85"/>
      <c r="AG912" s="85"/>
    </row>
    <row r="913" spans="2:33" x14ac:dyDescent="0.25">
      <c r="B913" s="58">
        <f t="shared" si="112"/>
        <v>43190</v>
      </c>
      <c r="C913" s="59">
        <f t="shared" si="119"/>
        <v>43190</v>
      </c>
      <c r="G913" s="60"/>
      <c r="H913" s="60"/>
      <c r="M913" s="60"/>
      <c r="N913" s="60"/>
      <c r="O913" s="60"/>
      <c r="P913" s="60"/>
      <c r="R913" s="85">
        <f t="shared" si="118"/>
        <v>0</v>
      </c>
      <c r="S913" s="85">
        <f t="shared" si="113"/>
        <v>0</v>
      </c>
      <c r="T913" s="85" t="str">
        <f t="shared" si="114"/>
        <v>No conformidad y &lt;=30</v>
      </c>
      <c r="U913" s="85">
        <v>1</v>
      </c>
      <c r="V913" s="85" t="str">
        <f t="shared" si="115"/>
        <v/>
      </c>
      <c r="W913" s="85" t="b">
        <f t="shared" si="116"/>
        <v>0</v>
      </c>
      <c r="X913" s="85" t="str">
        <f t="shared" si="117"/>
        <v>No conformidad</v>
      </c>
      <c r="Y913" s="85"/>
      <c r="Z913" s="85"/>
      <c r="AA913" s="85"/>
      <c r="AB913" s="85"/>
      <c r="AC913" s="85"/>
      <c r="AD913" s="85"/>
      <c r="AE913" s="85"/>
      <c r="AF913" s="85"/>
      <c r="AG913" s="85"/>
    </row>
    <row r="914" spans="2:33" x14ac:dyDescent="0.25">
      <c r="B914" s="58">
        <f t="shared" si="112"/>
        <v>43190</v>
      </c>
      <c r="C914" s="59">
        <f t="shared" si="119"/>
        <v>43190</v>
      </c>
      <c r="G914" s="60"/>
      <c r="H914" s="60"/>
      <c r="M914" s="60"/>
      <c r="N914" s="60"/>
      <c r="O914" s="60"/>
      <c r="P914" s="60"/>
      <c r="R914" s="85">
        <f t="shared" si="118"/>
        <v>0</v>
      </c>
      <c r="S914" s="85">
        <f t="shared" si="113"/>
        <v>0</v>
      </c>
      <c r="T914" s="85" t="str">
        <f t="shared" si="114"/>
        <v>No conformidad y &lt;=30</v>
      </c>
      <c r="U914" s="85">
        <v>1</v>
      </c>
      <c r="V914" s="85" t="str">
        <f t="shared" si="115"/>
        <v/>
      </c>
      <c r="W914" s="85" t="b">
        <f t="shared" si="116"/>
        <v>0</v>
      </c>
      <c r="X914" s="85" t="str">
        <f t="shared" si="117"/>
        <v>No conformidad</v>
      </c>
      <c r="Y914" s="85"/>
      <c r="Z914" s="85"/>
      <c r="AA914" s="85"/>
      <c r="AB914" s="85"/>
      <c r="AC914" s="85"/>
      <c r="AD914" s="85"/>
      <c r="AE914" s="85"/>
      <c r="AF914" s="85"/>
      <c r="AG914" s="85"/>
    </row>
    <row r="915" spans="2:33" x14ac:dyDescent="0.25">
      <c r="B915" s="58">
        <f t="shared" si="112"/>
        <v>43190</v>
      </c>
      <c r="C915" s="59">
        <f t="shared" si="119"/>
        <v>43190</v>
      </c>
      <c r="G915" s="60"/>
      <c r="H915" s="60"/>
      <c r="M915" s="60"/>
      <c r="N915" s="60"/>
      <c r="O915" s="60"/>
      <c r="P915" s="60"/>
      <c r="R915" s="85">
        <f t="shared" si="118"/>
        <v>0</v>
      </c>
      <c r="S915" s="85">
        <f t="shared" si="113"/>
        <v>0</v>
      </c>
      <c r="T915" s="85" t="str">
        <f t="shared" si="114"/>
        <v>No conformidad y &lt;=30</v>
      </c>
      <c r="U915" s="85">
        <v>1</v>
      </c>
      <c r="V915" s="85" t="str">
        <f t="shared" si="115"/>
        <v/>
      </c>
      <c r="W915" s="85" t="b">
        <f t="shared" si="116"/>
        <v>0</v>
      </c>
      <c r="X915" s="85" t="str">
        <f t="shared" si="117"/>
        <v>No conformidad</v>
      </c>
      <c r="Y915" s="85"/>
      <c r="Z915" s="85"/>
      <c r="AA915" s="85"/>
      <c r="AB915" s="85"/>
      <c r="AC915" s="85"/>
      <c r="AD915" s="85"/>
      <c r="AE915" s="85"/>
      <c r="AF915" s="85"/>
      <c r="AG915" s="85"/>
    </row>
    <row r="916" spans="2:33" x14ac:dyDescent="0.25">
      <c r="B916" s="58">
        <f t="shared" si="112"/>
        <v>43190</v>
      </c>
      <c r="C916" s="59">
        <f t="shared" si="119"/>
        <v>43190</v>
      </c>
      <c r="G916" s="60"/>
      <c r="H916" s="60"/>
      <c r="M916" s="60"/>
      <c r="N916" s="60"/>
      <c r="O916" s="60"/>
      <c r="P916" s="60"/>
      <c r="R916" s="85">
        <f t="shared" si="118"/>
        <v>0</v>
      </c>
      <c r="S916" s="85">
        <f t="shared" si="113"/>
        <v>0</v>
      </c>
      <c r="T916" s="85" t="str">
        <f t="shared" si="114"/>
        <v>No conformidad y &lt;=30</v>
      </c>
      <c r="U916" s="85">
        <v>1</v>
      </c>
      <c r="V916" s="85" t="str">
        <f t="shared" si="115"/>
        <v/>
      </c>
      <c r="W916" s="85" t="b">
        <f t="shared" si="116"/>
        <v>0</v>
      </c>
      <c r="X916" s="85" t="str">
        <f t="shared" si="117"/>
        <v>No conformidad</v>
      </c>
      <c r="Y916" s="85"/>
      <c r="Z916" s="85"/>
      <c r="AA916" s="85"/>
      <c r="AB916" s="85"/>
      <c r="AC916" s="85"/>
      <c r="AD916" s="85"/>
      <c r="AE916" s="85"/>
      <c r="AF916" s="85"/>
      <c r="AG916" s="85"/>
    </row>
    <row r="917" spans="2:33" x14ac:dyDescent="0.25">
      <c r="B917" s="58">
        <f t="shared" si="112"/>
        <v>43190</v>
      </c>
      <c r="C917" s="59">
        <f t="shared" si="119"/>
        <v>43190</v>
      </c>
      <c r="G917" s="60"/>
      <c r="H917" s="60"/>
      <c r="M917" s="60"/>
      <c r="N917" s="60"/>
      <c r="O917" s="60"/>
      <c r="P917" s="60"/>
      <c r="R917" s="85">
        <f t="shared" si="118"/>
        <v>0</v>
      </c>
      <c r="S917" s="85">
        <f t="shared" si="113"/>
        <v>0</v>
      </c>
      <c r="T917" s="85" t="str">
        <f t="shared" si="114"/>
        <v>No conformidad y &lt;=30</v>
      </c>
      <c r="U917" s="85">
        <v>1</v>
      </c>
      <c r="V917" s="85" t="str">
        <f t="shared" si="115"/>
        <v/>
      </c>
      <c r="W917" s="85" t="b">
        <f t="shared" si="116"/>
        <v>0</v>
      </c>
      <c r="X917" s="85" t="str">
        <f t="shared" si="117"/>
        <v>No conformidad</v>
      </c>
      <c r="Y917" s="85"/>
      <c r="Z917" s="85"/>
      <c r="AA917" s="85"/>
      <c r="AB917" s="85"/>
      <c r="AC917" s="85"/>
      <c r="AD917" s="85"/>
      <c r="AE917" s="85"/>
      <c r="AF917" s="85"/>
      <c r="AG917" s="85"/>
    </row>
    <row r="918" spans="2:33" x14ac:dyDescent="0.25">
      <c r="B918" s="58">
        <f t="shared" si="112"/>
        <v>43190</v>
      </c>
      <c r="C918" s="59">
        <f t="shared" si="119"/>
        <v>43190</v>
      </c>
      <c r="G918" s="60"/>
      <c r="H918" s="60"/>
      <c r="M918" s="60"/>
      <c r="N918" s="60"/>
      <c r="O918" s="60"/>
      <c r="P918" s="60"/>
      <c r="R918" s="85">
        <f t="shared" si="118"/>
        <v>0</v>
      </c>
      <c r="S918" s="85">
        <f t="shared" si="113"/>
        <v>0</v>
      </c>
      <c r="T918" s="85" t="str">
        <f t="shared" si="114"/>
        <v>No conformidad y &lt;=30</v>
      </c>
      <c r="U918" s="85">
        <v>1</v>
      </c>
      <c r="V918" s="85" t="str">
        <f t="shared" si="115"/>
        <v/>
      </c>
      <c r="W918" s="85" t="b">
        <f t="shared" si="116"/>
        <v>0</v>
      </c>
      <c r="X918" s="85" t="str">
        <f t="shared" si="117"/>
        <v>No conformidad</v>
      </c>
      <c r="Y918" s="85"/>
      <c r="Z918" s="85"/>
      <c r="AA918" s="85"/>
      <c r="AB918" s="85"/>
      <c r="AC918" s="85"/>
      <c r="AD918" s="85"/>
      <c r="AE918" s="85"/>
      <c r="AF918" s="85"/>
      <c r="AG918" s="85"/>
    </row>
    <row r="919" spans="2:33" x14ac:dyDescent="0.25">
      <c r="B919" s="58">
        <f t="shared" si="112"/>
        <v>43190</v>
      </c>
      <c r="C919" s="59">
        <f t="shared" si="119"/>
        <v>43190</v>
      </c>
      <c r="G919" s="60"/>
      <c r="H919" s="60"/>
      <c r="M919" s="60"/>
      <c r="N919" s="60"/>
      <c r="O919" s="60"/>
      <c r="P919" s="60"/>
      <c r="R919" s="85">
        <f t="shared" si="118"/>
        <v>0</v>
      </c>
      <c r="S919" s="85">
        <f t="shared" si="113"/>
        <v>0</v>
      </c>
      <c r="T919" s="85" t="str">
        <f t="shared" si="114"/>
        <v>No conformidad y &lt;=30</v>
      </c>
      <c r="U919" s="85">
        <v>1</v>
      </c>
      <c r="V919" s="85" t="str">
        <f t="shared" si="115"/>
        <v/>
      </c>
      <c r="W919" s="85" t="b">
        <f t="shared" si="116"/>
        <v>0</v>
      </c>
      <c r="X919" s="85" t="str">
        <f t="shared" si="117"/>
        <v>No conformidad</v>
      </c>
      <c r="Y919" s="85"/>
      <c r="Z919" s="85"/>
      <c r="AA919" s="85"/>
      <c r="AB919" s="85"/>
      <c r="AC919" s="85"/>
      <c r="AD919" s="85"/>
      <c r="AE919" s="85"/>
      <c r="AF919" s="85"/>
      <c r="AG919" s="85"/>
    </row>
    <row r="920" spans="2:33" x14ac:dyDescent="0.25">
      <c r="B920" s="58">
        <f t="shared" si="112"/>
        <v>43190</v>
      </c>
      <c r="C920" s="59">
        <f t="shared" si="119"/>
        <v>43190</v>
      </c>
      <c r="G920" s="60"/>
      <c r="H920" s="60"/>
      <c r="M920" s="60"/>
      <c r="N920" s="60"/>
      <c r="O920" s="60"/>
      <c r="P920" s="60"/>
      <c r="R920" s="85">
        <f t="shared" si="118"/>
        <v>0</v>
      </c>
      <c r="S920" s="85">
        <f t="shared" si="113"/>
        <v>0</v>
      </c>
      <c r="T920" s="85" t="str">
        <f t="shared" si="114"/>
        <v>No conformidad y &lt;=30</v>
      </c>
      <c r="U920" s="85">
        <v>1</v>
      </c>
      <c r="V920" s="85" t="str">
        <f t="shared" si="115"/>
        <v/>
      </c>
      <c r="W920" s="85" t="b">
        <f t="shared" si="116"/>
        <v>0</v>
      </c>
      <c r="X920" s="85" t="str">
        <f t="shared" si="117"/>
        <v>No conformidad</v>
      </c>
      <c r="Y920" s="85"/>
      <c r="Z920" s="85"/>
      <c r="AA920" s="85"/>
      <c r="AB920" s="85"/>
      <c r="AC920" s="85"/>
      <c r="AD920" s="85"/>
      <c r="AE920" s="85"/>
      <c r="AF920" s="85"/>
      <c r="AG920" s="85"/>
    </row>
    <row r="921" spans="2:33" x14ac:dyDescent="0.25">
      <c r="B921" s="58">
        <f t="shared" si="112"/>
        <v>43190</v>
      </c>
      <c r="C921" s="59">
        <f t="shared" si="119"/>
        <v>43190</v>
      </c>
      <c r="G921" s="60"/>
      <c r="H921" s="60"/>
      <c r="M921" s="60"/>
      <c r="N921" s="60"/>
      <c r="O921" s="60"/>
      <c r="P921" s="60"/>
      <c r="R921" s="85">
        <f t="shared" si="118"/>
        <v>0</v>
      </c>
      <c r="S921" s="85">
        <f t="shared" si="113"/>
        <v>0</v>
      </c>
      <c r="T921" s="85" t="str">
        <f t="shared" si="114"/>
        <v>No conformidad y &lt;=30</v>
      </c>
      <c r="U921" s="85">
        <v>1</v>
      </c>
      <c r="V921" s="85" t="str">
        <f t="shared" si="115"/>
        <v/>
      </c>
      <c r="W921" s="85" t="b">
        <f t="shared" si="116"/>
        <v>0</v>
      </c>
      <c r="X921" s="85" t="str">
        <f t="shared" si="117"/>
        <v>No conformidad</v>
      </c>
      <c r="Y921" s="85"/>
      <c r="Z921" s="85"/>
      <c r="AA921" s="85"/>
      <c r="AB921" s="85"/>
      <c r="AC921" s="85"/>
      <c r="AD921" s="85"/>
      <c r="AE921" s="85"/>
      <c r="AF921" s="85"/>
      <c r="AG921" s="85"/>
    </row>
    <row r="922" spans="2:33" x14ac:dyDescent="0.25">
      <c r="B922" s="58">
        <f t="shared" si="112"/>
        <v>43190</v>
      </c>
      <c r="C922" s="59">
        <f t="shared" si="119"/>
        <v>43190</v>
      </c>
      <c r="G922" s="60"/>
      <c r="H922" s="60"/>
      <c r="M922" s="60"/>
      <c r="N922" s="60"/>
      <c r="O922" s="60"/>
      <c r="P922" s="60"/>
      <c r="R922" s="85">
        <f t="shared" si="118"/>
        <v>0</v>
      </c>
      <c r="S922" s="85">
        <f t="shared" si="113"/>
        <v>0</v>
      </c>
      <c r="T922" s="85" t="str">
        <f t="shared" si="114"/>
        <v>No conformidad y &lt;=30</v>
      </c>
      <c r="U922" s="85">
        <v>1</v>
      </c>
      <c r="V922" s="85" t="str">
        <f t="shared" si="115"/>
        <v/>
      </c>
      <c r="W922" s="85" t="b">
        <f t="shared" si="116"/>
        <v>0</v>
      </c>
      <c r="X922" s="85" t="str">
        <f t="shared" si="117"/>
        <v>No conformidad</v>
      </c>
      <c r="Y922" s="85"/>
      <c r="Z922" s="85"/>
      <c r="AA922" s="85"/>
      <c r="AB922" s="85"/>
      <c r="AC922" s="85"/>
      <c r="AD922" s="85"/>
      <c r="AE922" s="85"/>
      <c r="AF922" s="85"/>
      <c r="AG922" s="85"/>
    </row>
    <row r="923" spans="2:33" x14ac:dyDescent="0.25">
      <c r="B923" s="58">
        <f t="shared" si="112"/>
        <v>43190</v>
      </c>
      <c r="C923" s="59">
        <f t="shared" si="119"/>
        <v>43190</v>
      </c>
      <c r="G923" s="60"/>
      <c r="H923" s="60"/>
      <c r="M923" s="60"/>
      <c r="N923" s="60"/>
      <c r="O923" s="60"/>
      <c r="P923" s="60"/>
      <c r="R923" s="85">
        <f t="shared" si="118"/>
        <v>0</v>
      </c>
      <c r="S923" s="85">
        <f t="shared" si="113"/>
        <v>0</v>
      </c>
      <c r="T923" s="85" t="str">
        <f t="shared" si="114"/>
        <v>No conformidad y &lt;=30</v>
      </c>
      <c r="U923" s="85">
        <v>1</v>
      </c>
      <c r="V923" s="85" t="str">
        <f t="shared" si="115"/>
        <v/>
      </c>
      <c r="W923" s="85" t="b">
        <f t="shared" si="116"/>
        <v>0</v>
      </c>
      <c r="X923" s="85" t="str">
        <f t="shared" si="117"/>
        <v>No conformidad</v>
      </c>
      <c r="Y923" s="85"/>
      <c r="Z923" s="85"/>
      <c r="AA923" s="85"/>
      <c r="AB923" s="85"/>
      <c r="AC923" s="85"/>
      <c r="AD923" s="85"/>
      <c r="AE923" s="85"/>
      <c r="AF923" s="85"/>
      <c r="AG923" s="85"/>
    </row>
    <row r="924" spans="2:33" x14ac:dyDescent="0.25">
      <c r="B924" s="58">
        <f t="shared" si="112"/>
        <v>43190</v>
      </c>
      <c r="C924" s="59">
        <f t="shared" si="119"/>
        <v>43190</v>
      </c>
      <c r="G924" s="60"/>
      <c r="H924" s="60"/>
      <c r="M924" s="60"/>
      <c r="N924" s="60"/>
      <c r="O924" s="60"/>
      <c r="P924" s="60"/>
      <c r="R924" s="85">
        <f t="shared" si="118"/>
        <v>0</v>
      </c>
      <c r="S924" s="85">
        <f t="shared" si="113"/>
        <v>0</v>
      </c>
      <c r="T924" s="85" t="str">
        <f t="shared" si="114"/>
        <v>No conformidad y &lt;=30</v>
      </c>
      <c r="U924" s="85">
        <v>1</v>
      </c>
      <c r="V924" s="85" t="str">
        <f t="shared" si="115"/>
        <v/>
      </c>
      <c r="W924" s="85" t="b">
        <f t="shared" si="116"/>
        <v>0</v>
      </c>
      <c r="X924" s="85" t="str">
        <f t="shared" si="117"/>
        <v>No conformidad</v>
      </c>
      <c r="Y924" s="85"/>
      <c r="Z924" s="85"/>
      <c r="AA924" s="85"/>
      <c r="AB924" s="85"/>
      <c r="AC924" s="85"/>
      <c r="AD924" s="85"/>
      <c r="AE924" s="85"/>
      <c r="AF924" s="85"/>
      <c r="AG924" s="85"/>
    </row>
    <row r="925" spans="2:33" x14ac:dyDescent="0.25">
      <c r="B925" s="58">
        <f t="shared" si="112"/>
        <v>43190</v>
      </c>
      <c r="C925" s="59">
        <f t="shared" si="119"/>
        <v>43190</v>
      </c>
      <c r="G925" s="60"/>
      <c r="H925" s="60"/>
      <c r="M925" s="60"/>
      <c r="N925" s="60"/>
      <c r="O925" s="60"/>
      <c r="P925" s="60"/>
      <c r="R925" s="85">
        <f t="shared" si="118"/>
        <v>0</v>
      </c>
      <c r="S925" s="85">
        <f t="shared" si="113"/>
        <v>0</v>
      </c>
      <c r="T925" s="85" t="str">
        <f t="shared" si="114"/>
        <v>No conformidad y &lt;=30</v>
      </c>
      <c r="U925" s="85">
        <v>1</v>
      </c>
      <c r="V925" s="85" t="str">
        <f t="shared" si="115"/>
        <v/>
      </c>
      <c r="W925" s="85" t="b">
        <f t="shared" si="116"/>
        <v>0</v>
      </c>
      <c r="X925" s="85" t="str">
        <f t="shared" si="117"/>
        <v>No conformidad</v>
      </c>
      <c r="Y925" s="85"/>
      <c r="Z925" s="85"/>
      <c r="AA925" s="85"/>
      <c r="AB925" s="85"/>
      <c r="AC925" s="85"/>
      <c r="AD925" s="85"/>
      <c r="AE925" s="85"/>
      <c r="AF925" s="85"/>
      <c r="AG925" s="85"/>
    </row>
    <row r="926" spans="2:33" x14ac:dyDescent="0.25">
      <c r="B926" s="58">
        <f t="shared" si="112"/>
        <v>43190</v>
      </c>
      <c r="C926" s="59">
        <f t="shared" si="119"/>
        <v>43190</v>
      </c>
      <c r="G926" s="60"/>
      <c r="H926" s="60"/>
      <c r="M926" s="60"/>
      <c r="N926" s="60"/>
      <c r="O926" s="60"/>
      <c r="P926" s="60"/>
      <c r="R926" s="85">
        <f t="shared" si="118"/>
        <v>0</v>
      </c>
      <c r="S926" s="85">
        <f t="shared" si="113"/>
        <v>0</v>
      </c>
      <c r="T926" s="85" t="str">
        <f t="shared" si="114"/>
        <v>No conformidad y &lt;=30</v>
      </c>
      <c r="U926" s="85">
        <v>1</v>
      </c>
      <c r="V926" s="85" t="str">
        <f t="shared" si="115"/>
        <v/>
      </c>
      <c r="W926" s="85" t="b">
        <f t="shared" si="116"/>
        <v>0</v>
      </c>
      <c r="X926" s="85" t="str">
        <f t="shared" si="117"/>
        <v>No conformidad</v>
      </c>
      <c r="Y926" s="85"/>
      <c r="Z926" s="85"/>
      <c r="AA926" s="85"/>
      <c r="AB926" s="85"/>
      <c r="AC926" s="85"/>
      <c r="AD926" s="85"/>
      <c r="AE926" s="85"/>
      <c r="AF926" s="85"/>
      <c r="AG926" s="85"/>
    </row>
    <row r="927" spans="2:33" x14ac:dyDescent="0.25">
      <c r="B927" s="58">
        <f t="shared" si="112"/>
        <v>43190</v>
      </c>
      <c r="C927" s="59">
        <f t="shared" si="119"/>
        <v>43190</v>
      </c>
      <c r="G927" s="60"/>
      <c r="H927" s="60"/>
      <c r="M927" s="60"/>
      <c r="N927" s="60"/>
      <c r="O927" s="60"/>
      <c r="P927" s="60"/>
      <c r="R927" s="85">
        <f t="shared" si="118"/>
        <v>0</v>
      </c>
      <c r="S927" s="85">
        <f t="shared" si="113"/>
        <v>0</v>
      </c>
      <c r="T927" s="85" t="str">
        <f t="shared" si="114"/>
        <v>No conformidad y &lt;=30</v>
      </c>
      <c r="U927" s="85">
        <v>1</v>
      </c>
      <c r="V927" s="85" t="str">
        <f t="shared" si="115"/>
        <v/>
      </c>
      <c r="W927" s="85" t="b">
        <f t="shared" si="116"/>
        <v>0</v>
      </c>
      <c r="X927" s="85" t="str">
        <f t="shared" si="117"/>
        <v>No conformidad</v>
      </c>
      <c r="Y927" s="85"/>
      <c r="Z927" s="85"/>
      <c r="AA927" s="85"/>
      <c r="AB927" s="85"/>
      <c r="AC927" s="85"/>
      <c r="AD927" s="85"/>
      <c r="AE927" s="85"/>
      <c r="AF927" s="85"/>
      <c r="AG927" s="85"/>
    </row>
    <row r="928" spans="2:33" x14ac:dyDescent="0.25">
      <c r="B928" s="58">
        <f t="shared" si="112"/>
        <v>43190</v>
      </c>
      <c r="C928" s="59">
        <f t="shared" si="119"/>
        <v>43190</v>
      </c>
      <c r="G928" s="60"/>
      <c r="H928" s="60"/>
      <c r="M928" s="60"/>
      <c r="N928" s="60"/>
      <c r="O928" s="60"/>
      <c r="P928" s="60"/>
      <c r="R928" s="85">
        <f t="shared" si="118"/>
        <v>0</v>
      </c>
      <c r="S928" s="85">
        <f t="shared" si="113"/>
        <v>0</v>
      </c>
      <c r="T928" s="85" t="str">
        <f t="shared" si="114"/>
        <v>No conformidad y &lt;=30</v>
      </c>
      <c r="U928" s="85">
        <v>1</v>
      </c>
      <c r="V928" s="85" t="str">
        <f t="shared" si="115"/>
        <v/>
      </c>
      <c r="W928" s="85" t="b">
        <f t="shared" si="116"/>
        <v>0</v>
      </c>
      <c r="X928" s="85" t="str">
        <f t="shared" si="117"/>
        <v>No conformidad</v>
      </c>
      <c r="Y928" s="85"/>
      <c r="Z928" s="85"/>
      <c r="AA928" s="85"/>
      <c r="AB928" s="85"/>
      <c r="AC928" s="85"/>
      <c r="AD928" s="85"/>
      <c r="AE928" s="85"/>
      <c r="AF928" s="85"/>
      <c r="AG928" s="85"/>
    </row>
    <row r="929" spans="2:33" x14ac:dyDescent="0.25">
      <c r="B929" s="58">
        <f t="shared" si="112"/>
        <v>43190</v>
      </c>
      <c r="C929" s="59">
        <f t="shared" si="119"/>
        <v>43190</v>
      </c>
      <c r="G929" s="60"/>
      <c r="H929" s="60"/>
      <c r="M929" s="60"/>
      <c r="N929" s="60"/>
      <c r="O929" s="60"/>
      <c r="P929" s="60"/>
      <c r="R929" s="85">
        <f t="shared" si="118"/>
        <v>0</v>
      </c>
      <c r="S929" s="85">
        <f t="shared" si="113"/>
        <v>0</v>
      </c>
      <c r="T929" s="85" t="str">
        <f t="shared" si="114"/>
        <v>No conformidad y &lt;=30</v>
      </c>
      <c r="U929" s="85">
        <v>1</v>
      </c>
      <c r="V929" s="85" t="str">
        <f t="shared" si="115"/>
        <v/>
      </c>
      <c r="W929" s="85" t="b">
        <f t="shared" si="116"/>
        <v>0</v>
      </c>
      <c r="X929" s="85" t="str">
        <f t="shared" si="117"/>
        <v>No conformidad</v>
      </c>
      <c r="Y929" s="85"/>
      <c r="Z929" s="85"/>
      <c r="AA929" s="85"/>
      <c r="AB929" s="85"/>
      <c r="AC929" s="85"/>
      <c r="AD929" s="85"/>
      <c r="AE929" s="85"/>
      <c r="AF929" s="85"/>
      <c r="AG929" s="85"/>
    </row>
    <row r="930" spans="2:33" x14ac:dyDescent="0.25">
      <c r="B930" s="58">
        <f t="shared" si="112"/>
        <v>43190</v>
      </c>
      <c r="C930" s="59">
        <f t="shared" si="119"/>
        <v>43190</v>
      </c>
      <c r="G930" s="60"/>
      <c r="H930" s="60"/>
      <c r="M930" s="60"/>
      <c r="N930" s="60"/>
      <c r="O930" s="60"/>
      <c r="P930" s="60"/>
      <c r="R930" s="85">
        <f t="shared" si="118"/>
        <v>0</v>
      </c>
      <c r="S930" s="85">
        <f t="shared" si="113"/>
        <v>0</v>
      </c>
      <c r="T930" s="85" t="str">
        <f t="shared" si="114"/>
        <v>No conformidad y &lt;=30</v>
      </c>
      <c r="U930" s="85">
        <v>1</v>
      </c>
      <c r="V930" s="85" t="str">
        <f t="shared" si="115"/>
        <v/>
      </c>
      <c r="W930" s="85" t="b">
        <f t="shared" si="116"/>
        <v>0</v>
      </c>
      <c r="X930" s="85" t="str">
        <f t="shared" si="117"/>
        <v>No conformidad</v>
      </c>
      <c r="Y930" s="85"/>
      <c r="Z930" s="85"/>
      <c r="AA930" s="85"/>
      <c r="AB930" s="85"/>
      <c r="AC930" s="85"/>
      <c r="AD930" s="85"/>
      <c r="AE930" s="85"/>
      <c r="AF930" s="85"/>
      <c r="AG930" s="85"/>
    </row>
    <row r="931" spans="2:33" x14ac:dyDescent="0.25">
      <c r="B931" s="58">
        <f t="shared" si="112"/>
        <v>43190</v>
      </c>
      <c r="C931" s="59">
        <f t="shared" si="119"/>
        <v>43190</v>
      </c>
      <c r="G931" s="60"/>
      <c r="H931" s="60"/>
      <c r="M931" s="60"/>
      <c r="N931" s="60"/>
      <c r="O931" s="60"/>
      <c r="P931" s="60"/>
      <c r="R931" s="85">
        <f t="shared" si="118"/>
        <v>0</v>
      </c>
      <c r="S931" s="85">
        <f t="shared" si="113"/>
        <v>0</v>
      </c>
      <c r="T931" s="85" t="str">
        <f t="shared" si="114"/>
        <v>No conformidad y &lt;=30</v>
      </c>
      <c r="U931" s="85">
        <v>1</v>
      </c>
      <c r="V931" s="85" t="str">
        <f t="shared" si="115"/>
        <v/>
      </c>
      <c r="W931" s="85" t="b">
        <f t="shared" si="116"/>
        <v>0</v>
      </c>
      <c r="X931" s="85" t="str">
        <f t="shared" si="117"/>
        <v>No conformidad</v>
      </c>
      <c r="Y931" s="85"/>
      <c r="Z931" s="85"/>
      <c r="AA931" s="85"/>
      <c r="AB931" s="85"/>
      <c r="AC931" s="85"/>
      <c r="AD931" s="85"/>
      <c r="AE931" s="85"/>
      <c r="AF931" s="85"/>
      <c r="AG931" s="85"/>
    </row>
    <row r="932" spans="2:33" x14ac:dyDescent="0.25">
      <c r="B932" s="58">
        <f t="shared" si="112"/>
        <v>43190</v>
      </c>
      <c r="C932" s="59">
        <f t="shared" si="119"/>
        <v>43190</v>
      </c>
      <c r="G932" s="60"/>
      <c r="H932" s="60"/>
      <c r="M932" s="60"/>
      <c r="N932" s="60"/>
      <c r="O932" s="60"/>
      <c r="P932" s="60"/>
      <c r="R932" s="85">
        <f t="shared" si="118"/>
        <v>0</v>
      </c>
      <c r="S932" s="85">
        <f t="shared" si="113"/>
        <v>0</v>
      </c>
      <c r="T932" s="85" t="str">
        <f t="shared" si="114"/>
        <v>No conformidad y &lt;=30</v>
      </c>
      <c r="U932" s="85">
        <v>1</v>
      </c>
      <c r="V932" s="85" t="str">
        <f t="shared" si="115"/>
        <v/>
      </c>
      <c r="W932" s="85" t="b">
        <f t="shared" si="116"/>
        <v>0</v>
      </c>
      <c r="X932" s="85" t="str">
        <f t="shared" si="117"/>
        <v>No conformidad</v>
      </c>
      <c r="Y932" s="85"/>
      <c r="Z932" s="85"/>
      <c r="AA932" s="85"/>
      <c r="AB932" s="85"/>
      <c r="AC932" s="85"/>
      <c r="AD932" s="85"/>
      <c r="AE932" s="85"/>
      <c r="AF932" s="85"/>
      <c r="AG932" s="85"/>
    </row>
    <row r="933" spans="2:33" x14ac:dyDescent="0.25">
      <c r="B933" s="58">
        <f t="shared" si="112"/>
        <v>43190</v>
      </c>
      <c r="C933" s="59">
        <f t="shared" si="119"/>
        <v>43190</v>
      </c>
      <c r="G933" s="60"/>
      <c r="H933" s="60"/>
      <c r="M933" s="60"/>
      <c r="N933" s="60"/>
      <c r="O933" s="60"/>
      <c r="P933" s="60"/>
      <c r="R933" s="85">
        <f t="shared" si="118"/>
        <v>0</v>
      </c>
      <c r="S933" s="85">
        <f t="shared" si="113"/>
        <v>0</v>
      </c>
      <c r="T933" s="85" t="str">
        <f t="shared" si="114"/>
        <v>No conformidad y &lt;=30</v>
      </c>
      <c r="U933" s="85">
        <v>1</v>
      </c>
      <c r="V933" s="85" t="str">
        <f t="shared" si="115"/>
        <v/>
      </c>
      <c r="W933" s="85" t="b">
        <f t="shared" si="116"/>
        <v>0</v>
      </c>
      <c r="X933" s="85" t="str">
        <f t="shared" si="117"/>
        <v>No conformidad</v>
      </c>
      <c r="Y933" s="85"/>
      <c r="Z933" s="85"/>
      <c r="AA933" s="85"/>
      <c r="AB933" s="85"/>
      <c r="AC933" s="85"/>
      <c r="AD933" s="85"/>
      <c r="AE933" s="85"/>
      <c r="AF933" s="85"/>
      <c r="AG933" s="85"/>
    </row>
    <row r="934" spans="2:33" x14ac:dyDescent="0.25">
      <c r="B934" s="58">
        <f t="shared" si="112"/>
        <v>43190</v>
      </c>
      <c r="C934" s="59">
        <f t="shared" si="119"/>
        <v>43190</v>
      </c>
      <c r="G934" s="60"/>
      <c r="H934" s="60"/>
      <c r="M934" s="60"/>
      <c r="N934" s="60"/>
      <c r="O934" s="60"/>
      <c r="P934" s="60"/>
      <c r="R934" s="85">
        <f t="shared" si="118"/>
        <v>0</v>
      </c>
      <c r="S934" s="85">
        <f t="shared" si="113"/>
        <v>0</v>
      </c>
      <c r="T934" s="85" t="str">
        <f t="shared" si="114"/>
        <v>No conformidad y &lt;=30</v>
      </c>
      <c r="U934" s="85">
        <v>1</v>
      </c>
      <c r="V934" s="85" t="str">
        <f t="shared" si="115"/>
        <v/>
      </c>
      <c r="W934" s="85" t="b">
        <f t="shared" si="116"/>
        <v>0</v>
      </c>
      <c r="X934" s="85" t="str">
        <f t="shared" si="117"/>
        <v>No conformidad</v>
      </c>
      <c r="Y934" s="85"/>
      <c r="Z934" s="85"/>
      <c r="AA934" s="85"/>
      <c r="AB934" s="85"/>
      <c r="AC934" s="85"/>
      <c r="AD934" s="85"/>
      <c r="AE934" s="85"/>
      <c r="AF934" s="85"/>
      <c r="AG934" s="85"/>
    </row>
    <row r="935" spans="2:33" x14ac:dyDescent="0.25">
      <c r="B935" s="58">
        <f t="shared" si="112"/>
        <v>43190</v>
      </c>
      <c r="C935" s="59">
        <f t="shared" si="119"/>
        <v>43190</v>
      </c>
      <c r="G935" s="60"/>
      <c r="H935" s="60"/>
      <c r="M935" s="60"/>
      <c r="N935" s="60"/>
      <c r="O935" s="60"/>
      <c r="P935" s="60"/>
      <c r="R935" s="85">
        <f t="shared" si="118"/>
        <v>0</v>
      </c>
      <c r="S935" s="85">
        <f t="shared" si="113"/>
        <v>0</v>
      </c>
      <c r="T935" s="85" t="str">
        <f t="shared" si="114"/>
        <v>No conformidad y &lt;=30</v>
      </c>
      <c r="U935" s="85">
        <v>1</v>
      </c>
      <c r="V935" s="85" t="str">
        <f t="shared" si="115"/>
        <v/>
      </c>
      <c r="W935" s="85" t="b">
        <f t="shared" si="116"/>
        <v>0</v>
      </c>
      <c r="X935" s="85" t="str">
        <f t="shared" si="117"/>
        <v>No conformidad</v>
      </c>
      <c r="Y935" s="85"/>
      <c r="Z935" s="85"/>
      <c r="AA935" s="85"/>
      <c r="AB935" s="85"/>
      <c r="AC935" s="85"/>
      <c r="AD935" s="85"/>
      <c r="AE935" s="85"/>
      <c r="AF935" s="85"/>
      <c r="AG935" s="85"/>
    </row>
    <row r="936" spans="2:33" x14ac:dyDescent="0.25">
      <c r="B936" s="58">
        <f t="shared" si="112"/>
        <v>43190</v>
      </c>
      <c r="C936" s="59">
        <f t="shared" si="119"/>
        <v>43190</v>
      </c>
      <c r="G936" s="60"/>
      <c r="H936" s="60"/>
      <c r="M936" s="60"/>
      <c r="N936" s="60"/>
      <c r="O936" s="60"/>
      <c r="P936" s="60"/>
      <c r="R936" s="85">
        <f t="shared" si="118"/>
        <v>0</v>
      </c>
      <c r="S936" s="85">
        <f t="shared" si="113"/>
        <v>0</v>
      </c>
      <c r="T936" s="85" t="str">
        <f t="shared" si="114"/>
        <v>No conformidad y &lt;=30</v>
      </c>
      <c r="U936" s="85">
        <v>1</v>
      </c>
      <c r="V936" s="85" t="str">
        <f t="shared" si="115"/>
        <v/>
      </c>
      <c r="W936" s="85" t="b">
        <f t="shared" si="116"/>
        <v>0</v>
      </c>
      <c r="X936" s="85" t="str">
        <f t="shared" si="117"/>
        <v>No conformidad</v>
      </c>
      <c r="Y936" s="85"/>
      <c r="Z936" s="85"/>
      <c r="AA936" s="85"/>
      <c r="AB936" s="85"/>
      <c r="AC936" s="85"/>
      <c r="AD936" s="85"/>
      <c r="AE936" s="85"/>
      <c r="AF936" s="85"/>
      <c r="AG936" s="85"/>
    </row>
    <row r="937" spans="2:33" x14ac:dyDescent="0.25">
      <c r="B937" s="58">
        <f t="shared" si="112"/>
        <v>43190</v>
      </c>
      <c r="C937" s="59">
        <f t="shared" si="119"/>
        <v>43190</v>
      </c>
      <c r="G937" s="60"/>
      <c r="H937" s="60"/>
      <c r="M937" s="60"/>
      <c r="N937" s="60"/>
      <c r="O937" s="60"/>
      <c r="P937" s="60"/>
      <c r="R937" s="85">
        <f t="shared" si="118"/>
        <v>0</v>
      </c>
      <c r="S937" s="85">
        <f t="shared" si="113"/>
        <v>0</v>
      </c>
      <c r="T937" s="85" t="str">
        <f t="shared" si="114"/>
        <v>No conformidad y &lt;=30</v>
      </c>
      <c r="U937" s="85">
        <v>1</v>
      </c>
      <c r="V937" s="85" t="str">
        <f t="shared" si="115"/>
        <v/>
      </c>
      <c r="W937" s="85" t="b">
        <f t="shared" si="116"/>
        <v>0</v>
      </c>
      <c r="X937" s="85" t="str">
        <f t="shared" si="117"/>
        <v>No conformidad</v>
      </c>
      <c r="Y937" s="85"/>
      <c r="Z937" s="85"/>
      <c r="AA937" s="85"/>
      <c r="AB937" s="85"/>
      <c r="AC937" s="85"/>
      <c r="AD937" s="85"/>
      <c r="AE937" s="85"/>
      <c r="AF937" s="85"/>
      <c r="AG937" s="85"/>
    </row>
    <row r="938" spans="2:33" x14ac:dyDescent="0.25">
      <c r="B938" s="58">
        <f t="shared" si="112"/>
        <v>43190</v>
      </c>
      <c r="C938" s="59">
        <f t="shared" si="119"/>
        <v>43190</v>
      </c>
      <c r="G938" s="60"/>
      <c r="H938" s="60"/>
      <c r="M938" s="60"/>
      <c r="N938" s="60"/>
      <c r="O938" s="60"/>
      <c r="P938" s="60"/>
      <c r="R938" s="85">
        <f t="shared" si="118"/>
        <v>0</v>
      </c>
      <c r="S938" s="85">
        <f t="shared" si="113"/>
        <v>0</v>
      </c>
      <c r="T938" s="85" t="str">
        <f t="shared" si="114"/>
        <v>No conformidad y &lt;=30</v>
      </c>
      <c r="U938" s="85">
        <v>1</v>
      </c>
      <c r="V938" s="85" t="str">
        <f t="shared" si="115"/>
        <v/>
      </c>
      <c r="W938" s="85" t="b">
        <f t="shared" si="116"/>
        <v>0</v>
      </c>
      <c r="X938" s="85" t="str">
        <f t="shared" si="117"/>
        <v>No conformidad</v>
      </c>
      <c r="Y938" s="85"/>
      <c r="Z938" s="85"/>
      <c r="AA938" s="85"/>
      <c r="AB938" s="85"/>
      <c r="AC938" s="85"/>
      <c r="AD938" s="85"/>
      <c r="AE938" s="85"/>
      <c r="AF938" s="85"/>
      <c r="AG938" s="85"/>
    </row>
    <row r="939" spans="2:33" x14ac:dyDescent="0.25">
      <c r="B939" s="58">
        <f t="shared" si="112"/>
        <v>43190</v>
      </c>
      <c r="C939" s="59">
        <f t="shared" si="119"/>
        <v>43190</v>
      </c>
      <c r="G939" s="60"/>
      <c r="H939" s="60"/>
      <c r="M939" s="60"/>
      <c r="N939" s="60"/>
      <c r="O939" s="60"/>
      <c r="P939" s="60"/>
      <c r="R939" s="85">
        <f t="shared" si="118"/>
        <v>0</v>
      </c>
      <c r="S939" s="85">
        <f t="shared" si="113"/>
        <v>0</v>
      </c>
      <c r="T939" s="85" t="str">
        <f t="shared" si="114"/>
        <v>No conformidad y &lt;=30</v>
      </c>
      <c r="U939" s="85">
        <v>1</v>
      </c>
      <c r="V939" s="85" t="str">
        <f t="shared" si="115"/>
        <v/>
      </c>
      <c r="W939" s="85" t="b">
        <f t="shared" si="116"/>
        <v>0</v>
      </c>
      <c r="X939" s="85" t="str">
        <f t="shared" si="117"/>
        <v>No conformidad</v>
      </c>
      <c r="Y939" s="85"/>
      <c r="Z939" s="85"/>
      <c r="AA939" s="85"/>
      <c r="AB939" s="85"/>
      <c r="AC939" s="85"/>
      <c r="AD939" s="85"/>
      <c r="AE939" s="85"/>
      <c r="AF939" s="85"/>
      <c r="AG939" s="85"/>
    </row>
    <row r="940" spans="2:33" x14ac:dyDescent="0.25">
      <c r="B940" s="58">
        <f t="shared" si="112"/>
        <v>43190</v>
      </c>
      <c r="C940" s="59">
        <f t="shared" si="119"/>
        <v>43190</v>
      </c>
      <c r="G940" s="60"/>
      <c r="H940" s="60"/>
      <c r="M940" s="60"/>
      <c r="N940" s="60"/>
      <c r="O940" s="60"/>
      <c r="P940" s="60"/>
      <c r="R940" s="85">
        <f t="shared" si="118"/>
        <v>0</v>
      </c>
      <c r="S940" s="85">
        <f t="shared" si="113"/>
        <v>0</v>
      </c>
      <c r="T940" s="85" t="str">
        <f t="shared" si="114"/>
        <v>No conformidad y &lt;=30</v>
      </c>
      <c r="U940" s="85">
        <v>1</v>
      </c>
      <c r="V940" s="85" t="str">
        <f t="shared" si="115"/>
        <v/>
      </c>
      <c r="W940" s="85" t="b">
        <f t="shared" si="116"/>
        <v>0</v>
      </c>
      <c r="X940" s="85" t="str">
        <f t="shared" si="117"/>
        <v>No conformidad</v>
      </c>
      <c r="Y940" s="85"/>
      <c r="Z940" s="85"/>
      <c r="AA940" s="85"/>
      <c r="AB940" s="85"/>
      <c r="AC940" s="85"/>
      <c r="AD940" s="85"/>
      <c r="AE940" s="85"/>
      <c r="AF940" s="85"/>
      <c r="AG940" s="85"/>
    </row>
    <row r="941" spans="2:33" x14ac:dyDescent="0.25">
      <c r="B941" s="58">
        <f t="shared" si="112"/>
        <v>43190</v>
      </c>
      <c r="C941" s="59">
        <f t="shared" si="119"/>
        <v>43190</v>
      </c>
      <c r="G941" s="60"/>
      <c r="H941" s="60"/>
      <c r="M941" s="60"/>
      <c r="N941" s="60"/>
      <c r="O941" s="60"/>
      <c r="P941" s="60"/>
      <c r="R941" s="85">
        <f t="shared" si="118"/>
        <v>0</v>
      </c>
      <c r="S941" s="85">
        <f t="shared" si="113"/>
        <v>0</v>
      </c>
      <c r="T941" s="85" t="str">
        <f t="shared" si="114"/>
        <v>No conformidad y &lt;=30</v>
      </c>
      <c r="U941" s="85">
        <v>1</v>
      </c>
      <c r="V941" s="85" t="str">
        <f t="shared" si="115"/>
        <v/>
      </c>
      <c r="W941" s="85" t="b">
        <f t="shared" si="116"/>
        <v>0</v>
      </c>
      <c r="X941" s="85" t="str">
        <f t="shared" si="117"/>
        <v>No conformidad</v>
      </c>
      <c r="Y941" s="85"/>
      <c r="Z941" s="85"/>
      <c r="AA941" s="85"/>
      <c r="AB941" s="85"/>
      <c r="AC941" s="85"/>
      <c r="AD941" s="85"/>
      <c r="AE941" s="85"/>
      <c r="AF941" s="85"/>
      <c r="AG941" s="85"/>
    </row>
    <row r="942" spans="2:33" x14ac:dyDescent="0.25">
      <c r="B942" s="58">
        <f t="shared" si="112"/>
        <v>43190</v>
      </c>
      <c r="C942" s="59">
        <f t="shared" si="119"/>
        <v>43190</v>
      </c>
      <c r="G942" s="60"/>
      <c r="H942" s="60"/>
      <c r="M942" s="60"/>
      <c r="N942" s="60"/>
      <c r="O942" s="60"/>
      <c r="P942" s="60"/>
      <c r="R942" s="85">
        <f t="shared" si="118"/>
        <v>0</v>
      </c>
      <c r="S942" s="85">
        <f t="shared" si="113"/>
        <v>0</v>
      </c>
      <c r="T942" s="85" t="str">
        <f t="shared" si="114"/>
        <v>No conformidad y &lt;=30</v>
      </c>
      <c r="U942" s="85">
        <v>1</v>
      </c>
      <c r="V942" s="85" t="str">
        <f t="shared" si="115"/>
        <v/>
      </c>
      <c r="W942" s="85" t="b">
        <f t="shared" si="116"/>
        <v>0</v>
      </c>
      <c r="X942" s="85" t="str">
        <f t="shared" si="117"/>
        <v>No conformidad</v>
      </c>
      <c r="Y942" s="85"/>
      <c r="Z942" s="85"/>
      <c r="AA942" s="85"/>
      <c r="AB942" s="85"/>
      <c r="AC942" s="85"/>
      <c r="AD942" s="85"/>
      <c r="AE942" s="85"/>
      <c r="AF942" s="85"/>
      <c r="AG942" s="85"/>
    </row>
    <row r="943" spans="2:33" x14ac:dyDescent="0.25">
      <c r="B943" s="58">
        <f t="shared" si="112"/>
        <v>43190</v>
      </c>
      <c r="C943" s="59">
        <f t="shared" si="119"/>
        <v>43190</v>
      </c>
      <c r="G943" s="60"/>
      <c r="H943" s="60"/>
      <c r="M943" s="60"/>
      <c r="N943" s="60"/>
      <c r="O943" s="60"/>
      <c r="P943" s="60"/>
      <c r="R943" s="85">
        <f t="shared" si="118"/>
        <v>0</v>
      </c>
      <c r="S943" s="85">
        <f t="shared" si="113"/>
        <v>0</v>
      </c>
      <c r="T943" s="85" t="str">
        <f t="shared" si="114"/>
        <v>No conformidad y &lt;=30</v>
      </c>
      <c r="U943" s="85">
        <v>1</v>
      </c>
      <c r="V943" s="85" t="str">
        <f t="shared" si="115"/>
        <v/>
      </c>
      <c r="W943" s="85" t="b">
        <f t="shared" si="116"/>
        <v>0</v>
      </c>
      <c r="X943" s="85" t="str">
        <f t="shared" si="117"/>
        <v>No conformidad</v>
      </c>
      <c r="Y943" s="85"/>
      <c r="Z943" s="85"/>
      <c r="AA943" s="85"/>
      <c r="AB943" s="85"/>
      <c r="AC943" s="85"/>
      <c r="AD943" s="85"/>
      <c r="AE943" s="85"/>
      <c r="AF943" s="85"/>
      <c r="AG943" s="85"/>
    </row>
    <row r="944" spans="2:33" x14ac:dyDescent="0.25">
      <c r="B944" s="58">
        <f t="shared" si="112"/>
        <v>43190</v>
      </c>
      <c r="C944" s="59">
        <f t="shared" si="119"/>
        <v>43190</v>
      </c>
      <c r="G944" s="60"/>
      <c r="H944" s="60"/>
      <c r="M944" s="60"/>
      <c r="N944" s="60"/>
      <c r="O944" s="60"/>
      <c r="P944" s="60"/>
      <c r="R944" s="85">
        <f t="shared" si="118"/>
        <v>0</v>
      </c>
      <c r="S944" s="85">
        <f t="shared" si="113"/>
        <v>0</v>
      </c>
      <c r="T944" s="85" t="str">
        <f t="shared" si="114"/>
        <v>No conformidad y &lt;=30</v>
      </c>
      <c r="U944" s="85">
        <v>1</v>
      </c>
      <c r="V944" s="85" t="str">
        <f t="shared" si="115"/>
        <v/>
      </c>
      <c r="W944" s="85" t="b">
        <f t="shared" si="116"/>
        <v>0</v>
      </c>
      <c r="X944" s="85" t="str">
        <f t="shared" si="117"/>
        <v>No conformidad</v>
      </c>
      <c r="Y944" s="85"/>
      <c r="Z944" s="85"/>
      <c r="AA944" s="85"/>
      <c r="AB944" s="85"/>
      <c r="AC944" s="85"/>
      <c r="AD944" s="85"/>
      <c r="AE944" s="85"/>
      <c r="AF944" s="85"/>
      <c r="AG944" s="85"/>
    </row>
    <row r="945" spans="2:33" x14ac:dyDescent="0.25">
      <c r="B945" s="58">
        <f t="shared" si="112"/>
        <v>43190</v>
      </c>
      <c r="C945" s="59">
        <f t="shared" si="119"/>
        <v>43190</v>
      </c>
      <c r="G945" s="60"/>
      <c r="H945" s="60"/>
      <c r="M945" s="60"/>
      <c r="N945" s="60"/>
      <c r="O945" s="60"/>
      <c r="P945" s="60"/>
      <c r="R945" s="85">
        <f t="shared" si="118"/>
        <v>0</v>
      </c>
      <c r="S945" s="85">
        <f t="shared" si="113"/>
        <v>0</v>
      </c>
      <c r="T945" s="85" t="str">
        <f t="shared" si="114"/>
        <v>No conformidad y &lt;=30</v>
      </c>
      <c r="U945" s="85">
        <v>1</v>
      </c>
      <c r="V945" s="85" t="str">
        <f t="shared" si="115"/>
        <v/>
      </c>
      <c r="W945" s="85" t="b">
        <f t="shared" si="116"/>
        <v>0</v>
      </c>
      <c r="X945" s="85" t="str">
        <f t="shared" si="117"/>
        <v>No conformidad</v>
      </c>
      <c r="Y945" s="85"/>
      <c r="Z945" s="85"/>
      <c r="AA945" s="85"/>
      <c r="AB945" s="85"/>
      <c r="AC945" s="85"/>
      <c r="AD945" s="85"/>
      <c r="AE945" s="85"/>
      <c r="AF945" s="85"/>
      <c r="AG945" s="85"/>
    </row>
    <row r="946" spans="2:33" x14ac:dyDescent="0.25">
      <c r="B946" s="58">
        <f t="shared" si="112"/>
        <v>43190</v>
      </c>
      <c r="C946" s="59">
        <f t="shared" si="119"/>
        <v>43190</v>
      </c>
      <c r="G946" s="60"/>
      <c r="H946" s="60"/>
      <c r="M946" s="60"/>
      <c r="N946" s="60"/>
      <c r="O946" s="60"/>
      <c r="P946" s="60"/>
      <c r="R946" s="85">
        <f t="shared" si="118"/>
        <v>0</v>
      </c>
      <c r="S946" s="85">
        <f t="shared" si="113"/>
        <v>0</v>
      </c>
      <c r="T946" s="85" t="str">
        <f t="shared" si="114"/>
        <v>No conformidad y &lt;=30</v>
      </c>
      <c r="U946" s="85">
        <v>1</v>
      </c>
      <c r="V946" s="85" t="str">
        <f t="shared" si="115"/>
        <v/>
      </c>
      <c r="W946" s="85" t="b">
        <f t="shared" si="116"/>
        <v>0</v>
      </c>
      <c r="X946" s="85" t="str">
        <f t="shared" si="117"/>
        <v>No conformidad</v>
      </c>
      <c r="Y946" s="85"/>
      <c r="Z946" s="85"/>
      <c r="AA946" s="85"/>
      <c r="AB946" s="85"/>
      <c r="AC946" s="85"/>
      <c r="AD946" s="85"/>
      <c r="AE946" s="85"/>
      <c r="AF946" s="85"/>
      <c r="AG946" s="85"/>
    </row>
    <row r="947" spans="2:33" x14ac:dyDescent="0.25">
      <c r="B947" s="58">
        <f t="shared" si="112"/>
        <v>43190</v>
      </c>
      <c r="C947" s="59">
        <f t="shared" si="119"/>
        <v>43190</v>
      </c>
      <c r="G947" s="60"/>
      <c r="H947" s="60"/>
      <c r="M947" s="60"/>
      <c r="N947" s="60"/>
      <c r="O947" s="60"/>
      <c r="P947" s="60"/>
      <c r="R947" s="85">
        <f t="shared" si="118"/>
        <v>0</v>
      </c>
      <c r="S947" s="85">
        <f t="shared" si="113"/>
        <v>0</v>
      </c>
      <c r="T947" s="85" t="str">
        <f t="shared" si="114"/>
        <v>No conformidad y &lt;=30</v>
      </c>
      <c r="U947" s="85">
        <v>1</v>
      </c>
      <c r="V947" s="85" t="str">
        <f t="shared" si="115"/>
        <v/>
      </c>
      <c r="W947" s="85" t="b">
        <f t="shared" si="116"/>
        <v>0</v>
      </c>
      <c r="X947" s="85" t="str">
        <f t="shared" si="117"/>
        <v>No conformidad</v>
      </c>
      <c r="Y947" s="85"/>
      <c r="Z947" s="85"/>
      <c r="AA947" s="85"/>
      <c r="AB947" s="85"/>
      <c r="AC947" s="85"/>
      <c r="AD947" s="85"/>
      <c r="AE947" s="85"/>
      <c r="AF947" s="85"/>
      <c r="AG947" s="85"/>
    </row>
    <row r="948" spans="2:33" x14ac:dyDescent="0.25">
      <c r="B948" s="58">
        <f t="shared" si="112"/>
        <v>43190</v>
      </c>
      <c r="C948" s="59">
        <f t="shared" si="119"/>
        <v>43190</v>
      </c>
      <c r="G948" s="60"/>
      <c r="H948" s="60"/>
      <c r="M948" s="60"/>
      <c r="N948" s="60"/>
      <c r="O948" s="60"/>
      <c r="P948" s="60"/>
      <c r="R948" s="85">
        <f t="shared" si="118"/>
        <v>0</v>
      </c>
      <c r="S948" s="85">
        <f t="shared" si="113"/>
        <v>0</v>
      </c>
      <c r="T948" s="85" t="str">
        <f t="shared" si="114"/>
        <v>No conformidad y &lt;=30</v>
      </c>
      <c r="U948" s="85">
        <v>1</v>
      </c>
      <c r="V948" s="85" t="str">
        <f t="shared" si="115"/>
        <v/>
      </c>
      <c r="W948" s="85" t="b">
        <f t="shared" si="116"/>
        <v>0</v>
      </c>
      <c r="X948" s="85" t="str">
        <f t="shared" si="117"/>
        <v>No conformidad</v>
      </c>
      <c r="Y948" s="85"/>
      <c r="Z948" s="85"/>
      <c r="AA948" s="85"/>
      <c r="AB948" s="85"/>
      <c r="AC948" s="85"/>
      <c r="AD948" s="85"/>
      <c r="AE948" s="85"/>
      <c r="AF948" s="85"/>
      <c r="AG948" s="85"/>
    </row>
    <row r="949" spans="2:33" x14ac:dyDescent="0.25">
      <c r="B949" s="58">
        <f t="shared" si="112"/>
        <v>43190</v>
      </c>
      <c r="C949" s="59">
        <f t="shared" si="119"/>
        <v>43190</v>
      </c>
      <c r="G949" s="60"/>
      <c r="H949" s="60"/>
      <c r="M949" s="60"/>
      <c r="N949" s="60"/>
      <c r="O949" s="60"/>
      <c r="P949" s="60"/>
      <c r="R949" s="85">
        <f t="shared" si="118"/>
        <v>0</v>
      </c>
      <c r="S949" s="85">
        <f t="shared" si="113"/>
        <v>0</v>
      </c>
      <c r="T949" s="85" t="str">
        <f t="shared" si="114"/>
        <v>No conformidad y &lt;=30</v>
      </c>
      <c r="U949" s="85">
        <v>1</v>
      </c>
      <c r="V949" s="85" t="str">
        <f t="shared" si="115"/>
        <v/>
      </c>
      <c r="W949" s="85" t="b">
        <f t="shared" si="116"/>
        <v>0</v>
      </c>
      <c r="X949" s="85" t="str">
        <f t="shared" si="117"/>
        <v>No conformidad</v>
      </c>
      <c r="Y949" s="85"/>
      <c r="Z949" s="85"/>
      <c r="AA949" s="85"/>
      <c r="AB949" s="85"/>
      <c r="AC949" s="85"/>
      <c r="AD949" s="85"/>
      <c r="AE949" s="85"/>
      <c r="AF949" s="85"/>
      <c r="AG949" s="85"/>
    </row>
    <row r="950" spans="2:33" x14ac:dyDescent="0.25">
      <c r="B950" s="58">
        <f t="shared" si="112"/>
        <v>43190</v>
      </c>
      <c r="C950" s="59">
        <f t="shared" si="119"/>
        <v>43190</v>
      </c>
      <c r="G950" s="60"/>
      <c r="H950" s="60"/>
      <c r="M950" s="60"/>
      <c r="N950" s="60"/>
      <c r="O950" s="60"/>
      <c r="P950" s="60"/>
      <c r="R950" s="85">
        <f t="shared" si="118"/>
        <v>0</v>
      </c>
      <c r="S950" s="85">
        <f t="shared" si="113"/>
        <v>0</v>
      </c>
      <c r="T950" s="85" t="str">
        <f t="shared" si="114"/>
        <v>No conformidad y &lt;=30</v>
      </c>
      <c r="U950" s="85">
        <v>1</v>
      </c>
      <c r="V950" s="85" t="str">
        <f t="shared" si="115"/>
        <v/>
      </c>
      <c r="W950" s="85" t="b">
        <f t="shared" si="116"/>
        <v>0</v>
      </c>
      <c r="X950" s="85" t="str">
        <f t="shared" si="117"/>
        <v>No conformidad</v>
      </c>
      <c r="Y950" s="85"/>
      <c r="Z950" s="85"/>
      <c r="AA950" s="85"/>
      <c r="AB950" s="85"/>
      <c r="AC950" s="85"/>
      <c r="AD950" s="85"/>
      <c r="AE950" s="85"/>
      <c r="AF950" s="85"/>
      <c r="AG950" s="85"/>
    </row>
    <row r="951" spans="2:33" x14ac:dyDescent="0.25">
      <c r="B951" s="58">
        <f t="shared" si="112"/>
        <v>43190</v>
      </c>
      <c r="C951" s="59">
        <f t="shared" si="119"/>
        <v>43190</v>
      </c>
      <c r="G951" s="60"/>
      <c r="H951" s="60"/>
      <c r="M951" s="60"/>
      <c r="N951" s="60"/>
      <c r="O951" s="60"/>
      <c r="P951" s="60"/>
      <c r="R951" s="85">
        <f t="shared" si="118"/>
        <v>0</v>
      </c>
      <c r="S951" s="85">
        <f t="shared" si="113"/>
        <v>0</v>
      </c>
      <c r="T951" s="85" t="str">
        <f t="shared" si="114"/>
        <v>No conformidad y &lt;=30</v>
      </c>
      <c r="U951" s="85">
        <v>1</v>
      </c>
      <c r="V951" s="85" t="str">
        <f t="shared" si="115"/>
        <v/>
      </c>
      <c r="W951" s="85" t="b">
        <f t="shared" si="116"/>
        <v>0</v>
      </c>
      <c r="X951" s="85" t="str">
        <f t="shared" si="117"/>
        <v>No conformidad</v>
      </c>
      <c r="Y951" s="85"/>
      <c r="Z951" s="85"/>
      <c r="AA951" s="85"/>
      <c r="AB951" s="85"/>
      <c r="AC951" s="85"/>
      <c r="AD951" s="85"/>
      <c r="AE951" s="85"/>
      <c r="AF951" s="85"/>
      <c r="AG951" s="85"/>
    </row>
    <row r="952" spans="2:33" x14ac:dyDescent="0.25">
      <c r="B952" s="58">
        <f t="shared" si="112"/>
        <v>43190</v>
      </c>
      <c r="C952" s="59">
        <f t="shared" si="119"/>
        <v>43190</v>
      </c>
      <c r="G952" s="60"/>
      <c r="H952" s="60"/>
      <c r="M952" s="60"/>
      <c r="N952" s="60"/>
      <c r="O952" s="60"/>
      <c r="P952" s="60"/>
      <c r="R952" s="85">
        <f t="shared" si="118"/>
        <v>0</v>
      </c>
      <c r="S952" s="85">
        <f t="shared" si="113"/>
        <v>0</v>
      </c>
      <c r="T952" s="85" t="str">
        <f t="shared" si="114"/>
        <v>No conformidad y &lt;=30</v>
      </c>
      <c r="U952" s="85">
        <v>1</v>
      </c>
      <c r="V952" s="85" t="str">
        <f t="shared" si="115"/>
        <v/>
      </c>
      <c r="W952" s="85" t="b">
        <f t="shared" si="116"/>
        <v>0</v>
      </c>
      <c r="X952" s="85" t="str">
        <f t="shared" si="117"/>
        <v>No conformidad</v>
      </c>
      <c r="Y952" s="85"/>
      <c r="Z952" s="85"/>
      <c r="AA952" s="85"/>
      <c r="AB952" s="85"/>
      <c r="AC952" s="85"/>
      <c r="AD952" s="85"/>
      <c r="AE952" s="85"/>
      <c r="AF952" s="85"/>
      <c r="AG952" s="85"/>
    </row>
    <row r="953" spans="2:33" x14ac:dyDescent="0.25">
      <c r="B953" s="58">
        <f t="shared" si="112"/>
        <v>43190</v>
      </c>
      <c r="C953" s="59">
        <f t="shared" si="119"/>
        <v>43190</v>
      </c>
      <c r="G953" s="60"/>
      <c r="H953" s="60"/>
      <c r="M953" s="60"/>
      <c r="N953" s="60"/>
      <c r="O953" s="60"/>
      <c r="P953" s="60"/>
      <c r="R953" s="85">
        <f t="shared" si="118"/>
        <v>0</v>
      </c>
      <c r="S953" s="85">
        <f t="shared" si="113"/>
        <v>0</v>
      </c>
      <c r="T953" s="85" t="str">
        <f t="shared" si="114"/>
        <v>No conformidad y &lt;=30</v>
      </c>
      <c r="U953" s="85">
        <v>1</v>
      </c>
      <c r="V953" s="85" t="str">
        <f t="shared" si="115"/>
        <v/>
      </c>
      <c r="W953" s="85" t="b">
        <f t="shared" si="116"/>
        <v>0</v>
      </c>
      <c r="X953" s="85" t="str">
        <f t="shared" si="117"/>
        <v>No conformidad</v>
      </c>
      <c r="Y953" s="85"/>
      <c r="Z953" s="85"/>
      <c r="AA953" s="85"/>
      <c r="AB953" s="85"/>
      <c r="AC953" s="85"/>
      <c r="AD953" s="85"/>
      <c r="AE953" s="85"/>
      <c r="AF953" s="85"/>
      <c r="AG953" s="85"/>
    </row>
    <row r="954" spans="2:33" x14ac:dyDescent="0.25">
      <c r="B954" s="58">
        <f t="shared" si="112"/>
        <v>43190</v>
      </c>
      <c r="C954" s="59">
        <f t="shared" si="119"/>
        <v>43190</v>
      </c>
      <c r="G954" s="60"/>
      <c r="H954" s="60"/>
      <c r="M954" s="60"/>
      <c r="N954" s="60"/>
      <c r="O954" s="60"/>
      <c r="P954" s="60"/>
      <c r="R954" s="85">
        <f t="shared" si="118"/>
        <v>0</v>
      </c>
      <c r="S954" s="85">
        <f t="shared" si="113"/>
        <v>0</v>
      </c>
      <c r="T954" s="85" t="str">
        <f t="shared" si="114"/>
        <v>No conformidad y &lt;=30</v>
      </c>
      <c r="U954" s="85">
        <v>1</v>
      </c>
      <c r="V954" s="85" t="str">
        <f t="shared" si="115"/>
        <v/>
      </c>
      <c r="W954" s="85" t="b">
        <f t="shared" si="116"/>
        <v>0</v>
      </c>
      <c r="X954" s="85" t="str">
        <f t="shared" si="117"/>
        <v>No conformidad</v>
      </c>
      <c r="Y954" s="85"/>
      <c r="Z954" s="85"/>
      <c r="AA954" s="85"/>
      <c r="AB954" s="85"/>
      <c r="AC954" s="85"/>
      <c r="AD954" s="85"/>
      <c r="AE954" s="85"/>
      <c r="AF954" s="85"/>
      <c r="AG954" s="85"/>
    </row>
    <row r="955" spans="2:33" x14ac:dyDescent="0.25">
      <c r="B955" s="58">
        <f t="shared" si="112"/>
        <v>43190</v>
      </c>
      <c r="C955" s="59">
        <f t="shared" si="119"/>
        <v>43190</v>
      </c>
      <c r="G955" s="60"/>
      <c r="H955" s="60"/>
      <c r="M955" s="60"/>
      <c r="N955" s="60"/>
      <c r="O955" s="60"/>
      <c r="P955" s="60"/>
      <c r="R955" s="85">
        <f t="shared" si="118"/>
        <v>0</v>
      </c>
      <c r="S955" s="85">
        <f t="shared" si="113"/>
        <v>0</v>
      </c>
      <c r="T955" s="85" t="str">
        <f t="shared" si="114"/>
        <v>No conformidad y &lt;=30</v>
      </c>
      <c r="U955" s="85">
        <v>1</v>
      </c>
      <c r="V955" s="85" t="str">
        <f t="shared" si="115"/>
        <v/>
      </c>
      <c r="W955" s="85" t="b">
        <f t="shared" si="116"/>
        <v>0</v>
      </c>
      <c r="X955" s="85" t="str">
        <f t="shared" si="117"/>
        <v>No conformidad</v>
      </c>
      <c r="Y955" s="85"/>
      <c r="Z955" s="85"/>
      <c r="AA955" s="85"/>
      <c r="AB955" s="85"/>
      <c r="AC955" s="85"/>
      <c r="AD955" s="85"/>
      <c r="AE955" s="85"/>
      <c r="AF955" s="85"/>
      <c r="AG955" s="85"/>
    </row>
    <row r="956" spans="2:33" x14ac:dyDescent="0.25">
      <c r="B956" s="58">
        <f t="shared" si="112"/>
        <v>43190</v>
      </c>
      <c r="C956" s="59">
        <f t="shared" si="119"/>
        <v>43190</v>
      </c>
      <c r="G956" s="60"/>
      <c r="H956" s="60"/>
      <c r="M956" s="60"/>
      <c r="N956" s="60"/>
      <c r="O956" s="60"/>
      <c r="P956" s="60"/>
      <c r="R956" s="85">
        <f t="shared" si="118"/>
        <v>0</v>
      </c>
      <c r="S956" s="85">
        <f t="shared" si="113"/>
        <v>0</v>
      </c>
      <c r="T956" s="85" t="str">
        <f t="shared" si="114"/>
        <v>No conformidad y &lt;=30</v>
      </c>
      <c r="U956" s="85">
        <v>1</v>
      </c>
      <c r="V956" s="85" t="str">
        <f t="shared" si="115"/>
        <v/>
      </c>
      <c r="W956" s="85" t="b">
        <f t="shared" si="116"/>
        <v>0</v>
      </c>
      <c r="X956" s="85" t="str">
        <f t="shared" si="117"/>
        <v>No conformidad</v>
      </c>
      <c r="Y956" s="85"/>
      <c r="Z956" s="85"/>
      <c r="AA956" s="85"/>
      <c r="AB956" s="85"/>
      <c r="AC956" s="85"/>
      <c r="AD956" s="85"/>
      <c r="AE956" s="85"/>
      <c r="AF956" s="85"/>
      <c r="AG956" s="85"/>
    </row>
    <row r="957" spans="2:33" x14ac:dyDescent="0.25">
      <c r="B957" s="58">
        <f t="shared" si="112"/>
        <v>43190</v>
      </c>
      <c r="C957" s="59">
        <f t="shared" si="119"/>
        <v>43190</v>
      </c>
      <c r="G957" s="60"/>
      <c r="H957" s="60"/>
      <c r="M957" s="60"/>
      <c r="N957" s="60"/>
      <c r="O957" s="60"/>
      <c r="P957" s="60"/>
      <c r="R957" s="85">
        <f t="shared" si="118"/>
        <v>0</v>
      </c>
      <c r="S957" s="85">
        <f t="shared" si="113"/>
        <v>0</v>
      </c>
      <c r="T957" s="85" t="str">
        <f t="shared" si="114"/>
        <v>No conformidad y &lt;=30</v>
      </c>
      <c r="U957" s="85">
        <v>1</v>
      </c>
      <c r="V957" s="85" t="str">
        <f t="shared" si="115"/>
        <v/>
      </c>
      <c r="W957" s="85" t="b">
        <f t="shared" si="116"/>
        <v>0</v>
      </c>
      <c r="X957" s="85" t="str">
        <f t="shared" si="117"/>
        <v>No conformidad</v>
      </c>
      <c r="Y957" s="85"/>
      <c r="Z957" s="85"/>
      <c r="AA957" s="85"/>
      <c r="AB957" s="85"/>
      <c r="AC957" s="85"/>
      <c r="AD957" s="85"/>
      <c r="AE957" s="85"/>
      <c r="AF957" s="85"/>
      <c r="AG957" s="85"/>
    </row>
    <row r="958" spans="2:33" x14ac:dyDescent="0.25">
      <c r="B958" s="58">
        <f t="shared" si="112"/>
        <v>43190</v>
      </c>
      <c r="C958" s="59">
        <f t="shared" si="119"/>
        <v>43190</v>
      </c>
      <c r="G958" s="60"/>
      <c r="H958" s="60"/>
      <c r="M958" s="60"/>
      <c r="N958" s="60"/>
      <c r="O958" s="60"/>
      <c r="P958" s="60"/>
      <c r="R958" s="85">
        <f t="shared" si="118"/>
        <v>0</v>
      </c>
      <c r="S958" s="85">
        <f t="shared" si="113"/>
        <v>0</v>
      </c>
      <c r="T958" s="85" t="str">
        <f t="shared" si="114"/>
        <v>No conformidad y &lt;=30</v>
      </c>
      <c r="U958" s="85">
        <v>1</v>
      </c>
      <c r="V958" s="85" t="str">
        <f t="shared" si="115"/>
        <v/>
      </c>
      <c r="W958" s="85" t="b">
        <f t="shared" si="116"/>
        <v>0</v>
      </c>
      <c r="X958" s="85" t="str">
        <f t="shared" si="117"/>
        <v>No conformidad</v>
      </c>
      <c r="Y958" s="85"/>
      <c r="Z958" s="85"/>
      <c r="AA958" s="85"/>
      <c r="AB958" s="85"/>
      <c r="AC958" s="85"/>
      <c r="AD958" s="85"/>
      <c r="AE958" s="85"/>
      <c r="AF958" s="85"/>
      <c r="AG958" s="85"/>
    </row>
    <row r="959" spans="2:33" x14ac:dyDescent="0.25">
      <c r="B959" s="58">
        <f t="shared" si="112"/>
        <v>43190</v>
      </c>
      <c r="C959" s="59">
        <f t="shared" si="119"/>
        <v>43190</v>
      </c>
      <c r="G959" s="60"/>
      <c r="H959" s="60"/>
      <c r="M959" s="60"/>
      <c r="N959" s="60"/>
      <c r="O959" s="60"/>
      <c r="P959" s="60"/>
      <c r="R959" s="85">
        <f t="shared" si="118"/>
        <v>0</v>
      </c>
      <c r="S959" s="85">
        <f t="shared" si="113"/>
        <v>0</v>
      </c>
      <c r="T959" s="85" t="str">
        <f t="shared" si="114"/>
        <v>No conformidad y &lt;=30</v>
      </c>
      <c r="U959" s="85">
        <v>1</v>
      </c>
      <c r="V959" s="85" t="str">
        <f t="shared" si="115"/>
        <v/>
      </c>
      <c r="W959" s="85" t="b">
        <f t="shared" si="116"/>
        <v>0</v>
      </c>
      <c r="X959" s="85" t="str">
        <f t="shared" si="117"/>
        <v>No conformidad</v>
      </c>
      <c r="Y959" s="85"/>
      <c r="Z959" s="85"/>
      <c r="AA959" s="85"/>
      <c r="AB959" s="85"/>
      <c r="AC959" s="85"/>
      <c r="AD959" s="85"/>
      <c r="AE959" s="85"/>
      <c r="AF959" s="85"/>
      <c r="AG959" s="85"/>
    </row>
    <row r="960" spans="2:33" x14ac:dyDescent="0.25">
      <c r="B960" s="58">
        <f t="shared" si="112"/>
        <v>43190</v>
      </c>
      <c r="C960" s="59">
        <f t="shared" si="119"/>
        <v>43190</v>
      </c>
      <c r="G960" s="60"/>
      <c r="H960" s="60"/>
      <c r="M960" s="60"/>
      <c r="N960" s="60"/>
      <c r="O960" s="60"/>
      <c r="P960" s="60"/>
      <c r="R960" s="85">
        <f t="shared" si="118"/>
        <v>0</v>
      </c>
      <c r="S960" s="85">
        <f t="shared" si="113"/>
        <v>0</v>
      </c>
      <c r="T960" s="85" t="str">
        <f t="shared" si="114"/>
        <v>No conformidad y &lt;=30</v>
      </c>
      <c r="U960" s="85">
        <v>1</v>
      </c>
      <c r="V960" s="85" t="str">
        <f t="shared" si="115"/>
        <v/>
      </c>
      <c r="W960" s="85" t="b">
        <f t="shared" si="116"/>
        <v>0</v>
      </c>
      <c r="X960" s="85" t="str">
        <f t="shared" si="117"/>
        <v>No conformidad</v>
      </c>
      <c r="Y960" s="85"/>
      <c r="Z960" s="85"/>
      <c r="AA960" s="85"/>
      <c r="AB960" s="85"/>
      <c r="AC960" s="85"/>
      <c r="AD960" s="85"/>
      <c r="AE960" s="85"/>
      <c r="AF960" s="85"/>
      <c r="AG960" s="85"/>
    </row>
    <row r="961" spans="2:33" x14ac:dyDescent="0.25">
      <c r="B961" s="58">
        <f t="shared" si="112"/>
        <v>43190</v>
      </c>
      <c r="C961" s="59">
        <f t="shared" si="119"/>
        <v>43190</v>
      </c>
      <c r="G961" s="60"/>
      <c r="H961" s="60"/>
      <c r="M961" s="60"/>
      <c r="N961" s="60"/>
      <c r="O961" s="60"/>
      <c r="P961" s="60"/>
      <c r="R961" s="85">
        <f t="shared" si="118"/>
        <v>0</v>
      </c>
      <c r="S961" s="85">
        <f t="shared" si="113"/>
        <v>0</v>
      </c>
      <c r="T961" s="85" t="str">
        <f t="shared" si="114"/>
        <v>No conformidad y &lt;=30</v>
      </c>
      <c r="U961" s="85">
        <v>1</v>
      </c>
      <c r="V961" s="85" t="str">
        <f t="shared" si="115"/>
        <v/>
      </c>
      <c r="W961" s="85" t="b">
        <f t="shared" si="116"/>
        <v>0</v>
      </c>
      <c r="X961" s="85" t="str">
        <f t="shared" si="117"/>
        <v>No conformidad</v>
      </c>
      <c r="Y961" s="85"/>
      <c r="Z961" s="85"/>
      <c r="AA961" s="85"/>
      <c r="AB961" s="85"/>
      <c r="AC961" s="85"/>
      <c r="AD961" s="85"/>
      <c r="AE961" s="85"/>
      <c r="AF961" s="85"/>
      <c r="AG961" s="85"/>
    </row>
    <row r="962" spans="2:33" x14ac:dyDescent="0.25">
      <c r="B962" s="58">
        <f t="shared" si="112"/>
        <v>43190</v>
      </c>
      <c r="C962" s="59">
        <f t="shared" si="119"/>
        <v>43190</v>
      </c>
      <c r="G962" s="60"/>
      <c r="H962" s="60"/>
      <c r="M962" s="60"/>
      <c r="N962" s="60"/>
      <c r="O962" s="60"/>
      <c r="P962" s="60"/>
      <c r="R962" s="85">
        <f t="shared" si="118"/>
        <v>0</v>
      </c>
      <c r="S962" s="85">
        <f t="shared" si="113"/>
        <v>0</v>
      </c>
      <c r="T962" s="85" t="str">
        <f t="shared" si="114"/>
        <v>No conformidad y &lt;=30</v>
      </c>
      <c r="U962" s="85">
        <v>1</v>
      </c>
      <c r="V962" s="85" t="str">
        <f t="shared" si="115"/>
        <v/>
      </c>
      <c r="W962" s="85" t="b">
        <f t="shared" si="116"/>
        <v>0</v>
      </c>
      <c r="X962" s="85" t="str">
        <f t="shared" si="117"/>
        <v>No conformidad</v>
      </c>
      <c r="Y962" s="85"/>
      <c r="Z962" s="85"/>
      <c r="AA962" s="85"/>
      <c r="AB962" s="85"/>
      <c r="AC962" s="85"/>
      <c r="AD962" s="85"/>
      <c r="AE962" s="85"/>
      <c r="AF962" s="85"/>
      <c r="AG962" s="85"/>
    </row>
    <row r="963" spans="2:33" x14ac:dyDescent="0.25">
      <c r="B963" s="58">
        <f t="shared" si="112"/>
        <v>43190</v>
      </c>
      <c r="C963" s="59">
        <f t="shared" si="119"/>
        <v>43190</v>
      </c>
      <c r="G963" s="60"/>
      <c r="H963" s="60"/>
      <c r="M963" s="60"/>
      <c r="N963" s="60"/>
      <c r="O963" s="60"/>
      <c r="P963" s="60"/>
      <c r="R963" s="85">
        <f t="shared" si="118"/>
        <v>0</v>
      </c>
      <c r="S963" s="85">
        <f t="shared" si="113"/>
        <v>0</v>
      </c>
      <c r="T963" s="85" t="str">
        <f t="shared" si="114"/>
        <v>No conformidad y &lt;=30</v>
      </c>
      <c r="U963" s="85">
        <v>1</v>
      </c>
      <c r="V963" s="85" t="str">
        <f t="shared" si="115"/>
        <v/>
      </c>
      <c r="W963" s="85" t="b">
        <f t="shared" si="116"/>
        <v>0</v>
      </c>
      <c r="X963" s="85" t="str">
        <f t="shared" si="117"/>
        <v>No conformidad</v>
      </c>
      <c r="Y963" s="85"/>
      <c r="Z963" s="85"/>
      <c r="AA963" s="85"/>
      <c r="AB963" s="85"/>
      <c r="AC963" s="85"/>
      <c r="AD963" s="85"/>
      <c r="AE963" s="85"/>
      <c r="AF963" s="85"/>
      <c r="AG963" s="85"/>
    </row>
    <row r="964" spans="2:33" x14ac:dyDescent="0.25">
      <c r="B964" s="58">
        <f t="shared" si="112"/>
        <v>43190</v>
      </c>
      <c r="C964" s="59">
        <f t="shared" si="119"/>
        <v>43190</v>
      </c>
      <c r="G964" s="60"/>
      <c r="H964" s="60"/>
      <c r="M964" s="60"/>
      <c r="N964" s="60"/>
      <c r="O964" s="60"/>
      <c r="P964" s="60"/>
      <c r="R964" s="85">
        <f t="shared" si="118"/>
        <v>0</v>
      </c>
      <c r="S964" s="85">
        <f t="shared" si="113"/>
        <v>0</v>
      </c>
      <c r="T964" s="85" t="str">
        <f t="shared" si="114"/>
        <v>No conformidad y &lt;=30</v>
      </c>
      <c r="U964" s="85">
        <v>1</v>
      </c>
      <c r="V964" s="85" t="str">
        <f t="shared" si="115"/>
        <v/>
      </c>
      <c r="W964" s="85" t="b">
        <f t="shared" si="116"/>
        <v>0</v>
      </c>
      <c r="X964" s="85" t="str">
        <f t="shared" si="117"/>
        <v>No conformidad</v>
      </c>
      <c r="Y964" s="85"/>
      <c r="Z964" s="85"/>
      <c r="AA964" s="85"/>
      <c r="AB964" s="85"/>
      <c r="AC964" s="85"/>
      <c r="AD964" s="85"/>
      <c r="AE964" s="85"/>
      <c r="AF964" s="85"/>
      <c r="AG964" s="85"/>
    </row>
    <row r="965" spans="2:33" x14ac:dyDescent="0.25">
      <c r="B965" s="58">
        <f t="shared" si="112"/>
        <v>43190</v>
      </c>
      <c r="C965" s="59">
        <f t="shared" si="119"/>
        <v>43190</v>
      </c>
      <c r="G965" s="60"/>
      <c r="H965" s="60"/>
      <c r="M965" s="60"/>
      <c r="N965" s="60"/>
      <c r="O965" s="60"/>
      <c r="P965" s="60"/>
      <c r="R965" s="85">
        <f t="shared" si="118"/>
        <v>0</v>
      </c>
      <c r="S965" s="85">
        <f t="shared" si="113"/>
        <v>0</v>
      </c>
      <c r="T965" s="85" t="str">
        <f t="shared" si="114"/>
        <v>No conformidad y &lt;=30</v>
      </c>
      <c r="U965" s="85">
        <v>1</v>
      </c>
      <c r="V965" s="85" t="str">
        <f t="shared" si="115"/>
        <v/>
      </c>
      <c r="W965" s="85" t="b">
        <f t="shared" si="116"/>
        <v>0</v>
      </c>
      <c r="X965" s="85" t="str">
        <f t="shared" si="117"/>
        <v>No conformidad</v>
      </c>
      <c r="Y965" s="85"/>
      <c r="Z965" s="85"/>
      <c r="AA965" s="85"/>
      <c r="AB965" s="85"/>
      <c r="AC965" s="85"/>
      <c r="AD965" s="85"/>
      <c r="AE965" s="85"/>
      <c r="AF965" s="85"/>
      <c r="AG965" s="85"/>
    </row>
    <row r="966" spans="2:33" x14ac:dyDescent="0.25">
      <c r="B966" s="58">
        <f t="shared" si="112"/>
        <v>43190</v>
      </c>
      <c r="C966" s="59">
        <f t="shared" si="119"/>
        <v>43190</v>
      </c>
      <c r="G966" s="60"/>
      <c r="H966" s="60"/>
      <c r="M966" s="60"/>
      <c r="N966" s="60"/>
      <c r="O966" s="60"/>
      <c r="P966" s="60"/>
      <c r="R966" s="85">
        <f t="shared" si="118"/>
        <v>0</v>
      </c>
      <c r="S966" s="85">
        <f t="shared" si="113"/>
        <v>0</v>
      </c>
      <c r="T966" s="85" t="str">
        <f t="shared" si="114"/>
        <v>No conformidad y &lt;=30</v>
      </c>
      <c r="U966" s="85">
        <v>1</v>
      </c>
      <c r="V966" s="85" t="str">
        <f t="shared" si="115"/>
        <v/>
      </c>
      <c r="W966" s="85" t="b">
        <f t="shared" si="116"/>
        <v>0</v>
      </c>
      <c r="X966" s="85" t="str">
        <f t="shared" si="117"/>
        <v>No conformidad</v>
      </c>
      <c r="Y966" s="85"/>
      <c r="Z966" s="85"/>
      <c r="AA966" s="85"/>
      <c r="AB966" s="85"/>
      <c r="AC966" s="85"/>
      <c r="AD966" s="85"/>
      <c r="AE966" s="85"/>
      <c r="AF966" s="85"/>
      <c r="AG966" s="85"/>
    </row>
    <row r="967" spans="2:33" x14ac:dyDescent="0.25">
      <c r="B967" s="58">
        <f t="shared" si="112"/>
        <v>43190</v>
      </c>
      <c r="C967" s="59">
        <f t="shared" si="119"/>
        <v>43190</v>
      </c>
      <c r="G967" s="60"/>
      <c r="H967" s="60"/>
      <c r="M967" s="60"/>
      <c r="N967" s="60"/>
      <c r="O967" s="60"/>
      <c r="P967" s="60"/>
      <c r="R967" s="85">
        <f t="shared" si="118"/>
        <v>0</v>
      </c>
      <c r="S967" s="85">
        <f t="shared" si="113"/>
        <v>0</v>
      </c>
      <c r="T967" s="85" t="str">
        <f t="shared" si="114"/>
        <v>No conformidad y &lt;=30</v>
      </c>
      <c r="U967" s="85">
        <v>1</v>
      </c>
      <c r="V967" s="85" t="str">
        <f t="shared" si="115"/>
        <v/>
      </c>
      <c r="W967" s="85" t="b">
        <f t="shared" si="116"/>
        <v>0</v>
      </c>
      <c r="X967" s="85" t="str">
        <f t="shared" si="117"/>
        <v>No conformidad</v>
      </c>
      <c r="Y967" s="85"/>
      <c r="Z967" s="85"/>
      <c r="AA967" s="85"/>
      <c r="AB967" s="85"/>
      <c r="AC967" s="85"/>
      <c r="AD967" s="85"/>
      <c r="AE967" s="85"/>
      <c r="AF967" s="85"/>
      <c r="AG967" s="85"/>
    </row>
    <row r="968" spans="2:33" x14ac:dyDescent="0.25">
      <c r="B968" s="58">
        <f t="shared" ref="B968:B1000" si="120">IF(ISBLANK(P968),$F$5,P968)</f>
        <v>43190</v>
      </c>
      <c r="C968" s="59">
        <f t="shared" si="119"/>
        <v>43190</v>
      </c>
      <c r="G968" s="60"/>
      <c r="H968" s="60"/>
      <c r="M968" s="60"/>
      <c r="N968" s="60"/>
      <c r="O968" s="60"/>
      <c r="P968" s="60"/>
      <c r="R968" s="85">
        <f t="shared" si="118"/>
        <v>0</v>
      </c>
      <c r="S968" s="85">
        <f t="shared" si="113"/>
        <v>0</v>
      </c>
      <c r="T968" s="85" t="str">
        <f t="shared" ref="T968:T1000" si="121">IF(AND(S968&lt;=30,ISBLANK(N968)),"No conformidad y &lt;=30",IF(AND(S968&gt;30,ISBLANK(N968)),"No conformidad y &gt;30",IF(S968&lt;=30,"Conformidad y &lt;=30","Conformidad y &gt;30")))</f>
        <v>No conformidad y &lt;=30</v>
      </c>
      <c r="U968" s="85">
        <v>1</v>
      </c>
      <c r="V968" s="85" t="str">
        <f t="shared" si="115"/>
        <v/>
      </c>
      <c r="W968" s="85" t="b">
        <f t="shared" si="116"/>
        <v>0</v>
      </c>
      <c r="X968" s="85" t="str">
        <f t="shared" si="117"/>
        <v>No conformidad</v>
      </c>
      <c r="Y968" s="85"/>
      <c r="Z968" s="85"/>
      <c r="AA968" s="85"/>
      <c r="AB968" s="85"/>
      <c r="AC968" s="85"/>
      <c r="AD968" s="85"/>
      <c r="AE968" s="85"/>
      <c r="AF968" s="85"/>
      <c r="AG968" s="85"/>
    </row>
    <row r="969" spans="2:33" x14ac:dyDescent="0.25">
      <c r="B969" s="58">
        <f t="shared" si="120"/>
        <v>43190</v>
      </c>
      <c r="C969" s="59">
        <f t="shared" si="119"/>
        <v>43190</v>
      </c>
      <c r="G969" s="60"/>
      <c r="H969" s="60"/>
      <c r="M969" s="60"/>
      <c r="N969" s="60"/>
      <c r="O969" s="60"/>
      <c r="P969" s="60"/>
      <c r="R969" s="85">
        <f t="shared" si="118"/>
        <v>0</v>
      </c>
      <c r="S969" s="85">
        <f t="shared" si="113"/>
        <v>0</v>
      </c>
      <c r="T969" s="85" t="str">
        <f t="shared" si="121"/>
        <v>No conformidad y &lt;=30</v>
      </c>
      <c r="U969" s="85">
        <v>1</v>
      </c>
      <c r="V969" s="85" t="str">
        <f t="shared" ref="V969:V1000" si="122">IF(AND(ISBLANK(N969),ISNUMBER(J969)),"No conformidad",IF(ISNUMBER(J969),P969-N969,""))</f>
        <v/>
      </c>
      <c r="W969" s="85" t="b">
        <f t="shared" ref="W969:W1000" si="123">ISNUMBER(P969)</f>
        <v>0</v>
      </c>
      <c r="X969" s="85" t="str">
        <f t="shared" ref="X969:X1000" si="124">IF(ISBLANK(N969),"No conformidad",$F$5-N969)</f>
        <v>No conformidad</v>
      </c>
      <c r="Y969" s="85"/>
      <c r="Z969" s="85"/>
      <c r="AA969" s="85"/>
      <c r="AB969" s="85"/>
      <c r="AC969" s="85"/>
      <c r="AD969" s="85"/>
      <c r="AE969" s="85"/>
      <c r="AF969" s="85"/>
      <c r="AG969" s="85"/>
    </row>
    <row r="970" spans="2:33" x14ac:dyDescent="0.25">
      <c r="B970" s="58">
        <f t="shared" si="120"/>
        <v>43190</v>
      </c>
      <c r="C970" s="59">
        <f t="shared" si="119"/>
        <v>43190</v>
      </c>
      <c r="G970" s="60"/>
      <c r="H970" s="60"/>
      <c r="M970" s="60"/>
      <c r="N970" s="60"/>
      <c r="O970" s="60"/>
      <c r="P970" s="60"/>
      <c r="R970" s="85">
        <f t="shared" ref="R970:R1000" si="125">IF(ISBLANK(P970),C970*J970,-C970*J970)</f>
        <v>0</v>
      </c>
      <c r="S970" s="85">
        <f t="shared" si="113"/>
        <v>0</v>
      </c>
      <c r="T970" s="85" t="str">
        <f t="shared" si="121"/>
        <v>No conformidad y &lt;=30</v>
      </c>
      <c r="U970" s="85">
        <v>1</v>
      </c>
      <c r="V970" s="85" t="str">
        <f t="shared" si="122"/>
        <v/>
      </c>
      <c r="W970" s="85" t="b">
        <f t="shared" si="123"/>
        <v>0</v>
      </c>
      <c r="X970" s="85" t="str">
        <f t="shared" si="124"/>
        <v>No conformidad</v>
      </c>
      <c r="Y970" s="85"/>
      <c r="Z970" s="85"/>
      <c r="AA970" s="85"/>
      <c r="AB970" s="85"/>
      <c r="AC970" s="85"/>
      <c r="AD970" s="85"/>
      <c r="AE970" s="85"/>
      <c r="AF970" s="85"/>
      <c r="AG970" s="85"/>
    </row>
    <row r="971" spans="2:33" x14ac:dyDescent="0.25">
      <c r="B971" s="58">
        <f t="shared" si="120"/>
        <v>43190</v>
      </c>
      <c r="C971" s="59">
        <f t="shared" si="119"/>
        <v>43190</v>
      </c>
      <c r="G971" s="60"/>
      <c r="H971" s="60"/>
      <c r="M971" s="60"/>
      <c r="N971" s="60"/>
      <c r="O971" s="60"/>
      <c r="P971" s="60"/>
      <c r="R971" s="85">
        <f t="shared" si="125"/>
        <v>0</v>
      </c>
      <c r="S971" s="85">
        <f t="shared" si="113"/>
        <v>0</v>
      </c>
      <c r="T971" s="85" t="str">
        <f t="shared" si="121"/>
        <v>No conformidad y &lt;=30</v>
      </c>
      <c r="U971" s="85">
        <v>1</v>
      </c>
      <c r="V971" s="85" t="str">
        <f t="shared" si="122"/>
        <v/>
      </c>
      <c r="W971" s="85" t="b">
        <f t="shared" si="123"/>
        <v>0</v>
      </c>
      <c r="X971" s="85" t="str">
        <f t="shared" si="124"/>
        <v>No conformidad</v>
      </c>
      <c r="Y971" s="85"/>
      <c r="Z971" s="85"/>
      <c r="AA971" s="85"/>
      <c r="AB971" s="85"/>
      <c r="AC971" s="85"/>
      <c r="AD971" s="85"/>
      <c r="AE971" s="85"/>
      <c r="AF971" s="85"/>
      <c r="AG971" s="85"/>
    </row>
    <row r="972" spans="2:33" x14ac:dyDescent="0.25">
      <c r="B972" s="58">
        <f t="shared" si="120"/>
        <v>43190</v>
      </c>
      <c r="C972" s="59">
        <f t="shared" si="119"/>
        <v>43190</v>
      </c>
      <c r="G972" s="60"/>
      <c r="H972" s="60"/>
      <c r="M972" s="60"/>
      <c r="N972" s="60"/>
      <c r="O972" s="60"/>
      <c r="P972" s="60"/>
      <c r="R972" s="85">
        <f t="shared" si="125"/>
        <v>0</v>
      </c>
      <c r="S972" s="85">
        <f t="shared" si="113"/>
        <v>0</v>
      </c>
      <c r="T972" s="85" t="str">
        <f t="shared" si="121"/>
        <v>No conformidad y &lt;=30</v>
      </c>
      <c r="U972" s="85">
        <v>1</v>
      </c>
      <c r="V972" s="85" t="str">
        <f t="shared" si="122"/>
        <v/>
      </c>
      <c r="W972" s="85" t="b">
        <f t="shared" si="123"/>
        <v>0</v>
      </c>
      <c r="X972" s="85" t="str">
        <f t="shared" si="124"/>
        <v>No conformidad</v>
      </c>
      <c r="Y972" s="85"/>
      <c r="Z972" s="85"/>
      <c r="AA972" s="85"/>
      <c r="AB972" s="85"/>
      <c r="AC972" s="85"/>
      <c r="AD972" s="85"/>
      <c r="AE972" s="85"/>
      <c r="AF972" s="85"/>
      <c r="AG972" s="85"/>
    </row>
    <row r="973" spans="2:33" x14ac:dyDescent="0.25">
      <c r="B973" s="58">
        <f t="shared" si="120"/>
        <v>43190</v>
      </c>
      <c r="C973" s="59">
        <f t="shared" ref="C973:C1000" si="126">B973-N973</f>
        <v>43190</v>
      </c>
      <c r="G973" s="60"/>
      <c r="H973" s="60"/>
      <c r="M973" s="60"/>
      <c r="N973" s="60"/>
      <c r="O973" s="60"/>
      <c r="P973" s="60"/>
      <c r="R973" s="85">
        <f t="shared" si="125"/>
        <v>0</v>
      </c>
      <c r="S973" s="85">
        <f t="shared" ref="S973:S1000" si="127">O973-M973</f>
        <v>0</v>
      </c>
      <c r="T973" s="85" t="str">
        <f t="shared" si="121"/>
        <v>No conformidad y &lt;=30</v>
      </c>
      <c r="U973" s="85">
        <v>1</v>
      </c>
      <c r="V973" s="85" t="str">
        <f t="shared" si="122"/>
        <v/>
      </c>
      <c r="W973" s="85" t="b">
        <f t="shared" si="123"/>
        <v>0</v>
      </c>
      <c r="X973" s="85" t="str">
        <f t="shared" si="124"/>
        <v>No conformidad</v>
      </c>
      <c r="Y973" s="85"/>
      <c r="Z973" s="85"/>
      <c r="AA973" s="85"/>
      <c r="AB973" s="85"/>
      <c r="AC973" s="85"/>
      <c r="AD973" s="85"/>
      <c r="AE973" s="85"/>
      <c r="AF973" s="85"/>
      <c r="AG973" s="85"/>
    </row>
    <row r="974" spans="2:33" x14ac:dyDescent="0.25">
      <c r="B974" s="58">
        <f t="shared" si="120"/>
        <v>43190</v>
      </c>
      <c r="C974" s="59">
        <f t="shared" si="126"/>
        <v>43190</v>
      </c>
      <c r="G974" s="60"/>
      <c r="H974" s="60"/>
      <c r="M974" s="60"/>
      <c r="N974" s="60"/>
      <c r="O974" s="60"/>
      <c r="P974" s="60"/>
      <c r="R974" s="85">
        <f t="shared" si="125"/>
        <v>0</v>
      </c>
      <c r="S974" s="85">
        <f t="shared" si="127"/>
        <v>0</v>
      </c>
      <c r="T974" s="85" t="str">
        <f t="shared" si="121"/>
        <v>No conformidad y &lt;=30</v>
      </c>
      <c r="U974" s="85">
        <v>1</v>
      </c>
      <c r="V974" s="85" t="str">
        <f t="shared" si="122"/>
        <v/>
      </c>
      <c r="W974" s="85" t="b">
        <f t="shared" si="123"/>
        <v>0</v>
      </c>
      <c r="X974" s="85" t="str">
        <f t="shared" si="124"/>
        <v>No conformidad</v>
      </c>
      <c r="Y974" s="85"/>
      <c r="Z974" s="85"/>
      <c r="AA974" s="85"/>
      <c r="AB974" s="85"/>
      <c r="AC974" s="85"/>
      <c r="AD974" s="85"/>
      <c r="AE974" s="85"/>
      <c r="AF974" s="85"/>
      <c r="AG974" s="85"/>
    </row>
    <row r="975" spans="2:33" x14ac:dyDescent="0.25">
      <c r="B975" s="58">
        <f t="shared" si="120"/>
        <v>43190</v>
      </c>
      <c r="C975" s="59">
        <f t="shared" si="126"/>
        <v>43190</v>
      </c>
      <c r="G975" s="60"/>
      <c r="H975" s="60"/>
      <c r="M975" s="60"/>
      <c r="N975" s="60"/>
      <c r="O975" s="60"/>
      <c r="P975" s="60"/>
      <c r="R975" s="85">
        <f t="shared" si="125"/>
        <v>0</v>
      </c>
      <c r="S975" s="85">
        <f t="shared" si="127"/>
        <v>0</v>
      </c>
      <c r="T975" s="85" t="str">
        <f t="shared" si="121"/>
        <v>No conformidad y &lt;=30</v>
      </c>
      <c r="U975" s="85">
        <v>1</v>
      </c>
      <c r="V975" s="85" t="str">
        <f t="shared" si="122"/>
        <v/>
      </c>
      <c r="W975" s="85" t="b">
        <f t="shared" si="123"/>
        <v>0</v>
      </c>
      <c r="X975" s="85" t="str">
        <f t="shared" si="124"/>
        <v>No conformidad</v>
      </c>
      <c r="Y975" s="85"/>
      <c r="Z975" s="85"/>
      <c r="AA975" s="85"/>
      <c r="AB975" s="85"/>
      <c r="AC975" s="85"/>
      <c r="AD975" s="85"/>
      <c r="AE975" s="85"/>
      <c r="AF975" s="85"/>
      <c r="AG975" s="85"/>
    </row>
    <row r="976" spans="2:33" x14ac:dyDescent="0.25">
      <c r="B976" s="58">
        <f t="shared" si="120"/>
        <v>43190</v>
      </c>
      <c r="C976" s="59">
        <f t="shared" si="126"/>
        <v>43190</v>
      </c>
      <c r="G976" s="60"/>
      <c r="H976" s="60"/>
      <c r="M976" s="60"/>
      <c r="N976" s="60"/>
      <c r="O976" s="60"/>
      <c r="P976" s="60"/>
      <c r="R976" s="85">
        <f t="shared" si="125"/>
        <v>0</v>
      </c>
      <c r="S976" s="85">
        <f t="shared" si="127"/>
        <v>0</v>
      </c>
      <c r="T976" s="85" t="str">
        <f t="shared" si="121"/>
        <v>No conformidad y &lt;=30</v>
      </c>
      <c r="U976" s="85">
        <v>1</v>
      </c>
      <c r="V976" s="85" t="str">
        <f t="shared" si="122"/>
        <v/>
      </c>
      <c r="W976" s="85" t="b">
        <f t="shared" si="123"/>
        <v>0</v>
      </c>
      <c r="X976" s="85" t="str">
        <f t="shared" si="124"/>
        <v>No conformidad</v>
      </c>
      <c r="Y976" s="85"/>
      <c r="Z976" s="85"/>
      <c r="AA976" s="85"/>
      <c r="AB976" s="85"/>
      <c r="AC976" s="85"/>
      <c r="AD976" s="85"/>
      <c r="AE976" s="85"/>
      <c r="AF976" s="85"/>
      <c r="AG976" s="85"/>
    </row>
    <row r="977" spans="2:33" x14ac:dyDescent="0.25">
      <c r="B977" s="58">
        <f t="shared" si="120"/>
        <v>43190</v>
      </c>
      <c r="C977" s="59">
        <f t="shared" si="126"/>
        <v>43190</v>
      </c>
      <c r="G977" s="60"/>
      <c r="H977" s="60"/>
      <c r="M977" s="60"/>
      <c r="N977" s="60"/>
      <c r="O977" s="60"/>
      <c r="P977" s="60"/>
      <c r="R977" s="85">
        <f t="shared" si="125"/>
        <v>0</v>
      </c>
      <c r="S977" s="85">
        <f t="shared" si="127"/>
        <v>0</v>
      </c>
      <c r="T977" s="85" t="str">
        <f t="shared" si="121"/>
        <v>No conformidad y &lt;=30</v>
      </c>
      <c r="U977" s="85">
        <v>1</v>
      </c>
      <c r="V977" s="85" t="str">
        <f t="shared" si="122"/>
        <v/>
      </c>
      <c r="W977" s="85" t="b">
        <f t="shared" si="123"/>
        <v>0</v>
      </c>
      <c r="X977" s="85" t="str">
        <f t="shared" si="124"/>
        <v>No conformidad</v>
      </c>
      <c r="Y977" s="85"/>
      <c r="Z977" s="85"/>
      <c r="AA977" s="85"/>
      <c r="AB977" s="85"/>
      <c r="AC977" s="85"/>
      <c r="AD977" s="85"/>
      <c r="AE977" s="85"/>
      <c r="AF977" s="85"/>
      <c r="AG977" s="85"/>
    </row>
    <row r="978" spans="2:33" x14ac:dyDescent="0.25">
      <c r="B978" s="58">
        <f t="shared" si="120"/>
        <v>43190</v>
      </c>
      <c r="C978" s="59">
        <f t="shared" si="126"/>
        <v>43190</v>
      </c>
      <c r="G978" s="60"/>
      <c r="H978" s="60"/>
      <c r="M978" s="60"/>
      <c r="N978" s="60"/>
      <c r="O978" s="60"/>
      <c r="P978" s="60"/>
      <c r="R978" s="85">
        <f t="shared" si="125"/>
        <v>0</v>
      </c>
      <c r="S978" s="85">
        <f t="shared" si="127"/>
        <v>0</v>
      </c>
      <c r="T978" s="85" t="str">
        <f t="shared" si="121"/>
        <v>No conformidad y &lt;=30</v>
      </c>
      <c r="U978" s="85">
        <v>1</v>
      </c>
      <c r="V978" s="85" t="str">
        <f t="shared" si="122"/>
        <v/>
      </c>
      <c r="W978" s="85" t="b">
        <f t="shared" si="123"/>
        <v>0</v>
      </c>
      <c r="X978" s="85" t="str">
        <f t="shared" si="124"/>
        <v>No conformidad</v>
      </c>
      <c r="Y978" s="85"/>
      <c r="Z978" s="85"/>
      <c r="AA978" s="85"/>
      <c r="AB978" s="85"/>
      <c r="AC978" s="85"/>
      <c r="AD978" s="85"/>
      <c r="AE978" s="85"/>
      <c r="AF978" s="85"/>
      <c r="AG978" s="85"/>
    </row>
    <row r="979" spans="2:33" x14ac:dyDescent="0.25">
      <c r="B979" s="58">
        <f t="shared" si="120"/>
        <v>43190</v>
      </c>
      <c r="C979" s="59">
        <f t="shared" si="126"/>
        <v>43190</v>
      </c>
      <c r="G979" s="60"/>
      <c r="H979" s="60"/>
      <c r="M979" s="60"/>
      <c r="N979" s="60"/>
      <c r="O979" s="60"/>
      <c r="P979" s="60"/>
      <c r="R979" s="85">
        <f t="shared" si="125"/>
        <v>0</v>
      </c>
      <c r="S979" s="85">
        <f t="shared" si="127"/>
        <v>0</v>
      </c>
      <c r="T979" s="85" t="str">
        <f t="shared" si="121"/>
        <v>No conformidad y &lt;=30</v>
      </c>
      <c r="U979" s="85">
        <v>1</v>
      </c>
      <c r="V979" s="85" t="str">
        <f t="shared" si="122"/>
        <v/>
      </c>
      <c r="W979" s="85" t="b">
        <f t="shared" si="123"/>
        <v>0</v>
      </c>
      <c r="X979" s="85" t="str">
        <f t="shared" si="124"/>
        <v>No conformidad</v>
      </c>
      <c r="Y979" s="85"/>
      <c r="Z979" s="85"/>
      <c r="AA979" s="85"/>
      <c r="AB979" s="85"/>
      <c r="AC979" s="85"/>
      <c r="AD979" s="85"/>
      <c r="AE979" s="85"/>
      <c r="AF979" s="85"/>
      <c r="AG979" s="85"/>
    </row>
    <row r="980" spans="2:33" x14ac:dyDescent="0.25">
      <c r="B980" s="58">
        <f t="shared" si="120"/>
        <v>43190</v>
      </c>
      <c r="C980" s="59">
        <f t="shared" si="126"/>
        <v>43190</v>
      </c>
      <c r="G980" s="60"/>
      <c r="H980" s="60"/>
      <c r="M980" s="60"/>
      <c r="N980" s="60"/>
      <c r="O980" s="60"/>
      <c r="P980" s="60"/>
      <c r="R980" s="85">
        <f t="shared" si="125"/>
        <v>0</v>
      </c>
      <c r="S980" s="85">
        <f t="shared" si="127"/>
        <v>0</v>
      </c>
      <c r="T980" s="85" t="str">
        <f t="shared" si="121"/>
        <v>No conformidad y &lt;=30</v>
      </c>
      <c r="U980" s="85">
        <v>1</v>
      </c>
      <c r="V980" s="85" t="str">
        <f t="shared" si="122"/>
        <v/>
      </c>
      <c r="W980" s="85" t="b">
        <f t="shared" si="123"/>
        <v>0</v>
      </c>
      <c r="X980" s="85" t="str">
        <f t="shared" si="124"/>
        <v>No conformidad</v>
      </c>
      <c r="Y980" s="85"/>
      <c r="Z980" s="85"/>
      <c r="AA980" s="85"/>
      <c r="AB980" s="85"/>
      <c r="AC980" s="85"/>
      <c r="AD980" s="85"/>
      <c r="AE980" s="85"/>
      <c r="AF980" s="85"/>
      <c r="AG980" s="85"/>
    </row>
    <row r="981" spans="2:33" x14ac:dyDescent="0.25">
      <c r="B981" s="58">
        <f t="shared" si="120"/>
        <v>43190</v>
      </c>
      <c r="C981" s="59">
        <f t="shared" si="126"/>
        <v>43190</v>
      </c>
      <c r="G981" s="60"/>
      <c r="H981" s="60"/>
      <c r="M981" s="60"/>
      <c r="N981" s="60"/>
      <c r="O981" s="60"/>
      <c r="P981" s="60"/>
      <c r="R981" s="85">
        <f t="shared" si="125"/>
        <v>0</v>
      </c>
      <c r="S981" s="85">
        <f t="shared" si="127"/>
        <v>0</v>
      </c>
      <c r="T981" s="85" t="str">
        <f t="shared" si="121"/>
        <v>No conformidad y &lt;=30</v>
      </c>
      <c r="U981" s="85">
        <v>1</v>
      </c>
      <c r="V981" s="85" t="str">
        <f t="shared" si="122"/>
        <v/>
      </c>
      <c r="W981" s="85" t="b">
        <f t="shared" si="123"/>
        <v>0</v>
      </c>
      <c r="X981" s="85" t="str">
        <f t="shared" si="124"/>
        <v>No conformidad</v>
      </c>
      <c r="Y981" s="85"/>
      <c r="Z981" s="85"/>
      <c r="AA981" s="85"/>
      <c r="AB981" s="85"/>
      <c r="AC981" s="85"/>
      <c r="AD981" s="85"/>
      <c r="AE981" s="85"/>
      <c r="AF981" s="85"/>
      <c r="AG981" s="85"/>
    </row>
    <row r="982" spans="2:33" x14ac:dyDescent="0.25">
      <c r="B982" s="58">
        <f t="shared" si="120"/>
        <v>43190</v>
      </c>
      <c r="C982" s="59">
        <f t="shared" si="126"/>
        <v>43190</v>
      </c>
      <c r="G982" s="60"/>
      <c r="H982" s="60"/>
      <c r="M982" s="60"/>
      <c r="N982" s="60"/>
      <c r="O982" s="60"/>
      <c r="P982" s="60"/>
      <c r="R982" s="85">
        <f t="shared" si="125"/>
        <v>0</v>
      </c>
      <c r="S982" s="85">
        <f t="shared" si="127"/>
        <v>0</v>
      </c>
      <c r="T982" s="85" t="str">
        <f t="shared" si="121"/>
        <v>No conformidad y &lt;=30</v>
      </c>
      <c r="U982" s="85">
        <v>1</v>
      </c>
      <c r="V982" s="85" t="str">
        <f t="shared" si="122"/>
        <v/>
      </c>
      <c r="W982" s="85" t="b">
        <f t="shared" si="123"/>
        <v>0</v>
      </c>
      <c r="X982" s="85" t="str">
        <f t="shared" si="124"/>
        <v>No conformidad</v>
      </c>
      <c r="Y982" s="85"/>
      <c r="Z982" s="85"/>
      <c r="AA982" s="85"/>
      <c r="AB982" s="85"/>
      <c r="AC982" s="85"/>
      <c r="AD982" s="85"/>
      <c r="AE982" s="85"/>
      <c r="AF982" s="85"/>
      <c r="AG982" s="85"/>
    </row>
    <row r="983" spans="2:33" x14ac:dyDescent="0.25">
      <c r="B983" s="58">
        <f t="shared" si="120"/>
        <v>43190</v>
      </c>
      <c r="C983" s="59">
        <f t="shared" si="126"/>
        <v>43190</v>
      </c>
      <c r="G983" s="60"/>
      <c r="H983" s="60"/>
      <c r="M983" s="60"/>
      <c r="N983" s="60"/>
      <c r="O983" s="60"/>
      <c r="P983" s="60"/>
      <c r="R983" s="85">
        <f t="shared" si="125"/>
        <v>0</v>
      </c>
      <c r="S983" s="85">
        <f t="shared" si="127"/>
        <v>0</v>
      </c>
      <c r="T983" s="85" t="str">
        <f t="shared" si="121"/>
        <v>No conformidad y &lt;=30</v>
      </c>
      <c r="U983" s="85">
        <v>1</v>
      </c>
      <c r="V983" s="85" t="str">
        <f t="shared" si="122"/>
        <v/>
      </c>
      <c r="W983" s="85" t="b">
        <f t="shared" si="123"/>
        <v>0</v>
      </c>
      <c r="X983" s="85" t="str">
        <f t="shared" si="124"/>
        <v>No conformidad</v>
      </c>
      <c r="Y983" s="85"/>
      <c r="Z983" s="85"/>
      <c r="AA983" s="85"/>
      <c r="AB983" s="85"/>
      <c r="AC983" s="85"/>
      <c r="AD983" s="85"/>
      <c r="AE983" s="85"/>
      <c r="AF983" s="85"/>
      <c r="AG983" s="85"/>
    </row>
    <row r="984" spans="2:33" x14ac:dyDescent="0.25">
      <c r="B984" s="58">
        <f t="shared" si="120"/>
        <v>43190</v>
      </c>
      <c r="C984" s="59">
        <f t="shared" si="126"/>
        <v>43190</v>
      </c>
      <c r="G984" s="60"/>
      <c r="H984" s="60"/>
      <c r="M984" s="60"/>
      <c r="N984" s="60"/>
      <c r="O984" s="60"/>
      <c r="P984" s="60"/>
      <c r="R984" s="85">
        <f t="shared" si="125"/>
        <v>0</v>
      </c>
      <c r="S984" s="85">
        <f t="shared" si="127"/>
        <v>0</v>
      </c>
      <c r="T984" s="85" t="str">
        <f t="shared" si="121"/>
        <v>No conformidad y &lt;=30</v>
      </c>
      <c r="U984" s="85">
        <v>1</v>
      </c>
      <c r="V984" s="85" t="str">
        <f t="shared" si="122"/>
        <v/>
      </c>
      <c r="W984" s="85" t="b">
        <f t="shared" si="123"/>
        <v>0</v>
      </c>
      <c r="X984" s="85" t="str">
        <f t="shared" si="124"/>
        <v>No conformidad</v>
      </c>
      <c r="Y984" s="85"/>
      <c r="Z984" s="85"/>
      <c r="AA984" s="85"/>
      <c r="AB984" s="85"/>
      <c r="AC984" s="85"/>
      <c r="AD984" s="85"/>
      <c r="AE984" s="85"/>
      <c r="AF984" s="85"/>
      <c r="AG984" s="85"/>
    </row>
    <row r="985" spans="2:33" x14ac:dyDescent="0.25">
      <c r="B985" s="58">
        <f t="shared" si="120"/>
        <v>43190</v>
      </c>
      <c r="C985" s="59">
        <f t="shared" si="126"/>
        <v>43190</v>
      </c>
      <c r="G985" s="60"/>
      <c r="H985" s="60"/>
      <c r="M985" s="60"/>
      <c r="N985" s="60"/>
      <c r="O985" s="60"/>
      <c r="P985" s="60"/>
      <c r="R985" s="85">
        <f t="shared" si="125"/>
        <v>0</v>
      </c>
      <c r="S985" s="85">
        <f t="shared" si="127"/>
        <v>0</v>
      </c>
      <c r="T985" s="85" t="str">
        <f t="shared" si="121"/>
        <v>No conformidad y &lt;=30</v>
      </c>
      <c r="U985" s="85">
        <v>1</v>
      </c>
      <c r="V985" s="85" t="str">
        <f t="shared" si="122"/>
        <v/>
      </c>
      <c r="W985" s="85" t="b">
        <f t="shared" si="123"/>
        <v>0</v>
      </c>
      <c r="X985" s="85" t="str">
        <f t="shared" si="124"/>
        <v>No conformidad</v>
      </c>
      <c r="Y985" s="85"/>
      <c r="Z985" s="85"/>
      <c r="AA985" s="85"/>
      <c r="AB985" s="85"/>
      <c r="AC985" s="85"/>
      <c r="AD985" s="85"/>
      <c r="AE985" s="85"/>
      <c r="AF985" s="85"/>
      <c r="AG985" s="85"/>
    </row>
    <row r="986" spans="2:33" x14ac:dyDescent="0.25">
      <c r="B986" s="58">
        <f t="shared" si="120"/>
        <v>43190</v>
      </c>
      <c r="C986" s="59">
        <f t="shared" si="126"/>
        <v>43190</v>
      </c>
      <c r="G986" s="60"/>
      <c r="H986" s="60"/>
      <c r="M986" s="60"/>
      <c r="N986" s="60"/>
      <c r="O986" s="60"/>
      <c r="P986" s="60"/>
      <c r="R986" s="85">
        <f t="shared" si="125"/>
        <v>0</v>
      </c>
      <c r="S986" s="85">
        <f t="shared" si="127"/>
        <v>0</v>
      </c>
      <c r="T986" s="85" t="str">
        <f t="shared" si="121"/>
        <v>No conformidad y &lt;=30</v>
      </c>
      <c r="U986" s="85">
        <v>1</v>
      </c>
      <c r="V986" s="85" t="str">
        <f t="shared" si="122"/>
        <v/>
      </c>
      <c r="W986" s="85" t="b">
        <f t="shared" si="123"/>
        <v>0</v>
      </c>
      <c r="X986" s="85" t="str">
        <f t="shared" si="124"/>
        <v>No conformidad</v>
      </c>
      <c r="Y986" s="85"/>
      <c r="Z986" s="85"/>
      <c r="AA986" s="85"/>
      <c r="AB986" s="85"/>
      <c r="AC986" s="85"/>
      <c r="AD986" s="85"/>
      <c r="AE986" s="85"/>
      <c r="AF986" s="85"/>
      <c r="AG986" s="85"/>
    </row>
    <row r="987" spans="2:33" x14ac:dyDescent="0.25">
      <c r="B987" s="58">
        <f t="shared" si="120"/>
        <v>43190</v>
      </c>
      <c r="C987" s="59">
        <f t="shared" si="126"/>
        <v>43190</v>
      </c>
      <c r="G987" s="60"/>
      <c r="H987" s="60"/>
      <c r="M987" s="60"/>
      <c r="N987" s="60"/>
      <c r="O987" s="60"/>
      <c r="P987" s="60"/>
      <c r="R987" s="85">
        <f t="shared" si="125"/>
        <v>0</v>
      </c>
      <c r="S987" s="85">
        <f t="shared" si="127"/>
        <v>0</v>
      </c>
      <c r="T987" s="85" t="str">
        <f t="shared" si="121"/>
        <v>No conformidad y &lt;=30</v>
      </c>
      <c r="U987" s="85">
        <v>1</v>
      </c>
      <c r="V987" s="85" t="str">
        <f t="shared" si="122"/>
        <v/>
      </c>
      <c r="W987" s="85" t="b">
        <f t="shared" si="123"/>
        <v>0</v>
      </c>
      <c r="X987" s="85" t="str">
        <f t="shared" si="124"/>
        <v>No conformidad</v>
      </c>
      <c r="Y987" s="85"/>
      <c r="Z987" s="85"/>
      <c r="AA987" s="85"/>
      <c r="AB987" s="85"/>
      <c r="AC987" s="85"/>
      <c r="AD987" s="85"/>
      <c r="AE987" s="85"/>
      <c r="AF987" s="85"/>
      <c r="AG987" s="85"/>
    </row>
    <row r="988" spans="2:33" x14ac:dyDescent="0.25">
      <c r="B988" s="58">
        <f t="shared" si="120"/>
        <v>43190</v>
      </c>
      <c r="C988" s="59">
        <f t="shared" si="126"/>
        <v>43190</v>
      </c>
      <c r="G988" s="60"/>
      <c r="H988" s="60"/>
      <c r="M988" s="60"/>
      <c r="N988" s="60"/>
      <c r="O988" s="60"/>
      <c r="P988" s="60"/>
      <c r="R988" s="85">
        <f t="shared" si="125"/>
        <v>0</v>
      </c>
      <c r="S988" s="85">
        <f t="shared" si="127"/>
        <v>0</v>
      </c>
      <c r="T988" s="85" t="str">
        <f t="shared" si="121"/>
        <v>No conformidad y &lt;=30</v>
      </c>
      <c r="U988" s="85">
        <v>1</v>
      </c>
      <c r="V988" s="85" t="str">
        <f t="shared" si="122"/>
        <v/>
      </c>
      <c r="W988" s="85" t="b">
        <f t="shared" si="123"/>
        <v>0</v>
      </c>
      <c r="X988" s="85" t="str">
        <f t="shared" si="124"/>
        <v>No conformidad</v>
      </c>
      <c r="Y988" s="85"/>
      <c r="Z988" s="85"/>
      <c r="AA988" s="85"/>
      <c r="AB988" s="85"/>
      <c r="AC988" s="85"/>
      <c r="AD988" s="85"/>
      <c r="AE988" s="85"/>
      <c r="AF988" s="85"/>
      <c r="AG988" s="85"/>
    </row>
    <row r="989" spans="2:33" x14ac:dyDescent="0.25">
      <c r="B989" s="58">
        <f t="shared" si="120"/>
        <v>43190</v>
      </c>
      <c r="C989" s="59">
        <f t="shared" si="126"/>
        <v>43190</v>
      </c>
      <c r="G989" s="60"/>
      <c r="H989" s="60"/>
      <c r="M989" s="60"/>
      <c r="N989" s="60"/>
      <c r="O989" s="60"/>
      <c r="P989" s="60"/>
      <c r="R989" s="85">
        <f t="shared" si="125"/>
        <v>0</v>
      </c>
      <c r="S989" s="85">
        <f t="shared" si="127"/>
        <v>0</v>
      </c>
      <c r="T989" s="85" t="str">
        <f t="shared" si="121"/>
        <v>No conformidad y &lt;=30</v>
      </c>
      <c r="U989" s="85">
        <v>1</v>
      </c>
      <c r="V989" s="85" t="str">
        <f t="shared" si="122"/>
        <v/>
      </c>
      <c r="W989" s="85" t="b">
        <f t="shared" si="123"/>
        <v>0</v>
      </c>
      <c r="X989" s="85" t="str">
        <f t="shared" si="124"/>
        <v>No conformidad</v>
      </c>
      <c r="Y989" s="85"/>
      <c r="Z989" s="85"/>
      <c r="AA989" s="85"/>
      <c r="AB989" s="85"/>
      <c r="AC989" s="85"/>
      <c r="AD989" s="85"/>
      <c r="AE989" s="85"/>
      <c r="AF989" s="85"/>
      <c r="AG989" s="85"/>
    </row>
    <row r="990" spans="2:33" x14ac:dyDescent="0.25">
      <c r="B990" s="58">
        <f t="shared" si="120"/>
        <v>43190</v>
      </c>
      <c r="C990" s="59">
        <f t="shared" si="126"/>
        <v>43190</v>
      </c>
      <c r="G990" s="60"/>
      <c r="H990" s="60"/>
      <c r="M990" s="60"/>
      <c r="N990" s="60"/>
      <c r="O990" s="60"/>
      <c r="P990" s="60"/>
      <c r="R990" s="85">
        <f t="shared" si="125"/>
        <v>0</v>
      </c>
      <c r="S990" s="85">
        <f t="shared" si="127"/>
        <v>0</v>
      </c>
      <c r="T990" s="85" t="str">
        <f t="shared" si="121"/>
        <v>No conformidad y &lt;=30</v>
      </c>
      <c r="U990" s="85">
        <v>1</v>
      </c>
      <c r="V990" s="85" t="str">
        <f t="shared" si="122"/>
        <v/>
      </c>
      <c r="W990" s="85" t="b">
        <f t="shared" si="123"/>
        <v>0</v>
      </c>
      <c r="X990" s="85" t="str">
        <f t="shared" si="124"/>
        <v>No conformidad</v>
      </c>
      <c r="Y990" s="85"/>
      <c r="Z990" s="85"/>
      <c r="AA990" s="85"/>
      <c r="AB990" s="85"/>
      <c r="AC990" s="85"/>
      <c r="AD990" s="85"/>
      <c r="AE990" s="85"/>
      <c r="AF990" s="85"/>
      <c r="AG990" s="85"/>
    </row>
    <row r="991" spans="2:33" x14ac:dyDescent="0.25">
      <c r="B991" s="58">
        <f t="shared" si="120"/>
        <v>43190</v>
      </c>
      <c r="C991" s="59">
        <f t="shared" si="126"/>
        <v>43190</v>
      </c>
      <c r="G991" s="60"/>
      <c r="H991" s="60"/>
      <c r="M991" s="60"/>
      <c r="N991" s="60"/>
      <c r="O991" s="60"/>
      <c r="P991" s="60"/>
      <c r="R991" s="85">
        <f t="shared" si="125"/>
        <v>0</v>
      </c>
      <c r="S991" s="85">
        <f t="shared" si="127"/>
        <v>0</v>
      </c>
      <c r="T991" s="85" t="str">
        <f t="shared" si="121"/>
        <v>No conformidad y &lt;=30</v>
      </c>
      <c r="U991" s="85">
        <v>1</v>
      </c>
      <c r="V991" s="85" t="str">
        <f t="shared" si="122"/>
        <v/>
      </c>
      <c r="W991" s="85" t="b">
        <f t="shared" si="123"/>
        <v>0</v>
      </c>
      <c r="X991" s="85" t="str">
        <f t="shared" si="124"/>
        <v>No conformidad</v>
      </c>
      <c r="Y991" s="85"/>
      <c r="Z991" s="85"/>
      <c r="AA991" s="85"/>
      <c r="AB991" s="85"/>
      <c r="AC991" s="85"/>
      <c r="AD991" s="85"/>
      <c r="AE991" s="85"/>
      <c r="AF991" s="85"/>
      <c r="AG991" s="85"/>
    </row>
    <row r="992" spans="2:33" x14ac:dyDescent="0.25">
      <c r="B992" s="58">
        <f t="shared" si="120"/>
        <v>43190</v>
      </c>
      <c r="C992" s="59">
        <f t="shared" si="126"/>
        <v>43190</v>
      </c>
      <c r="G992" s="60"/>
      <c r="H992" s="60"/>
      <c r="M992" s="60"/>
      <c r="N992" s="60"/>
      <c r="O992" s="60"/>
      <c r="P992" s="60"/>
      <c r="R992" s="85">
        <f t="shared" si="125"/>
        <v>0</v>
      </c>
      <c r="S992" s="85">
        <f t="shared" si="127"/>
        <v>0</v>
      </c>
      <c r="T992" s="85" t="str">
        <f t="shared" si="121"/>
        <v>No conformidad y &lt;=30</v>
      </c>
      <c r="U992" s="85">
        <v>1</v>
      </c>
      <c r="V992" s="85" t="str">
        <f t="shared" si="122"/>
        <v/>
      </c>
      <c r="W992" s="85" t="b">
        <f t="shared" si="123"/>
        <v>0</v>
      </c>
      <c r="X992" s="85" t="str">
        <f t="shared" si="124"/>
        <v>No conformidad</v>
      </c>
      <c r="Y992" s="85"/>
      <c r="Z992" s="85"/>
      <c r="AA992" s="85"/>
      <c r="AB992" s="85"/>
      <c r="AC992" s="85"/>
      <c r="AD992" s="85"/>
      <c r="AE992" s="85"/>
      <c r="AF992" s="85"/>
      <c r="AG992" s="85"/>
    </row>
    <row r="993" spans="2:33" x14ac:dyDescent="0.25">
      <c r="B993" s="58">
        <f t="shared" si="120"/>
        <v>43190</v>
      </c>
      <c r="C993" s="59">
        <f t="shared" si="126"/>
        <v>43190</v>
      </c>
      <c r="G993" s="60"/>
      <c r="H993" s="60"/>
      <c r="M993" s="60"/>
      <c r="N993" s="60"/>
      <c r="O993" s="60"/>
      <c r="P993" s="60"/>
      <c r="R993" s="85">
        <f t="shared" si="125"/>
        <v>0</v>
      </c>
      <c r="S993" s="85">
        <f t="shared" si="127"/>
        <v>0</v>
      </c>
      <c r="T993" s="85" t="str">
        <f t="shared" si="121"/>
        <v>No conformidad y &lt;=30</v>
      </c>
      <c r="U993" s="85">
        <v>1</v>
      </c>
      <c r="V993" s="85" t="str">
        <f t="shared" si="122"/>
        <v/>
      </c>
      <c r="W993" s="85" t="b">
        <f t="shared" si="123"/>
        <v>0</v>
      </c>
      <c r="X993" s="85" t="str">
        <f t="shared" si="124"/>
        <v>No conformidad</v>
      </c>
      <c r="Y993" s="85"/>
      <c r="Z993" s="85"/>
      <c r="AA993" s="85"/>
      <c r="AB993" s="85"/>
      <c r="AC993" s="85"/>
      <c r="AD993" s="85"/>
      <c r="AE993" s="85"/>
      <c r="AF993" s="85"/>
      <c r="AG993" s="85"/>
    </row>
    <row r="994" spans="2:33" x14ac:dyDescent="0.25">
      <c r="B994" s="58">
        <f t="shared" si="120"/>
        <v>43190</v>
      </c>
      <c r="C994" s="59">
        <f t="shared" si="126"/>
        <v>43190</v>
      </c>
      <c r="G994" s="60"/>
      <c r="H994" s="60"/>
      <c r="M994" s="60"/>
      <c r="N994" s="60"/>
      <c r="O994" s="60"/>
      <c r="P994" s="60"/>
      <c r="R994" s="85">
        <f t="shared" si="125"/>
        <v>0</v>
      </c>
      <c r="S994" s="85">
        <f t="shared" si="127"/>
        <v>0</v>
      </c>
      <c r="T994" s="85" t="str">
        <f t="shared" si="121"/>
        <v>No conformidad y &lt;=30</v>
      </c>
      <c r="U994" s="85">
        <v>1</v>
      </c>
      <c r="V994" s="85" t="str">
        <f t="shared" si="122"/>
        <v/>
      </c>
      <c r="W994" s="85" t="b">
        <f t="shared" si="123"/>
        <v>0</v>
      </c>
      <c r="X994" s="85" t="str">
        <f t="shared" si="124"/>
        <v>No conformidad</v>
      </c>
      <c r="Y994" s="85"/>
      <c r="Z994" s="85"/>
      <c r="AA994" s="85"/>
      <c r="AB994" s="85"/>
      <c r="AC994" s="85"/>
      <c r="AD994" s="85"/>
      <c r="AE994" s="85"/>
      <c r="AF994" s="85"/>
      <c r="AG994" s="85"/>
    </row>
    <row r="995" spans="2:33" x14ac:dyDescent="0.25">
      <c r="B995" s="58">
        <f t="shared" si="120"/>
        <v>43190</v>
      </c>
      <c r="C995" s="59">
        <f t="shared" si="126"/>
        <v>43190</v>
      </c>
      <c r="G995" s="60"/>
      <c r="H995" s="60"/>
      <c r="M995" s="60"/>
      <c r="N995" s="60"/>
      <c r="O995" s="60"/>
      <c r="P995" s="60"/>
      <c r="R995" s="85">
        <f t="shared" si="125"/>
        <v>0</v>
      </c>
      <c r="S995" s="85">
        <f t="shared" si="127"/>
        <v>0</v>
      </c>
      <c r="T995" s="85" t="str">
        <f t="shared" si="121"/>
        <v>No conformidad y &lt;=30</v>
      </c>
      <c r="U995" s="85">
        <v>1</v>
      </c>
      <c r="V995" s="85" t="str">
        <f t="shared" si="122"/>
        <v/>
      </c>
      <c r="W995" s="85" t="b">
        <f t="shared" si="123"/>
        <v>0</v>
      </c>
      <c r="X995" s="85" t="str">
        <f t="shared" si="124"/>
        <v>No conformidad</v>
      </c>
      <c r="Y995" s="85"/>
      <c r="Z995" s="85"/>
      <c r="AA995" s="85"/>
      <c r="AB995" s="85"/>
      <c r="AC995" s="85"/>
      <c r="AD995" s="85"/>
      <c r="AE995" s="85"/>
      <c r="AF995" s="85"/>
      <c r="AG995" s="85"/>
    </row>
    <row r="996" spans="2:33" x14ac:dyDescent="0.25">
      <c r="B996" s="58">
        <f t="shared" si="120"/>
        <v>43190</v>
      </c>
      <c r="C996" s="59">
        <f t="shared" si="126"/>
        <v>43190</v>
      </c>
      <c r="G996" s="60"/>
      <c r="H996" s="60"/>
      <c r="M996" s="60"/>
      <c r="N996" s="60"/>
      <c r="O996" s="60"/>
      <c r="P996" s="60"/>
      <c r="R996" s="85">
        <f t="shared" si="125"/>
        <v>0</v>
      </c>
      <c r="S996" s="85">
        <f t="shared" si="127"/>
        <v>0</v>
      </c>
      <c r="T996" s="85" t="str">
        <f t="shared" si="121"/>
        <v>No conformidad y &lt;=30</v>
      </c>
      <c r="U996" s="85">
        <v>1</v>
      </c>
      <c r="V996" s="85" t="str">
        <f t="shared" si="122"/>
        <v/>
      </c>
      <c r="W996" s="85" t="b">
        <f t="shared" si="123"/>
        <v>0</v>
      </c>
      <c r="X996" s="85" t="str">
        <f t="shared" si="124"/>
        <v>No conformidad</v>
      </c>
      <c r="Y996" s="85"/>
      <c r="Z996" s="85"/>
      <c r="AA996" s="85"/>
      <c r="AB996" s="85"/>
      <c r="AC996" s="85"/>
      <c r="AD996" s="85"/>
      <c r="AE996" s="85"/>
      <c r="AF996" s="85"/>
      <c r="AG996" s="85"/>
    </row>
    <row r="997" spans="2:33" x14ac:dyDescent="0.25">
      <c r="B997" s="58">
        <f t="shared" si="120"/>
        <v>43190</v>
      </c>
      <c r="C997" s="59">
        <f t="shared" si="126"/>
        <v>43190</v>
      </c>
      <c r="G997" s="60"/>
      <c r="H997" s="60"/>
      <c r="M997" s="60"/>
      <c r="N997" s="60"/>
      <c r="O997" s="60"/>
      <c r="P997" s="60"/>
      <c r="R997" s="85">
        <f t="shared" si="125"/>
        <v>0</v>
      </c>
      <c r="S997" s="85">
        <f t="shared" si="127"/>
        <v>0</v>
      </c>
      <c r="T997" s="85" t="str">
        <f t="shared" si="121"/>
        <v>No conformidad y &lt;=30</v>
      </c>
      <c r="U997" s="85">
        <v>1</v>
      </c>
      <c r="V997" s="85" t="str">
        <f t="shared" si="122"/>
        <v/>
      </c>
      <c r="W997" s="85" t="b">
        <f t="shared" si="123"/>
        <v>0</v>
      </c>
      <c r="X997" s="85" t="str">
        <f t="shared" si="124"/>
        <v>No conformidad</v>
      </c>
      <c r="Y997" s="85"/>
      <c r="Z997" s="85"/>
      <c r="AA997" s="85"/>
      <c r="AB997" s="85"/>
      <c r="AC997" s="85"/>
      <c r="AD997" s="85"/>
      <c r="AE997" s="85"/>
      <c r="AF997" s="85"/>
      <c r="AG997" s="85"/>
    </row>
    <row r="998" spans="2:33" x14ac:dyDescent="0.25">
      <c r="B998" s="58">
        <f t="shared" si="120"/>
        <v>43190</v>
      </c>
      <c r="C998" s="59">
        <f t="shared" si="126"/>
        <v>43190</v>
      </c>
      <c r="G998" s="60"/>
      <c r="H998" s="60"/>
      <c r="M998" s="60"/>
      <c r="N998" s="60"/>
      <c r="O998" s="60"/>
      <c r="P998" s="60"/>
      <c r="R998" s="85">
        <f t="shared" si="125"/>
        <v>0</v>
      </c>
      <c r="S998" s="85">
        <f t="shared" si="127"/>
        <v>0</v>
      </c>
      <c r="T998" s="85" t="str">
        <f t="shared" si="121"/>
        <v>No conformidad y &lt;=30</v>
      </c>
      <c r="U998" s="85">
        <v>1</v>
      </c>
      <c r="V998" s="85" t="str">
        <f t="shared" si="122"/>
        <v/>
      </c>
      <c r="W998" s="85" t="b">
        <f t="shared" si="123"/>
        <v>0</v>
      </c>
      <c r="X998" s="85" t="str">
        <f t="shared" si="124"/>
        <v>No conformidad</v>
      </c>
      <c r="Y998" s="85"/>
      <c r="Z998" s="85"/>
      <c r="AA998" s="85"/>
      <c r="AB998" s="85"/>
      <c r="AC998" s="85"/>
      <c r="AD998" s="85"/>
      <c r="AE998" s="85"/>
      <c r="AF998" s="85"/>
      <c r="AG998" s="85"/>
    </row>
    <row r="999" spans="2:33" x14ac:dyDescent="0.25">
      <c r="B999" s="58">
        <f t="shared" si="120"/>
        <v>43190</v>
      </c>
      <c r="C999" s="59">
        <f t="shared" si="126"/>
        <v>43190</v>
      </c>
      <c r="G999" s="60"/>
      <c r="H999" s="60"/>
      <c r="M999" s="60"/>
      <c r="N999" s="60"/>
      <c r="O999" s="60"/>
      <c r="P999" s="60"/>
      <c r="R999" s="85">
        <f t="shared" si="125"/>
        <v>0</v>
      </c>
      <c r="S999" s="85">
        <f t="shared" si="127"/>
        <v>0</v>
      </c>
      <c r="T999" s="85" t="str">
        <f t="shared" si="121"/>
        <v>No conformidad y &lt;=30</v>
      </c>
      <c r="U999" s="85">
        <v>1</v>
      </c>
      <c r="V999" s="85" t="str">
        <f t="shared" si="122"/>
        <v/>
      </c>
      <c r="W999" s="85" t="b">
        <f t="shared" si="123"/>
        <v>0</v>
      </c>
      <c r="X999" s="85" t="str">
        <f t="shared" si="124"/>
        <v>No conformidad</v>
      </c>
      <c r="Y999" s="85"/>
      <c r="Z999" s="85"/>
      <c r="AA999" s="85"/>
      <c r="AB999" s="85"/>
      <c r="AC999" s="85"/>
      <c r="AD999" s="85"/>
      <c r="AE999" s="85"/>
      <c r="AF999" s="85"/>
      <c r="AG999" s="85"/>
    </row>
    <row r="1000" spans="2:33" x14ac:dyDescent="0.25">
      <c r="B1000" s="58">
        <f t="shared" si="120"/>
        <v>43190</v>
      </c>
      <c r="C1000" s="59">
        <f t="shared" si="126"/>
        <v>43190</v>
      </c>
      <c r="G1000" s="60"/>
      <c r="H1000" s="60"/>
      <c r="M1000" s="60"/>
      <c r="N1000" s="60"/>
      <c r="O1000" s="60"/>
      <c r="P1000" s="60"/>
      <c r="R1000" s="85">
        <f t="shared" si="125"/>
        <v>0</v>
      </c>
      <c r="S1000" s="85">
        <f t="shared" si="127"/>
        <v>0</v>
      </c>
      <c r="T1000" s="85" t="str">
        <f t="shared" si="121"/>
        <v>No conformidad y &lt;=30</v>
      </c>
      <c r="U1000" s="85">
        <v>1</v>
      </c>
      <c r="V1000" s="85" t="str">
        <f t="shared" si="122"/>
        <v/>
      </c>
      <c r="W1000" s="85" t="b">
        <f t="shared" si="123"/>
        <v>0</v>
      </c>
      <c r="X1000" s="85" t="str">
        <f t="shared" si="124"/>
        <v>No conformidad</v>
      </c>
      <c r="Y1000" s="85"/>
      <c r="Z1000" s="85"/>
      <c r="AA1000" s="85"/>
      <c r="AB1000" s="85"/>
      <c r="AC1000" s="85"/>
      <c r="AD1000" s="85"/>
      <c r="AE1000" s="85"/>
      <c r="AF1000" s="85"/>
      <c r="AG1000" s="85"/>
    </row>
    <row r="1001" spans="2:33" x14ac:dyDescent="0.25">
      <c r="R1001" s="85"/>
      <c r="S1001" s="85"/>
      <c r="T1001" s="85"/>
      <c r="U1001" s="85"/>
      <c r="V1001" s="85"/>
      <c r="W1001" s="85"/>
      <c r="X1001" s="85"/>
      <c r="Y1001" s="85"/>
      <c r="Z1001" s="85"/>
      <c r="AA1001" s="85"/>
      <c r="AB1001" s="85"/>
      <c r="AC1001" s="85"/>
      <c r="AD1001" s="85"/>
      <c r="AE1001" s="85"/>
      <c r="AF1001" s="85"/>
      <c r="AG1001" s="85"/>
    </row>
    <row r="1002" spans="2:33" x14ac:dyDescent="0.25">
      <c r="R1002" s="85"/>
      <c r="S1002" s="85"/>
      <c r="T1002" s="85"/>
      <c r="U1002" s="85"/>
      <c r="V1002" s="85"/>
      <c r="W1002" s="85"/>
      <c r="X1002" s="85"/>
      <c r="Y1002" s="85"/>
      <c r="Z1002" s="85"/>
      <c r="AA1002" s="85"/>
      <c r="AB1002" s="85"/>
      <c r="AC1002" s="85"/>
      <c r="AD1002" s="85"/>
      <c r="AE1002" s="85"/>
      <c r="AF1002" s="85"/>
      <c r="AG1002" s="85"/>
    </row>
  </sheetData>
  <sheetProtection sheet="1" objects="1" scenarios="1"/>
  <conditionalFormatting sqref="AB4:AB19 AB21:AB25 AB31">
    <cfRule type="timePeriod" dxfId="10" priority="11" stopIfTrue="1" timePeriod="lastMonth">
      <formula>AND(MONTH(AB4)=MONTH(EDATE(TODAY(),0-1)),YEAR(AB4)=YEAR(EDATE(TODAY(),0-1)))</formula>
    </cfRule>
  </conditionalFormatting>
  <conditionalFormatting sqref="AB1">
    <cfRule type="timePeriod" dxfId="9" priority="10" stopIfTrue="1" timePeriod="lastMonth">
      <formula>AND(MONTH(AB1)=MONTH(EDATE(TODAY(),0-1)),YEAR(AB1)=YEAR(EDATE(TODAY(),0-1)))</formula>
    </cfRule>
  </conditionalFormatting>
  <conditionalFormatting sqref="AC20:AC24">
    <cfRule type="timePeriod" dxfId="8" priority="9" stopIfTrue="1" timePeriod="lastMonth">
      <formula>AND(MONTH(AC20)=MONTH(EDATE(TODAY(),0-1)),YEAR(AC20)=YEAR(EDATE(TODAY(),0-1)))</formula>
    </cfRule>
  </conditionalFormatting>
  <conditionalFormatting sqref="AB20">
    <cfRule type="timePeriod" dxfId="7" priority="8" stopIfTrue="1" timePeriod="lastMonth">
      <formula>AND(MONTH(AB20)=MONTH(EDATE(TODAY(),0-1)),YEAR(AB20)=YEAR(EDATE(TODAY(),0-1)))</formula>
    </cfRule>
  </conditionalFormatting>
  <conditionalFormatting sqref="AC26">
    <cfRule type="timePeriod" dxfId="6" priority="7" stopIfTrue="1" timePeriod="lastMonth">
      <formula>AND(MONTH(AC26)=MONTH(EDATE(TODAY(),0-1)),YEAR(AC26)=YEAR(EDATE(TODAY(),0-1)))</formula>
    </cfRule>
  </conditionalFormatting>
  <conditionalFormatting sqref="AB26">
    <cfRule type="timePeriod" dxfId="5" priority="6" stopIfTrue="1" timePeriod="lastMonth">
      <formula>AND(MONTH(AB26)=MONTH(EDATE(TODAY(),0-1)),YEAR(AB26)=YEAR(EDATE(TODAY(),0-1)))</formula>
    </cfRule>
  </conditionalFormatting>
  <conditionalFormatting sqref="AB27:AC30">
    <cfRule type="timePeriod" dxfId="4" priority="5" stopIfTrue="1" timePeriod="lastMonth">
      <formula>AND(MONTH(AB27)=MONTH(EDATE(TODAY(),0-1)),YEAR(AB27)=YEAR(EDATE(TODAY(),0-1)))</formula>
    </cfRule>
  </conditionalFormatting>
  <conditionalFormatting sqref="AB32">
    <cfRule type="timePeriod" dxfId="3" priority="4" stopIfTrue="1" timePeriod="lastMonth">
      <formula>AND(MONTH(AB32)=MONTH(EDATE(TODAY(),0-1)),YEAR(AB32)=YEAR(EDATE(TODAY(),0-1)))</formula>
    </cfRule>
  </conditionalFormatting>
  <conditionalFormatting sqref="AB33:AB36">
    <cfRule type="timePeriod" dxfId="2" priority="3" stopIfTrue="1" timePeriod="lastMonth">
      <formula>AND(MONTH(AB33)=MONTH(EDATE(TODAY(),0-1)),YEAR(AB33)=YEAR(EDATE(TODAY(),0-1)))</formula>
    </cfRule>
  </conditionalFormatting>
  <conditionalFormatting sqref="AB37">
    <cfRule type="timePeriod" dxfId="1" priority="2" stopIfTrue="1" timePeriod="lastMonth">
      <formula>AND(MONTH(AB37)=MONTH(EDATE(TODAY(),0-1)),YEAR(AB37)=YEAR(EDATE(TODAY(),0-1)))</formula>
    </cfRule>
  </conditionalFormatting>
  <conditionalFormatting sqref="AB38:AB41">
    <cfRule type="timePeriod" dxfId="0" priority="1" stopIfTrue="1" timePeriod="lastMonth">
      <formula>AND(MONTH(AB38)=MONTH(EDATE(TODAY(),0-1)),YEAR(AB38)=YEAR(EDATE(TODAY(),0-1)))</formula>
    </cfRule>
  </conditionalFormatting>
  <dataValidations count="2">
    <dataValidation type="list" allowBlank="1" showInputMessage="1" showErrorMessage="1" sqref="E5" xr:uid="{00000000-0002-0000-3300-000000000000}">
      <formula1>$AA$1:$AA$12</formula1>
    </dataValidation>
    <dataValidation type="list" allowBlank="1" showInputMessage="1" showErrorMessage="1" sqref="Q8:Q1000" xr:uid="{00000000-0002-0000-3300-000001000000}">
      <formula1>"Sanidad, Educación, Servicios Sociales, Resto"</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77"/>
  <sheetViews>
    <sheetView zoomScaleNormal="100" workbookViewId="0">
      <selection activeCell="A2" sqref="A2:D2"/>
    </sheetView>
  </sheetViews>
  <sheetFormatPr baseColWidth="10" defaultRowHeight="15" x14ac:dyDescent="0.25"/>
  <cols>
    <col min="1" max="1" width="28.5703125" bestFit="1" customWidth="1"/>
    <col min="2" max="2" width="85.7109375" bestFit="1" customWidth="1"/>
    <col min="3" max="4" width="15.28515625" bestFit="1" customWidth="1"/>
  </cols>
  <sheetData>
    <row r="1" spans="1:4" ht="39.950000000000003" customHeight="1" thickBot="1" x14ac:dyDescent="0.3">
      <c r="A1" s="139" t="s">
        <v>423</v>
      </c>
      <c r="B1" s="140"/>
      <c r="C1" s="140"/>
      <c r="D1" s="157"/>
    </row>
    <row r="2" spans="1:4" ht="20.100000000000001" customHeight="1" thickBot="1" x14ac:dyDescent="0.3">
      <c r="A2" s="158" t="str">
        <f>IF(CONTROL!D4=0,"",CONTROL!D4)</f>
        <v>Septiembre</v>
      </c>
      <c r="B2" s="159"/>
      <c r="C2" s="159"/>
      <c r="D2" s="160"/>
    </row>
    <row r="3" spans="1:4" ht="20.100000000000001" customHeight="1" thickBot="1" x14ac:dyDescent="0.3">
      <c r="A3" s="158" t="str">
        <f>IF(CONTROL!D5=0,"",CONTROL!D5)</f>
        <v xml:space="preserve">Fundación Instituto de Investigación Marqués de Valdecilla </v>
      </c>
      <c r="B3" s="159"/>
      <c r="C3" s="159"/>
      <c r="D3" s="160"/>
    </row>
    <row r="4" spans="1:4" ht="20.100000000000001" customHeight="1" thickBot="1" x14ac:dyDescent="0.3">
      <c r="A4" s="161" t="s">
        <v>312</v>
      </c>
      <c r="B4" s="161"/>
      <c r="C4" s="161"/>
      <c r="D4" s="161"/>
    </row>
    <row r="5" spans="1:4" ht="15.75" thickBot="1" x14ac:dyDescent="0.3">
      <c r="A5" s="94"/>
      <c r="B5" s="94" t="s">
        <v>422</v>
      </c>
      <c r="C5" s="94" t="s">
        <v>308</v>
      </c>
      <c r="D5" s="94" t="s">
        <v>307</v>
      </c>
    </row>
    <row r="6" spans="1:4" ht="15.75" thickBot="1" x14ac:dyDescent="0.3">
      <c r="A6" s="88" t="s">
        <v>73</v>
      </c>
      <c r="B6" s="88" t="s">
        <v>421</v>
      </c>
      <c r="C6" s="87">
        <f>ROUND(C57,2)</f>
        <v>962.51</v>
      </c>
      <c r="D6" s="87">
        <f>ROUND(D57,2)</f>
        <v>23.51</v>
      </c>
    </row>
    <row r="7" spans="1:4" ht="15.75" thickBot="1" x14ac:dyDescent="0.3">
      <c r="A7" s="90" t="s">
        <v>73</v>
      </c>
      <c r="B7" s="90" t="s">
        <v>420</v>
      </c>
      <c r="C7" s="91">
        <f>SUM(C8:C11)</f>
        <v>3638.99</v>
      </c>
      <c r="D7" s="91">
        <f>SUM(D8:D11)</f>
        <v>4569.5600000000004</v>
      </c>
    </row>
    <row r="8" spans="1:4" ht="15.75" thickBot="1" x14ac:dyDescent="0.3">
      <c r="A8" s="90" t="s">
        <v>419</v>
      </c>
      <c r="B8" s="90" t="s">
        <v>418</v>
      </c>
      <c r="C8" s="89">
        <f>IFERROR(ROUND(G.2!C8,2),0)</f>
        <v>0</v>
      </c>
      <c r="D8" s="89">
        <f>IFERROR(ROUND(G.2!D8,2),0)</f>
        <v>0</v>
      </c>
    </row>
    <row r="9" spans="1:4" ht="15.75" thickBot="1" x14ac:dyDescent="0.3">
      <c r="A9" s="90" t="s">
        <v>417</v>
      </c>
      <c r="B9" s="90" t="s">
        <v>416</v>
      </c>
      <c r="C9" s="89">
        <f>IFERROR(ROUND(G.2!C9,2),0)</f>
        <v>0</v>
      </c>
      <c r="D9" s="89">
        <f>IFERROR(ROUND(G.2!D9,2),0)</f>
        <v>0</v>
      </c>
    </row>
    <row r="10" spans="1:4" ht="23.25" thickBot="1" x14ac:dyDescent="0.3">
      <c r="A10" s="90" t="s">
        <v>415</v>
      </c>
      <c r="B10" s="90" t="s">
        <v>414</v>
      </c>
      <c r="C10" s="89">
        <f>IFERROR(ROUND(G.2!C10,2),0)</f>
        <v>3638.99</v>
      </c>
      <c r="D10" s="89">
        <f>IFERROR(ROUND(G.2!D10,2),0)</f>
        <v>4569.5600000000004</v>
      </c>
    </row>
    <row r="11" spans="1:4" ht="15.75" thickBot="1" x14ac:dyDescent="0.3">
      <c r="A11" s="90" t="s">
        <v>413</v>
      </c>
      <c r="B11" s="90" t="s">
        <v>412</v>
      </c>
      <c r="C11" s="89">
        <f>IFERROR(ROUND(G.2!C11,2),0)</f>
        <v>0</v>
      </c>
      <c r="D11" s="89">
        <f>IFERROR(ROUND(G.2!D11,2),0)</f>
        <v>0</v>
      </c>
    </row>
    <row r="12" spans="1:4" ht="15.75" thickBot="1" x14ac:dyDescent="0.3">
      <c r="A12" s="90" t="s">
        <v>411</v>
      </c>
      <c r="B12" s="90" t="s">
        <v>410</v>
      </c>
      <c r="C12" s="89">
        <f>IFERROR(ROUND(G.2!C12,2),0)</f>
        <v>1816.27</v>
      </c>
      <c r="D12" s="89">
        <f>IFERROR(ROUND(G.2!D12,2),0)</f>
        <v>1743.95</v>
      </c>
    </row>
    <row r="13" spans="1:4" ht="15.75" thickBot="1" x14ac:dyDescent="0.3">
      <c r="A13" s="90" t="s">
        <v>73</v>
      </c>
      <c r="B13" s="90" t="s">
        <v>409</v>
      </c>
      <c r="C13" s="91">
        <f>SUM(C14:C17)</f>
        <v>-73.09</v>
      </c>
      <c r="D13" s="91">
        <f>SUM(D14:D17)</f>
        <v>-260.51</v>
      </c>
    </row>
    <row r="14" spans="1:4" ht="15.75" thickBot="1" x14ac:dyDescent="0.3">
      <c r="A14" s="90" t="s">
        <v>408</v>
      </c>
      <c r="B14" s="90" t="s">
        <v>407</v>
      </c>
      <c r="C14" s="89">
        <f>IFERROR(ROUND(G.2!C14,2),0)</f>
        <v>-46.87</v>
      </c>
      <c r="D14" s="89">
        <f>IFERROR(ROUND(G.2!D14,2),0)</f>
        <v>-103.3</v>
      </c>
    </row>
    <row r="15" spans="1:4" ht="15.75" thickBot="1" x14ac:dyDescent="0.3">
      <c r="A15" s="90" t="s">
        <v>406</v>
      </c>
      <c r="B15" s="90" t="s">
        <v>405</v>
      </c>
      <c r="C15" s="89">
        <f>IFERROR(ROUND(G.2!C15,2),0)</f>
        <v>0</v>
      </c>
      <c r="D15" s="89">
        <f>IFERROR(ROUND(G.2!D15,2),0)</f>
        <v>-0.84</v>
      </c>
    </row>
    <row r="16" spans="1:4" ht="15.75" thickBot="1" x14ac:dyDescent="0.3">
      <c r="A16" s="90" t="s">
        <v>404</v>
      </c>
      <c r="B16" s="90" t="s">
        <v>403</v>
      </c>
      <c r="C16" s="89">
        <f>IFERROR(ROUND(G.2!C16,2),0)</f>
        <v>0</v>
      </c>
      <c r="D16" s="89">
        <f>IFERROR(ROUND(G.2!D16,2),0)</f>
        <v>0</v>
      </c>
    </row>
    <row r="17" spans="1:4" ht="15.75" thickBot="1" x14ac:dyDescent="0.3">
      <c r="A17" s="90" t="s">
        <v>402</v>
      </c>
      <c r="B17" s="90" t="s">
        <v>401</v>
      </c>
      <c r="C17" s="89">
        <f>IFERROR(ROUND(G.2!C17,2),0)</f>
        <v>-26.22</v>
      </c>
      <c r="D17" s="89">
        <f>IFERROR(ROUND(G.2!D17,2),0)</f>
        <v>-156.37</v>
      </c>
    </row>
    <row r="18" spans="1:4" ht="15.75" thickBot="1" x14ac:dyDescent="0.3">
      <c r="A18" s="90" t="s">
        <v>400</v>
      </c>
      <c r="B18" s="90" t="s">
        <v>399</v>
      </c>
      <c r="C18" s="89">
        <f>IFERROR(ROUND(G.2!C18,2),0)</f>
        <v>0</v>
      </c>
      <c r="D18" s="89">
        <f>IFERROR(ROUND(G.2!D18,2),0)</f>
        <v>0</v>
      </c>
    </row>
    <row r="19" spans="1:4" ht="15.75" thickBot="1" x14ac:dyDescent="0.3">
      <c r="A19" s="90" t="s">
        <v>398</v>
      </c>
      <c r="B19" s="90" t="s">
        <v>397</v>
      </c>
      <c r="C19" s="89">
        <f>IFERROR(ROUND(G.2!C19,2),0)</f>
        <v>0</v>
      </c>
      <c r="D19" s="89">
        <f>IFERROR(ROUND(G.2!D19,2),0)</f>
        <v>0</v>
      </c>
    </row>
    <row r="20" spans="1:4" ht="68.25" thickBot="1" x14ac:dyDescent="0.3">
      <c r="A20" s="90" t="s">
        <v>396</v>
      </c>
      <c r="B20" s="90" t="s">
        <v>395</v>
      </c>
      <c r="C20" s="89">
        <f>IFERROR(ROUND(G.2!C20,2),0)</f>
        <v>0</v>
      </c>
      <c r="D20" s="89">
        <f>IFERROR(ROUND(G.2!D20,2),0)</f>
        <v>0</v>
      </c>
    </row>
    <row r="21" spans="1:4" ht="15.75" thickBot="1" x14ac:dyDescent="0.3">
      <c r="A21" s="90" t="s">
        <v>394</v>
      </c>
      <c r="B21" s="90" t="s">
        <v>393</v>
      </c>
      <c r="C21" s="89">
        <f>IFERROR(ROUND(G.2!C21,2),0)</f>
        <v>43.25</v>
      </c>
      <c r="D21" s="89">
        <f>IFERROR(ROUND(G.2!D21,2),0)</f>
        <v>50.59</v>
      </c>
    </row>
    <row r="22" spans="1:4" ht="15.75" thickBot="1" x14ac:dyDescent="0.3">
      <c r="A22" s="90" t="s">
        <v>73</v>
      </c>
      <c r="B22" s="90" t="s">
        <v>392</v>
      </c>
      <c r="C22" s="91">
        <f>SUM(C23:C25)</f>
        <v>-2637.06</v>
      </c>
      <c r="D22" s="91">
        <f>SUM(D23:D25)</f>
        <v>-3474.78</v>
      </c>
    </row>
    <row r="23" spans="1:4" ht="15.75" thickBot="1" x14ac:dyDescent="0.3">
      <c r="A23" s="90" t="s">
        <v>391</v>
      </c>
      <c r="B23" s="90" t="s">
        <v>390</v>
      </c>
      <c r="C23" s="89">
        <f>IFERROR(ROUND(G.2!C23,2),0)</f>
        <v>-2013.02</v>
      </c>
      <c r="D23" s="89">
        <f>IFERROR(ROUND(G.2!D23,2),0)</f>
        <v>-2650.57</v>
      </c>
    </row>
    <row r="24" spans="1:4" ht="15.75" thickBot="1" x14ac:dyDescent="0.3">
      <c r="A24" s="90" t="s">
        <v>389</v>
      </c>
      <c r="B24" s="90" t="s">
        <v>388</v>
      </c>
      <c r="C24" s="89">
        <f>IFERROR(ROUND(G.2!C24,2),0)</f>
        <v>-624.04</v>
      </c>
      <c r="D24" s="89">
        <f>IFERROR(ROUND(G.2!D24,2),0)</f>
        <v>-824.21</v>
      </c>
    </row>
    <row r="25" spans="1:4" ht="15.75" thickBot="1" x14ac:dyDescent="0.3">
      <c r="A25" s="90" t="s">
        <v>387</v>
      </c>
      <c r="B25" s="90" t="s">
        <v>386</v>
      </c>
      <c r="C25" s="89">
        <f>IFERROR(ROUND(G.2!C25,2),0)</f>
        <v>0</v>
      </c>
      <c r="D25" s="89">
        <f>IFERROR(ROUND(G.2!D25,2),0)</f>
        <v>0</v>
      </c>
    </row>
    <row r="26" spans="1:4" ht="15.75" thickBot="1" x14ac:dyDescent="0.3">
      <c r="A26" s="90" t="s">
        <v>73</v>
      </c>
      <c r="B26" s="90" t="s">
        <v>385</v>
      </c>
      <c r="C26" s="91">
        <f>SUM(C27:C30)</f>
        <v>-1760.62</v>
      </c>
      <c r="D26" s="91">
        <f>SUM(D27:D30)</f>
        <v>-2527.36</v>
      </c>
    </row>
    <row r="27" spans="1:4" ht="15.75" thickBot="1" x14ac:dyDescent="0.3">
      <c r="A27" s="90" t="s">
        <v>384</v>
      </c>
      <c r="B27" s="90" t="s">
        <v>383</v>
      </c>
      <c r="C27" s="89">
        <f>IFERROR(ROUND(G.2!C27,2),0)</f>
        <v>-1754.36</v>
      </c>
      <c r="D27" s="89">
        <f>IFERROR(ROUND(G.2!D27,2),0)</f>
        <v>-2187.33</v>
      </c>
    </row>
    <row r="28" spans="1:4" ht="15.75" thickBot="1" x14ac:dyDescent="0.3">
      <c r="A28" s="90" t="s">
        <v>382</v>
      </c>
      <c r="B28" s="90" t="s">
        <v>381</v>
      </c>
      <c r="C28" s="89">
        <f>IFERROR(ROUND(G.2!C28,2),0)</f>
        <v>-6.26</v>
      </c>
      <c r="D28" s="89">
        <f>IFERROR(ROUND(G.2!D28,2),0)</f>
        <v>-11.19</v>
      </c>
    </row>
    <row r="29" spans="1:4" ht="23.25" thickBot="1" x14ac:dyDescent="0.3">
      <c r="A29" s="90" t="s">
        <v>380</v>
      </c>
      <c r="B29" s="90" t="s">
        <v>379</v>
      </c>
      <c r="C29" s="89">
        <f>IFERROR(ROUND(G.2!C29,2),0)</f>
        <v>0</v>
      </c>
      <c r="D29" s="89">
        <f>IFERROR(ROUND(G.2!D29,2),0)</f>
        <v>-326.99</v>
      </c>
    </row>
    <row r="30" spans="1:4" ht="15.75" thickBot="1" x14ac:dyDescent="0.3">
      <c r="A30" s="90" t="s">
        <v>378</v>
      </c>
      <c r="B30" s="90" t="s">
        <v>377</v>
      </c>
      <c r="C30" s="89">
        <f>IFERROR(ROUND(G.2!C30,2),0)</f>
        <v>0</v>
      </c>
      <c r="D30" s="89">
        <f>IFERROR(ROUND(G.2!D30,2),0)</f>
        <v>-1.85</v>
      </c>
    </row>
    <row r="31" spans="1:4" ht="15.75" thickBot="1" x14ac:dyDescent="0.3">
      <c r="A31" s="90" t="s">
        <v>376</v>
      </c>
      <c r="B31" s="90" t="s">
        <v>375</v>
      </c>
      <c r="C31" s="89">
        <f>IFERROR(ROUND(G.2!C31,2),0)</f>
        <v>-437.21</v>
      </c>
      <c r="D31" s="89">
        <f>IFERROR(ROUND(G.2!D31,2),0)</f>
        <v>-661.95</v>
      </c>
    </row>
    <row r="32" spans="1:4" ht="15.75" thickBot="1" x14ac:dyDescent="0.3">
      <c r="A32" s="90" t="s">
        <v>374</v>
      </c>
      <c r="B32" s="90" t="s">
        <v>373</v>
      </c>
      <c r="C32" s="89">
        <f>IFERROR(ROUND(G.2!C32,2),0)</f>
        <v>372.2</v>
      </c>
      <c r="D32" s="89">
        <f>IFERROR(ROUND(G.2!D32,2),0)</f>
        <v>588.07000000000005</v>
      </c>
    </row>
    <row r="33" spans="1:4" ht="15.75" thickBot="1" x14ac:dyDescent="0.3">
      <c r="A33" s="90" t="s">
        <v>372</v>
      </c>
      <c r="B33" s="90" t="s">
        <v>371</v>
      </c>
      <c r="C33" s="89">
        <f>IFERROR(ROUND(G.2!C33,2),0)</f>
        <v>0</v>
      </c>
      <c r="D33" s="89">
        <f>IFERROR(ROUND(G.2!D33,2),0)</f>
        <v>0</v>
      </c>
    </row>
    <row r="34" spans="1:4" ht="15.75" thickBot="1" x14ac:dyDescent="0.3">
      <c r="A34" s="90" t="s">
        <v>73</v>
      </c>
      <c r="B34" s="90" t="s">
        <v>370</v>
      </c>
      <c r="C34" s="91">
        <f>SUM(C35:C36)</f>
        <v>0</v>
      </c>
      <c r="D34" s="91">
        <f>SUM(D35:D36)</f>
        <v>-2.11</v>
      </c>
    </row>
    <row r="35" spans="1:4" ht="23.25" thickBot="1" x14ac:dyDescent="0.3">
      <c r="A35" s="90" t="s">
        <v>369</v>
      </c>
      <c r="B35" s="90" t="s">
        <v>368</v>
      </c>
      <c r="C35" s="89">
        <f>IFERROR(ROUND(G.2!C35,2),0)</f>
        <v>0</v>
      </c>
      <c r="D35" s="89">
        <f>IFERROR(ROUND(G.2!D35,2),0)</f>
        <v>0</v>
      </c>
    </row>
    <row r="36" spans="1:4" ht="23.25" thickBot="1" x14ac:dyDescent="0.3">
      <c r="A36" s="90" t="s">
        <v>367</v>
      </c>
      <c r="B36" s="90" t="s">
        <v>366</v>
      </c>
      <c r="C36" s="89">
        <f>IFERROR(ROUND(G.2!C36,2),0)</f>
        <v>0</v>
      </c>
      <c r="D36" s="89">
        <f>IFERROR(ROUND(G.2!D36,2),0)</f>
        <v>-2.11</v>
      </c>
    </row>
    <row r="37" spans="1:4" ht="15.75" thickBot="1" x14ac:dyDescent="0.3">
      <c r="A37" s="90" t="s">
        <v>365</v>
      </c>
      <c r="B37" s="90" t="s">
        <v>364</v>
      </c>
      <c r="C37" s="89">
        <f>IFERROR(ROUND(G.2!C37,2),0)</f>
        <v>0</v>
      </c>
      <c r="D37" s="89">
        <f>IFERROR(ROUND(G.2!D37,2),0)</f>
        <v>0</v>
      </c>
    </row>
    <row r="38" spans="1:4" ht="15.75" thickBot="1" x14ac:dyDescent="0.3">
      <c r="A38" s="90" t="s">
        <v>73</v>
      </c>
      <c r="B38" s="90" t="s">
        <v>363</v>
      </c>
      <c r="C38" s="91">
        <f>SUM(C39:C40)</f>
        <v>0</v>
      </c>
      <c r="D38" s="91">
        <f>SUM(D39:D40)</f>
        <v>0</v>
      </c>
    </row>
    <row r="39" spans="1:4" ht="15.75" thickBot="1" x14ac:dyDescent="0.3">
      <c r="A39" s="90" t="s">
        <v>362</v>
      </c>
      <c r="B39" s="90" t="s">
        <v>361</v>
      </c>
      <c r="C39" s="89">
        <f>IFERROR(ROUND(G.2!C39,2),0)</f>
        <v>0</v>
      </c>
      <c r="D39" s="89">
        <f>IFERROR(ROUND(G.2!D39,2),0)</f>
        <v>0</v>
      </c>
    </row>
    <row r="40" spans="1:4" ht="15.75" thickBot="1" x14ac:dyDescent="0.3">
      <c r="A40" s="90" t="s">
        <v>360</v>
      </c>
      <c r="B40" s="90" t="s">
        <v>359</v>
      </c>
      <c r="C40" s="89">
        <f>IFERROR(ROUND(G.2!C40,2),0)</f>
        <v>0</v>
      </c>
      <c r="D40" s="89">
        <f>IFERROR(ROUND(G.2!D40,2),0)</f>
        <v>0</v>
      </c>
    </row>
    <row r="41" spans="1:4" ht="23.25" thickBot="1" x14ac:dyDescent="0.3">
      <c r="A41" s="93" t="s">
        <v>73</v>
      </c>
      <c r="B41" s="93" t="s">
        <v>358</v>
      </c>
      <c r="C41" s="92">
        <f>ROUND(SUM(C7,C12,C13,C18,C19,C20,C21,C22,C26,C31,C32,C33,C34,C37,C38),2)</f>
        <v>962.73</v>
      </c>
      <c r="D41" s="92">
        <f>ROUND(SUM(D7,D12,D13,D18,D19,D20,D21,D22,D26,D31,D32,D33,D34,D37,D38),2)</f>
        <v>25.46</v>
      </c>
    </row>
    <row r="42" spans="1:4" ht="15.75" thickBot="1" x14ac:dyDescent="0.3">
      <c r="A42" s="90" t="s">
        <v>73</v>
      </c>
      <c r="B42" s="90" t="s">
        <v>357</v>
      </c>
      <c r="C42" s="91">
        <f>SUM(C43:C44)</f>
        <v>0</v>
      </c>
      <c r="D42" s="91">
        <f>SUM(D43:D44)</f>
        <v>0</v>
      </c>
    </row>
    <row r="43" spans="1:4" ht="15.75" thickBot="1" x14ac:dyDescent="0.3">
      <c r="A43" s="90" t="s">
        <v>356</v>
      </c>
      <c r="B43" s="90" t="s">
        <v>355</v>
      </c>
      <c r="C43" s="89">
        <f>IFERROR(ROUND(G.2!C43,2),0)</f>
        <v>0</v>
      </c>
      <c r="D43" s="89">
        <f>IFERROR(ROUND(G.2!D43,2),0)</f>
        <v>0</v>
      </c>
    </row>
    <row r="44" spans="1:4" ht="15.75" thickBot="1" x14ac:dyDescent="0.3">
      <c r="A44" s="90" t="s">
        <v>354</v>
      </c>
      <c r="B44" s="90" t="s">
        <v>353</v>
      </c>
      <c r="C44" s="89">
        <f>IFERROR(ROUND(G.2!C44,2),0)</f>
        <v>0</v>
      </c>
      <c r="D44" s="89">
        <f>IFERROR(ROUND(G.2!D44,2),0)</f>
        <v>0</v>
      </c>
    </row>
    <row r="45" spans="1:4" ht="15.75" thickBot="1" x14ac:dyDescent="0.3">
      <c r="A45" s="90" t="s">
        <v>73</v>
      </c>
      <c r="B45" s="90" t="s">
        <v>352</v>
      </c>
      <c r="C45" s="91">
        <f>SUM(C46:C48)</f>
        <v>0</v>
      </c>
      <c r="D45" s="91">
        <f>SUM(D46:D48)</f>
        <v>-0.88</v>
      </c>
    </row>
    <row r="46" spans="1:4" ht="45.75" thickBot="1" x14ac:dyDescent="0.3">
      <c r="A46" s="90" t="s">
        <v>351</v>
      </c>
      <c r="B46" s="90" t="s">
        <v>350</v>
      </c>
      <c r="C46" s="89">
        <f>IFERROR(ROUND(G.2!C46,2),0)</f>
        <v>0</v>
      </c>
      <c r="D46" s="89">
        <f>IFERROR(ROUND(G.2!D46,2),0)</f>
        <v>0</v>
      </c>
    </row>
    <row r="47" spans="1:4" ht="45.75" thickBot="1" x14ac:dyDescent="0.3">
      <c r="A47" s="90" t="s">
        <v>349</v>
      </c>
      <c r="B47" s="90" t="s">
        <v>348</v>
      </c>
      <c r="C47" s="89">
        <f>IFERROR(ROUND(G.2!C47,2),0)</f>
        <v>0</v>
      </c>
      <c r="D47" s="89">
        <f>IFERROR(ROUND(G.2!D47,2),0)</f>
        <v>-0.88</v>
      </c>
    </row>
    <row r="48" spans="1:4" ht="15.75" thickBot="1" x14ac:dyDescent="0.3">
      <c r="A48" s="90" t="s">
        <v>347</v>
      </c>
      <c r="B48" s="90" t="s">
        <v>346</v>
      </c>
      <c r="C48" s="89">
        <f>IFERROR(ROUND(G.2!C48,2),0)</f>
        <v>0</v>
      </c>
      <c r="D48" s="89">
        <f>IFERROR(ROUND(G.2!D48,2),0)</f>
        <v>0</v>
      </c>
    </row>
    <row r="49" spans="1:4" ht="15.75" thickBot="1" x14ac:dyDescent="0.3">
      <c r="A49" s="90" t="s">
        <v>345</v>
      </c>
      <c r="B49" s="90" t="s">
        <v>344</v>
      </c>
      <c r="C49" s="89">
        <f>IFERROR(ROUND(G.2!C49,2),0)</f>
        <v>0</v>
      </c>
      <c r="D49" s="89">
        <f>IFERROR(ROUND(G.2!D49,2),0)</f>
        <v>0</v>
      </c>
    </row>
    <row r="50" spans="1:4" ht="15.75" thickBot="1" x14ac:dyDescent="0.3">
      <c r="A50" s="90" t="s">
        <v>343</v>
      </c>
      <c r="B50" s="90" t="s">
        <v>342</v>
      </c>
      <c r="C50" s="89">
        <f>IFERROR(ROUND(G.2!C50,2),0)</f>
        <v>-0.22</v>
      </c>
      <c r="D50" s="89">
        <f>IFERROR(ROUND(G.2!D50,2),0)</f>
        <v>-1.07</v>
      </c>
    </row>
    <row r="51" spans="1:4" ht="45.75" thickBot="1" x14ac:dyDescent="0.3">
      <c r="A51" s="90" t="s">
        <v>341</v>
      </c>
      <c r="B51" s="90" t="s">
        <v>340</v>
      </c>
      <c r="C51" s="89">
        <f>IFERROR(ROUND(G.2!C51,2),0)</f>
        <v>0</v>
      </c>
      <c r="D51" s="89">
        <f>IFERROR(ROUND(G.2!D51,2),0)</f>
        <v>0</v>
      </c>
    </row>
    <row r="52" spans="1:4" ht="15.75" thickBot="1" x14ac:dyDescent="0.3">
      <c r="A52" s="90" t="s">
        <v>339</v>
      </c>
      <c r="B52" s="90" t="s">
        <v>338</v>
      </c>
      <c r="C52" s="89">
        <f>IFERROR(ROUND(G.2!C52,2),0)</f>
        <v>0</v>
      </c>
      <c r="D52" s="89">
        <f>IFERROR(ROUND(G.2!D52,2),0)</f>
        <v>0</v>
      </c>
    </row>
    <row r="53" spans="1:4" ht="15.75" thickBot="1" x14ac:dyDescent="0.3">
      <c r="A53" s="90" t="s">
        <v>337</v>
      </c>
      <c r="B53" s="90" t="s">
        <v>336</v>
      </c>
      <c r="C53" s="89">
        <f>IFERROR(ROUND(G.2!C53,2),0)</f>
        <v>0</v>
      </c>
      <c r="D53" s="89">
        <f>IFERROR(ROUND(G.2!D53,2),0)</f>
        <v>0</v>
      </c>
    </row>
    <row r="54" spans="1:4" ht="15.75" thickBot="1" x14ac:dyDescent="0.3">
      <c r="A54" s="93" t="s">
        <v>73</v>
      </c>
      <c r="B54" s="93" t="s">
        <v>335</v>
      </c>
      <c r="C54" s="92">
        <f>SUM(C42,C45,C49,C50,C51,C52,C53)</f>
        <v>-0.22</v>
      </c>
      <c r="D54" s="92">
        <f>SUM(D42,D45,D49,D50,D51,D52,D53)</f>
        <v>-1.9500000000000002</v>
      </c>
    </row>
    <row r="55" spans="1:4" ht="15.75" thickBot="1" x14ac:dyDescent="0.3">
      <c r="A55" s="93" t="s">
        <v>73</v>
      </c>
      <c r="B55" s="93" t="s">
        <v>334</v>
      </c>
      <c r="C55" s="92">
        <f>ROUND(SUM(C41,C54),2)</f>
        <v>962.51</v>
      </c>
      <c r="D55" s="92">
        <f>ROUND(SUM(D41,D54),2)</f>
        <v>23.51</v>
      </c>
    </row>
    <row r="56" spans="1:4" ht="15.75" thickBot="1" x14ac:dyDescent="0.3">
      <c r="A56" s="90" t="s">
        <v>333</v>
      </c>
      <c r="B56" s="90" t="s">
        <v>332</v>
      </c>
      <c r="C56" s="89">
        <f>IFERROR(ROUND(G.2!C56,2),0)</f>
        <v>0</v>
      </c>
      <c r="D56" s="89">
        <f>IFERROR(ROUND(G.2!D56,2),0)</f>
        <v>0</v>
      </c>
    </row>
    <row r="57" spans="1:4" ht="23.25" thickBot="1" x14ac:dyDescent="0.3">
      <c r="A57" s="93" t="s">
        <v>73</v>
      </c>
      <c r="B57" s="93" t="s">
        <v>331</v>
      </c>
      <c r="C57" s="92">
        <f>ROUND(SUM(C55,C56),2)</f>
        <v>962.51</v>
      </c>
      <c r="D57" s="92">
        <f>ROUND(SUM(D55,D56),2)</f>
        <v>23.51</v>
      </c>
    </row>
    <row r="58" spans="1:4" ht="15.75" thickBot="1" x14ac:dyDescent="0.3">
      <c r="A58" s="88" t="s">
        <v>73</v>
      </c>
      <c r="B58" s="88" t="s">
        <v>330</v>
      </c>
      <c r="C58" s="87">
        <f>C64</f>
        <v>3349.55</v>
      </c>
      <c r="D58" s="87">
        <f>D64</f>
        <v>4612.33</v>
      </c>
    </row>
    <row r="59" spans="1:4" ht="15.75" thickBot="1" x14ac:dyDescent="0.3">
      <c r="A59" s="90" t="s">
        <v>73</v>
      </c>
      <c r="B59" s="90" t="s">
        <v>326</v>
      </c>
      <c r="C59" s="89">
        <f>IFERROR(ROUND(G.2!C59,2),0)</f>
        <v>2909.97</v>
      </c>
      <c r="D59" s="89">
        <f>IFERROR(ROUND(G.2!D59,2),0)</f>
        <v>2875.05</v>
      </c>
    </row>
    <row r="60" spans="1:4" ht="15.75" thickBot="1" x14ac:dyDescent="0.3">
      <c r="A60" s="90" t="s">
        <v>73</v>
      </c>
      <c r="B60" s="90" t="s">
        <v>325</v>
      </c>
      <c r="C60" s="89">
        <f>IFERROR(ROUND(G.2!C60,2),0)</f>
        <v>439.58</v>
      </c>
      <c r="D60" s="89">
        <f>IFERROR(ROUND(G.2!D60,2),0)</f>
        <v>1737.28</v>
      </c>
    </row>
    <row r="61" spans="1:4" ht="15.75" thickBot="1" x14ac:dyDescent="0.3">
      <c r="A61" s="90" t="s">
        <v>324</v>
      </c>
      <c r="B61" s="90" t="s">
        <v>323</v>
      </c>
      <c r="C61" s="89">
        <f>IFERROR(ROUND(G.2!C61,2),0)</f>
        <v>0</v>
      </c>
      <c r="D61" s="89">
        <f>IFERROR(ROUND(G.2!D61,2),0)</f>
        <v>0</v>
      </c>
    </row>
    <row r="62" spans="1:4" ht="15.75" thickBot="1" x14ac:dyDescent="0.3">
      <c r="A62" s="90" t="s">
        <v>73</v>
      </c>
      <c r="B62" s="90" t="s">
        <v>329</v>
      </c>
      <c r="C62" s="89">
        <f>IFERROR(ROUND(G.2!C62,2),0)</f>
        <v>0</v>
      </c>
      <c r="D62" s="89">
        <f>IFERROR(ROUND(G.2!D62,2),0)</f>
        <v>0</v>
      </c>
    </row>
    <row r="63" spans="1:4" ht="15.75" thickBot="1" x14ac:dyDescent="0.3">
      <c r="A63" s="90" t="s">
        <v>73</v>
      </c>
      <c r="B63" s="90" t="s">
        <v>321</v>
      </c>
      <c r="C63" s="89">
        <f>IFERROR(ROUND(G.2!C63,2),0)</f>
        <v>0</v>
      </c>
      <c r="D63" s="89">
        <f>IFERROR(ROUND(G.2!D63,2),0)</f>
        <v>0</v>
      </c>
    </row>
    <row r="64" spans="1:4" ht="23.25" thickBot="1" x14ac:dyDescent="0.3">
      <c r="A64" s="93" t="s">
        <v>73</v>
      </c>
      <c r="B64" s="93" t="s">
        <v>328</v>
      </c>
      <c r="C64" s="92">
        <f>ROUND(SUM(C59:C63),2)</f>
        <v>3349.55</v>
      </c>
      <c r="D64" s="92">
        <f>ROUND(SUM(D59:D63),2)</f>
        <v>4612.33</v>
      </c>
    </row>
    <row r="65" spans="1:4" ht="15.75" thickBot="1" x14ac:dyDescent="0.3">
      <c r="A65" s="88" t="s">
        <v>73</v>
      </c>
      <c r="B65" s="88" t="s">
        <v>327</v>
      </c>
      <c r="C65" s="87">
        <f>C71</f>
        <v>-4001.21</v>
      </c>
      <c r="D65" s="87">
        <f>D71</f>
        <v>-5157.63</v>
      </c>
    </row>
    <row r="66" spans="1:4" ht="15.75" thickBot="1" x14ac:dyDescent="0.3">
      <c r="A66" s="90" t="s">
        <v>73</v>
      </c>
      <c r="B66" s="90" t="s">
        <v>326</v>
      </c>
      <c r="C66" s="89">
        <f>IFERROR(ROUND(G.2!C66,2),0)</f>
        <v>-3305.4</v>
      </c>
      <c r="D66" s="89">
        <f>IFERROR(ROUND(G.2!D66,2),0)</f>
        <v>-3394.14</v>
      </c>
    </row>
    <row r="67" spans="1:4" ht="15.75" thickBot="1" x14ac:dyDescent="0.3">
      <c r="A67" s="90" t="s">
        <v>73</v>
      </c>
      <c r="B67" s="90" t="s">
        <v>325</v>
      </c>
      <c r="C67" s="89">
        <f>IFERROR(ROUND(G.2!C67,2),0)</f>
        <v>-695.81</v>
      </c>
      <c r="D67" s="89">
        <f>IFERROR(ROUND(G.2!D67,2),0)</f>
        <v>-1763.49</v>
      </c>
    </row>
    <row r="68" spans="1:4" ht="15.75" thickBot="1" x14ac:dyDescent="0.3">
      <c r="A68" s="90" t="s">
        <v>324</v>
      </c>
      <c r="B68" s="90" t="s">
        <v>323</v>
      </c>
      <c r="C68" s="89">
        <f>IFERROR(ROUND(G.2!C68,2),0)</f>
        <v>0</v>
      </c>
      <c r="D68" s="89">
        <f>IFERROR(ROUND(G.2!D68,2),0)</f>
        <v>0</v>
      </c>
    </row>
    <row r="69" spans="1:4" ht="15.75" thickBot="1" x14ac:dyDescent="0.3">
      <c r="A69" s="90" t="s">
        <v>73</v>
      </c>
      <c r="B69" s="90" t="s">
        <v>322</v>
      </c>
      <c r="C69" s="89">
        <f>IFERROR(ROUND(G.2!C69,2),0)</f>
        <v>0</v>
      </c>
      <c r="D69" s="89">
        <f>IFERROR(ROUND(G.2!D69,2),0)</f>
        <v>0</v>
      </c>
    </row>
    <row r="70" spans="1:4" ht="15.75" thickBot="1" x14ac:dyDescent="0.3">
      <c r="A70" s="90" t="s">
        <v>73</v>
      </c>
      <c r="B70" s="90" t="s">
        <v>321</v>
      </c>
      <c r="C70" s="89">
        <f>IFERROR(ROUND(G.2!C70,2),0)</f>
        <v>0</v>
      </c>
      <c r="D70" s="89">
        <f>IFERROR(ROUND(G.2!D70,2),0)</f>
        <v>0</v>
      </c>
    </row>
    <row r="71" spans="1:4" ht="23.25" thickBot="1" x14ac:dyDescent="0.3">
      <c r="A71" s="93" t="s">
        <v>73</v>
      </c>
      <c r="B71" s="93" t="s">
        <v>320</v>
      </c>
      <c r="C71" s="92">
        <f>ROUND(SUM(C66:C70),2)</f>
        <v>-4001.21</v>
      </c>
      <c r="D71" s="92">
        <f>ROUND(SUM(D66:D70),2)</f>
        <v>-5157.63</v>
      </c>
    </row>
    <row r="72" spans="1:4" ht="26.25" thickBot="1" x14ac:dyDescent="0.3">
      <c r="A72" s="88" t="s">
        <v>73</v>
      </c>
      <c r="B72" s="88" t="s">
        <v>319</v>
      </c>
      <c r="C72" s="87">
        <f>ROUND(SUM(C64,C71),2)</f>
        <v>-651.66</v>
      </c>
      <c r="D72" s="87">
        <f>ROUND(SUM(D64,D71),2)</f>
        <v>-545.29999999999995</v>
      </c>
    </row>
    <row r="73" spans="1:4" ht="15.75" thickBot="1" x14ac:dyDescent="0.3">
      <c r="A73" s="88" t="s">
        <v>73</v>
      </c>
      <c r="B73" s="88" t="s">
        <v>318</v>
      </c>
      <c r="C73" s="95">
        <f>IFERROR(ROUND(G.2!C73,2),0)</f>
        <v>0</v>
      </c>
      <c r="D73" s="95">
        <f>IFERROR(ROUND(G.2!D73,2),0)</f>
        <v>0</v>
      </c>
    </row>
    <row r="74" spans="1:4" ht="15.75" thickBot="1" x14ac:dyDescent="0.3">
      <c r="A74" s="88" t="s">
        <v>73</v>
      </c>
      <c r="B74" s="88" t="s">
        <v>317</v>
      </c>
      <c r="C74" s="95">
        <f>IFERROR(ROUND(G.2!C74,2),0)</f>
        <v>0</v>
      </c>
      <c r="D74" s="95">
        <f>IFERROR(ROUND(G.2!D74,2),0)</f>
        <v>0</v>
      </c>
    </row>
    <row r="75" spans="1:4" ht="15.75" thickBot="1" x14ac:dyDescent="0.3">
      <c r="A75" s="88" t="s">
        <v>73</v>
      </c>
      <c r="B75" s="88" t="s">
        <v>316</v>
      </c>
      <c r="C75" s="95">
        <f>IFERROR(ROUND(G.2!C75,2),0)</f>
        <v>0</v>
      </c>
      <c r="D75" s="95">
        <f>IFERROR(ROUND(G.2!D75,2),0)</f>
        <v>0</v>
      </c>
    </row>
    <row r="76" spans="1:4" ht="15.75" thickBot="1" x14ac:dyDescent="0.3">
      <c r="A76" s="88" t="s">
        <v>73</v>
      </c>
      <c r="B76" s="88" t="s">
        <v>315</v>
      </c>
      <c r="C76" s="95">
        <f>IFERROR(ROUND(G.2!C76,2),0)</f>
        <v>0</v>
      </c>
      <c r="D76" s="95">
        <f>IFERROR(ROUND(G.2!D76,2),0)</f>
        <v>0</v>
      </c>
    </row>
    <row r="77" spans="1:4" ht="26.25" thickBot="1" x14ac:dyDescent="0.3">
      <c r="A77" s="88" t="s">
        <v>73</v>
      </c>
      <c r="B77" s="88" t="s">
        <v>314</v>
      </c>
      <c r="C77" s="87">
        <f>ROUND(SUM(C57,C72,C73,C74,C75,C76),2)</f>
        <v>310.85000000000002</v>
      </c>
      <c r="D77" s="87">
        <f>ROUND(SUM(D57,D72,D73,D74,D75,D76),2)</f>
        <v>-521.79</v>
      </c>
    </row>
  </sheetData>
  <mergeCells count="4">
    <mergeCell ref="A1:D1"/>
    <mergeCell ref="A2:D2"/>
    <mergeCell ref="A3:D3"/>
    <mergeCell ref="A4:D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7"/>
  <sheetViews>
    <sheetView zoomScale="70" zoomScaleNormal="70" workbookViewId="0">
      <selection activeCell="C22" sqref="C22"/>
    </sheetView>
  </sheetViews>
  <sheetFormatPr baseColWidth="10" defaultRowHeight="15" x14ac:dyDescent="0.25"/>
  <cols>
    <col min="1" max="1" width="28.5703125" bestFit="1" customWidth="1"/>
    <col min="2" max="2" width="85.7109375" bestFit="1" customWidth="1"/>
    <col min="3" max="4" width="15.28515625" bestFit="1" customWidth="1"/>
  </cols>
  <sheetData>
    <row r="1" spans="1:4" ht="39.950000000000003" customHeight="1" thickBot="1" x14ac:dyDescent="0.3">
      <c r="A1" s="139" t="s">
        <v>423</v>
      </c>
      <c r="B1" s="140"/>
      <c r="C1" s="140"/>
      <c r="D1" s="157"/>
    </row>
    <row r="2" spans="1:4" ht="20.100000000000001" customHeight="1" thickBot="1" x14ac:dyDescent="0.3">
      <c r="A2" s="158" t="str">
        <f>IF(CONTROL!D4=0,"",CONTROL!D4)</f>
        <v>Septiembre</v>
      </c>
      <c r="B2" s="159"/>
      <c r="C2" s="159"/>
      <c r="D2" s="160"/>
    </row>
    <row r="3" spans="1:4" ht="20.100000000000001" customHeight="1" thickBot="1" x14ac:dyDescent="0.3">
      <c r="A3" s="158" t="str">
        <f>IF(CONTROL!D5=0,"",CONTROL!D5)</f>
        <v xml:space="preserve">Fundación Instituto de Investigación Marqués de Valdecilla </v>
      </c>
      <c r="B3" s="159"/>
      <c r="C3" s="159"/>
      <c r="D3" s="160"/>
    </row>
    <row r="4" spans="1:4" ht="20.100000000000001" customHeight="1" thickBot="1" x14ac:dyDescent="0.3">
      <c r="A4" s="161" t="s">
        <v>312</v>
      </c>
      <c r="B4" s="161"/>
      <c r="C4" s="161"/>
      <c r="D4" s="161"/>
    </row>
    <row r="5" spans="1:4" ht="15.75" thickBot="1" x14ac:dyDescent="0.3">
      <c r="A5" s="94"/>
      <c r="B5" s="94" t="s">
        <v>422</v>
      </c>
      <c r="C5" s="94" t="s">
        <v>308</v>
      </c>
      <c r="D5" s="94" t="s">
        <v>307</v>
      </c>
    </row>
    <row r="6" spans="1:4" ht="15.75" thickBot="1" x14ac:dyDescent="0.3">
      <c r="A6" s="88" t="s">
        <v>73</v>
      </c>
      <c r="B6" s="88" t="s">
        <v>421</v>
      </c>
      <c r="C6" s="87">
        <f>ROUND(C57,2)</f>
        <v>962.51</v>
      </c>
      <c r="D6" s="87">
        <f>ROUND(D57,2)</f>
        <v>23.5</v>
      </c>
    </row>
    <row r="7" spans="1:4" ht="15.75" thickBot="1" x14ac:dyDescent="0.3">
      <c r="A7" s="90" t="s">
        <v>73</v>
      </c>
      <c r="B7" s="90" t="s">
        <v>420</v>
      </c>
      <c r="C7" s="91">
        <f>SUM(C8:C11)</f>
        <v>3638.9900000000002</v>
      </c>
      <c r="D7" s="91">
        <f>SUM(D8:D11)</f>
        <v>4569.5600800000002</v>
      </c>
    </row>
    <row r="8" spans="1:4" ht="15.75" thickBot="1" x14ac:dyDescent="0.3">
      <c r="A8" s="90" t="s">
        <v>419</v>
      </c>
      <c r="B8" s="90" t="s">
        <v>418</v>
      </c>
      <c r="C8" s="89"/>
      <c r="D8" s="89"/>
    </row>
    <row r="9" spans="1:4" ht="15.75" thickBot="1" x14ac:dyDescent="0.3">
      <c r="A9" s="90" t="s">
        <v>417</v>
      </c>
      <c r="B9" s="90" t="s">
        <v>416</v>
      </c>
      <c r="C9" s="89"/>
      <c r="D9" s="89"/>
    </row>
    <row r="10" spans="1:4" ht="23.25" thickBot="1" x14ac:dyDescent="0.3">
      <c r="A10" s="90" t="s">
        <v>415</v>
      </c>
      <c r="B10" s="90" t="s">
        <v>414</v>
      </c>
      <c r="C10" s="89">
        <f>3033.26+605.73</f>
        <v>3638.9900000000002</v>
      </c>
      <c r="D10" s="89">
        <f>(4056369.72+513190.36)/1000</f>
        <v>4569.5600800000002</v>
      </c>
    </row>
    <row r="11" spans="1:4" ht="15.75" thickBot="1" x14ac:dyDescent="0.3">
      <c r="A11" s="90" t="s">
        <v>413</v>
      </c>
      <c r="B11" s="90" t="s">
        <v>412</v>
      </c>
      <c r="C11" s="89"/>
      <c r="D11" s="89"/>
    </row>
    <row r="12" spans="1:4" ht="15.75" thickBot="1" x14ac:dyDescent="0.3">
      <c r="A12" s="90" t="s">
        <v>411</v>
      </c>
      <c r="B12" s="90" t="s">
        <v>410</v>
      </c>
      <c r="C12" s="89">
        <v>1816.27</v>
      </c>
      <c r="D12" s="89">
        <f>1743947.42/1000</f>
        <v>1743.94742</v>
      </c>
    </row>
    <row r="13" spans="1:4" ht="15.75" thickBot="1" x14ac:dyDescent="0.3">
      <c r="A13" s="90" t="s">
        <v>73</v>
      </c>
      <c r="B13" s="90" t="s">
        <v>409</v>
      </c>
      <c r="C13" s="91">
        <f>SUM(C14:C17)</f>
        <v>-73.09</v>
      </c>
      <c r="D13" s="91">
        <f>SUM(D14:D17)</f>
        <v>-260.51700999999997</v>
      </c>
    </row>
    <row r="14" spans="1:4" ht="15.75" thickBot="1" x14ac:dyDescent="0.3">
      <c r="A14" s="90" t="s">
        <v>408</v>
      </c>
      <c r="B14" s="90" t="s">
        <v>407</v>
      </c>
      <c r="C14" s="89">
        <v>-46.87</v>
      </c>
      <c r="D14" s="89">
        <f>-103300.48/1000</f>
        <v>-103.30047999999999</v>
      </c>
    </row>
    <row r="15" spans="1:4" ht="15.75" thickBot="1" x14ac:dyDescent="0.3">
      <c r="A15" s="90" t="s">
        <v>406</v>
      </c>
      <c r="B15" s="90" t="s">
        <v>405</v>
      </c>
      <c r="C15" s="89"/>
      <c r="D15" s="89">
        <f>-841.94/1000</f>
        <v>-0.84194000000000002</v>
      </c>
    </row>
    <row r="16" spans="1:4" ht="15.75" thickBot="1" x14ac:dyDescent="0.3">
      <c r="A16" s="90" t="s">
        <v>404</v>
      </c>
      <c r="B16" s="90" t="s">
        <v>403</v>
      </c>
      <c r="C16" s="89"/>
      <c r="D16" s="89"/>
    </row>
    <row r="17" spans="1:4" ht="15.75" thickBot="1" x14ac:dyDescent="0.3">
      <c r="A17" s="90" t="s">
        <v>402</v>
      </c>
      <c r="B17" s="90" t="s">
        <v>401</v>
      </c>
      <c r="C17" s="89">
        <v>-26.22</v>
      </c>
      <c r="D17" s="89">
        <f>-156374.59/1000</f>
        <v>-156.37458999999998</v>
      </c>
    </row>
    <row r="18" spans="1:4" ht="15.75" thickBot="1" x14ac:dyDescent="0.3">
      <c r="A18" s="90" t="s">
        <v>400</v>
      </c>
      <c r="B18" s="90" t="s">
        <v>399</v>
      </c>
      <c r="C18" s="89"/>
      <c r="D18" s="89"/>
    </row>
    <row r="19" spans="1:4" ht="15.75" thickBot="1" x14ac:dyDescent="0.3">
      <c r="A19" s="90" t="s">
        <v>398</v>
      </c>
      <c r="B19" s="90" t="s">
        <v>397</v>
      </c>
      <c r="C19" s="89"/>
      <c r="D19" s="89"/>
    </row>
    <row r="20" spans="1:4" ht="68.25" thickBot="1" x14ac:dyDescent="0.3">
      <c r="A20" s="90" t="s">
        <v>396</v>
      </c>
      <c r="B20" s="90" t="s">
        <v>395</v>
      </c>
      <c r="C20" s="89"/>
      <c r="D20" s="89"/>
    </row>
    <row r="21" spans="1:4" ht="15.75" thickBot="1" x14ac:dyDescent="0.3">
      <c r="A21" s="90" t="s">
        <v>394</v>
      </c>
      <c r="B21" s="90" t="s">
        <v>393</v>
      </c>
      <c r="C21" s="89">
        <v>43.25</v>
      </c>
      <c r="D21" s="89">
        <f>50589.34/1000</f>
        <v>50.58934</v>
      </c>
    </row>
    <row r="22" spans="1:4" ht="15.75" thickBot="1" x14ac:dyDescent="0.3">
      <c r="A22" s="90" t="s">
        <v>73</v>
      </c>
      <c r="B22" s="90" t="s">
        <v>392</v>
      </c>
      <c r="C22" s="91">
        <f>SUM(C23:C25)</f>
        <v>-2637.06</v>
      </c>
      <c r="D22" s="91">
        <f>SUM(D23:D25)</f>
        <v>-3474.7852800000001</v>
      </c>
    </row>
    <row r="23" spans="1:4" ht="15.75" thickBot="1" x14ac:dyDescent="0.3">
      <c r="A23" s="90" t="s">
        <v>391</v>
      </c>
      <c r="B23" s="90" t="s">
        <v>390</v>
      </c>
      <c r="C23" s="89">
        <v>-2013.02</v>
      </c>
      <c r="D23" s="89">
        <f>-2650571.95/1000</f>
        <v>-2650.57195</v>
      </c>
    </row>
    <row r="24" spans="1:4" ht="15.75" thickBot="1" x14ac:dyDescent="0.3">
      <c r="A24" s="90" t="s">
        <v>389</v>
      </c>
      <c r="B24" s="90" t="s">
        <v>388</v>
      </c>
      <c r="C24" s="89">
        <v>-624.04</v>
      </c>
      <c r="D24" s="89">
        <f>-824213.33/1000</f>
        <v>-824.21332999999993</v>
      </c>
    </row>
    <row r="25" spans="1:4" ht="15.75" thickBot="1" x14ac:dyDescent="0.3">
      <c r="A25" s="90" t="s">
        <v>387</v>
      </c>
      <c r="B25" s="90" t="s">
        <v>386</v>
      </c>
      <c r="C25" s="89"/>
      <c r="D25" s="89"/>
    </row>
    <row r="26" spans="1:4" ht="15.75" thickBot="1" x14ac:dyDescent="0.3">
      <c r="A26" s="90" t="s">
        <v>73</v>
      </c>
      <c r="B26" s="90" t="s">
        <v>385</v>
      </c>
      <c r="C26" s="91">
        <f>SUM(C27:C30)</f>
        <v>-1760.62</v>
      </c>
      <c r="D26" s="91">
        <f>SUM(D27:D30)</f>
        <v>-2527.3555100000003</v>
      </c>
    </row>
    <row r="27" spans="1:4" ht="15.75" thickBot="1" x14ac:dyDescent="0.3">
      <c r="A27" s="90" t="s">
        <v>384</v>
      </c>
      <c r="B27" s="90" t="s">
        <v>383</v>
      </c>
      <c r="C27" s="89">
        <v>-1754.36</v>
      </c>
      <c r="D27" s="89">
        <f>-2187327.97/1000</f>
        <v>-2187.3279700000003</v>
      </c>
    </row>
    <row r="28" spans="1:4" ht="15.75" thickBot="1" x14ac:dyDescent="0.3">
      <c r="A28" s="90" t="s">
        <v>382</v>
      </c>
      <c r="B28" s="90" t="s">
        <v>381</v>
      </c>
      <c r="C28" s="89">
        <v>-6.26</v>
      </c>
      <c r="D28" s="89">
        <f>-11191.89/1000</f>
        <v>-11.191889999999999</v>
      </c>
    </row>
    <row r="29" spans="1:4" ht="23.25" thickBot="1" x14ac:dyDescent="0.3">
      <c r="A29" s="90" t="s">
        <v>380</v>
      </c>
      <c r="B29" s="90" t="s">
        <v>379</v>
      </c>
      <c r="C29" s="89"/>
      <c r="D29" s="89">
        <f>-326988.66/1000</f>
        <v>-326.98865999999998</v>
      </c>
    </row>
    <row r="30" spans="1:4" ht="15.75" thickBot="1" x14ac:dyDescent="0.3">
      <c r="A30" s="90" t="s">
        <v>378</v>
      </c>
      <c r="B30" s="90" t="s">
        <v>377</v>
      </c>
      <c r="C30" s="89"/>
      <c r="D30" s="89">
        <f>-1846.99/1000</f>
        <v>-1.8469899999999999</v>
      </c>
    </row>
    <row r="31" spans="1:4" ht="15.75" thickBot="1" x14ac:dyDescent="0.3">
      <c r="A31" s="90" t="s">
        <v>376</v>
      </c>
      <c r="B31" s="90" t="s">
        <v>375</v>
      </c>
      <c r="C31" s="89">
        <v>-437.21</v>
      </c>
      <c r="D31" s="89">
        <f>-661952.85/1000</f>
        <v>-661.95285000000001</v>
      </c>
    </row>
    <row r="32" spans="1:4" ht="15.75" thickBot="1" x14ac:dyDescent="0.3">
      <c r="A32" s="90" t="s">
        <v>374</v>
      </c>
      <c r="B32" s="90" t="s">
        <v>373</v>
      </c>
      <c r="C32" s="89">
        <f>303.78+68.42</f>
        <v>372.2</v>
      </c>
      <c r="D32" s="89">
        <f>(495269.01+92804.54)/1000</f>
        <v>588.07355000000007</v>
      </c>
    </row>
    <row r="33" spans="1:4" ht="15.75" thickBot="1" x14ac:dyDescent="0.3">
      <c r="A33" s="90" t="s">
        <v>372</v>
      </c>
      <c r="B33" s="90" t="s">
        <v>371</v>
      </c>
      <c r="C33" s="89"/>
      <c r="D33" s="89"/>
    </row>
    <row r="34" spans="1:4" ht="15.75" thickBot="1" x14ac:dyDescent="0.3">
      <c r="A34" s="90" t="s">
        <v>73</v>
      </c>
      <c r="B34" s="90" t="s">
        <v>370</v>
      </c>
      <c r="C34" s="91">
        <f>SUM(C35:C36)</f>
        <v>0</v>
      </c>
      <c r="D34" s="91">
        <f>SUM(D35:D36)</f>
        <v>-2.1110000000000002</v>
      </c>
    </row>
    <row r="35" spans="1:4" ht="23.25" thickBot="1" x14ac:dyDescent="0.3">
      <c r="A35" s="90" t="s">
        <v>369</v>
      </c>
      <c r="B35" s="90" t="s">
        <v>368</v>
      </c>
      <c r="C35" s="89"/>
      <c r="D35" s="89"/>
    </row>
    <row r="36" spans="1:4" ht="23.25" thickBot="1" x14ac:dyDescent="0.3">
      <c r="A36" s="90" t="s">
        <v>367</v>
      </c>
      <c r="B36" s="90" t="s">
        <v>366</v>
      </c>
      <c r="C36" s="89"/>
      <c r="D36" s="89">
        <f>-2111/1000</f>
        <v>-2.1110000000000002</v>
      </c>
    </row>
    <row r="37" spans="1:4" ht="15.75" thickBot="1" x14ac:dyDescent="0.3">
      <c r="A37" s="90" t="s">
        <v>365</v>
      </c>
      <c r="B37" s="90" t="s">
        <v>364</v>
      </c>
      <c r="C37" s="89"/>
      <c r="D37" s="89"/>
    </row>
    <row r="38" spans="1:4" ht="15.75" thickBot="1" x14ac:dyDescent="0.3">
      <c r="A38" s="90" t="s">
        <v>73</v>
      </c>
      <c r="B38" s="90" t="s">
        <v>363</v>
      </c>
      <c r="C38" s="91">
        <f>SUM(C39:C40)</f>
        <v>0</v>
      </c>
      <c r="D38" s="91">
        <f>SUM(D39:D40)</f>
        <v>0</v>
      </c>
    </row>
    <row r="39" spans="1:4" ht="15.75" thickBot="1" x14ac:dyDescent="0.3">
      <c r="A39" s="90" t="s">
        <v>362</v>
      </c>
      <c r="B39" s="90" t="s">
        <v>361</v>
      </c>
      <c r="C39" s="89"/>
      <c r="D39" s="89"/>
    </row>
    <row r="40" spans="1:4" ht="15.75" thickBot="1" x14ac:dyDescent="0.3">
      <c r="A40" s="90" t="s">
        <v>360</v>
      </c>
      <c r="B40" s="90" t="s">
        <v>359</v>
      </c>
      <c r="C40" s="89"/>
      <c r="D40" s="89"/>
    </row>
    <row r="41" spans="1:4" ht="23.25" thickBot="1" x14ac:dyDescent="0.3">
      <c r="A41" s="93" t="s">
        <v>73</v>
      </c>
      <c r="B41" s="93" t="s">
        <v>358</v>
      </c>
      <c r="C41" s="92">
        <f>ROUND(SUM(C7,C12,C13,C18,C19,C20,C21,C22,C26,C31,C32,C33,C34,C37,C38),2)</f>
        <v>962.73</v>
      </c>
      <c r="D41" s="92">
        <f>ROUND(SUM(D7,D12,D13,D18,D19,D20,D21,D22,D26,D31,D32,D33,D34,D37,D38),2)</f>
        <v>25.45</v>
      </c>
    </row>
    <row r="42" spans="1:4" ht="15.75" thickBot="1" x14ac:dyDescent="0.3">
      <c r="A42" s="90" t="s">
        <v>73</v>
      </c>
      <c r="B42" s="90" t="s">
        <v>357</v>
      </c>
      <c r="C42" s="91">
        <f>SUM(C43:C44)</f>
        <v>0</v>
      </c>
      <c r="D42" s="91">
        <f>SUM(D43:D44)</f>
        <v>0</v>
      </c>
    </row>
    <row r="43" spans="1:4" ht="15.75" thickBot="1" x14ac:dyDescent="0.3">
      <c r="A43" s="90" t="s">
        <v>356</v>
      </c>
      <c r="B43" s="90" t="s">
        <v>355</v>
      </c>
      <c r="C43" s="89"/>
      <c r="D43" s="89"/>
    </row>
    <row r="44" spans="1:4" ht="15.75" thickBot="1" x14ac:dyDescent="0.3">
      <c r="A44" s="90" t="s">
        <v>354</v>
      </c>
      <c r="B44" s="90" t="s">
        <v>353</v>
      </c>
      <c r="C44" s="89"/>
      <c r="D44" s="89"/>
    </row>
    <row r="45" spans="1:4" ht="15.75" thickBot="1" x14ac:dyDescent="0.3">
      <c r="A45" s="90" t="s">
        <v>73</v>
      </c>
      <c r="B45" s="90" t="s">
        <v>352</v>
      </c>
      <c r="C45" s="91">
        <f>SUM(C46:C48)</f>
        <v>0</v>
      </c>
      <c r="D45" s="91">
        <f>SUM(D46:D48)</f>
        <v>-0.87617999999999996</v>
      </c>
    </row>
    <row r="46" spans="1:4" ht="45.75" thickBot="1" x14ac:dyDescent="0.3">
      <c r="A46" s="90" t="s">
        <v>351</v>
      </c>
      <c r="B46" s="90" t="s">
        <v>350</v>
      </c>
      <c r="C46" s="89"/>
      <c r="D46" s="89"/>
    </row>
    <row r="47" spans="1:4" ht="45.75" thickBot="1" x14ac:dyDescent="0.3">
      <c r="A47" s="90" t="s">
        <v>349</v>
      </c>
      <c r="B47" s="90" t="s">
        <v>348</v>
      </c>
      <c r="C47" s="89"/>
      <c r="D47" s="89">
        <f>-876.18/1000</f>
        <v>-0.87617999999999996</v>
      </c>
    </row>
    <row r="48" spans="1:4" ht="15.75" thickBot="1" x14ac:dyDescent="0.3">
      <c r="A48" s="90" t="s">
        <v>347</v>
      </c>
      <c r="B48" s="90" t="s">
        <v>346</v>
      </c>
      <c r="C48" s="89"/>
      <c r="D48" s="89"/>
    </row>
    <row r="49" spans="1:4" ht="15.75" thickBot="1" x14ac:dyDescent="0.3">
      <c r="A49" s="90" t="s">
        <v>345</v>
      </c>
      <c r="B49" s="90" t="s">
        <v>344</v>
      </c>
      <c r="C49" s="89"/>
      <c r="D49" s="89"/>
    </row>
    <row r="50" spans="1:4" ht="15.75" thickBot="1" x14ac:dyDescent="0.3">
      <c r="A50" s="90" t="s">
        <v>343</v>
      </c>
      <c r="B50" s="90" t="s">
        <v>342</v>
      </c>
      <c r="C50" s="89">
        <f>-217.53/1000</f>
        <v>-0.21753</v>
      </c>
      <c r="D50" s="89">
        <f>-1074.48/1000</f>
        <v>-1.0744800000000001</v>
      </c>
    </row>
    <row r="51" spans="1:4" ht="45.75" thickBot="1" x14ac:dyDescent="0.3">
      <c r="A51" s="90" t="s">
        <v>341</v>
      </c>
      <c r="B51" s="90" t="s">
        <v>340</v>
      </c>
      <c r="C51" s="89"/>
      <c r="D51" s="89"/>
    </row>
    <row r="52" spans="1:4" ht="15.75" thickBot="1" x14ac:dyDescent="0.3">
      <c r="A52" s="90" t="s">
        <v>339</v>
      </c>
      <c r="B52" s="90" t="s">
        <v>338</v>
      </c>
      <c r="C52" s="89"/>
      <c r="D52" s="89"/>
    </row>
    <row r="53" spans="1:4" ht="15.75" thickBot="1" x14ac:dyDescent="0.3">
      <c r="A53" s="90" t="s">
        <v>337</v>
      </c>
      <c r="B53" s="90" t="s">
        <v>336</v>
      </c>
      <c r="C53" s="89">
        <v>0</v>
      </c>
      <c r="D53" s="89">
        <v>0</v>
      </c>
    </row>
    <row r="54" spans="1:4" ht="15.75" thickBot="1" x14ac:dyDescent="0.3">
      <c r="A54" s="93" t="s">
        <v>73</v>
      </c>
      <c r="B54" s="93" t="s">
        <v>335</v>
      </c>
      <c r="C54" s="92">
        <f>SUM(C42,C45,C49,C50,C51,C52,C53)</f>
        <v>-0.21753</v>
      </c>
      <c r="D54" s="92">
        <f>SUM(D42,D45,D49,D50,D51,D52,D53)</f>
        <v>-1.9506600000000001</v>
      </c>
    </row>
    <row r="55" spans="1:4" ht="15.75" thickBot="1" x14ac:dyDescent="0.3">
      <c r="A55" s="93" t="s">
        <v>73</v>
      </c>
      <c r="B55" s="93" t="s">
        <v>334</v>
      </c>
      <c r="C55" s="92">
        <f>ROUND(SUM(C41,C54),2)</f>
        <v>962.51</v>
      </c>
      <c r="D55" s="92">
        <f>ROUND(SUM(D41,D54),2)</f>
        <v>23.5</v>
      </c>
    </row>
    <row r="56" spans="1:4" ht="15.75" thickBot="1" x14ac:dyDescent="0.3">
      <c r="A56" s="90" t="s">
        <v>333</v>
      </c>
      <c r="B56" s="90" t="s">
        <v>332</v>
      </c>
      <c r="C56" s="89">
        <v>0</v>
      </c>
      <c r="D56" s="89">
        <v>0</v>
      </c>
    </row>
    <row r="57" spans="1:4" ht="23.25" thickBot="1" x14ac:dyDescent="0.3">
      <c r="A57" s="93" t="s">
        <v>73</v>
      </c>
      <c r="B57" s="93" t="s">
        <v>331</v>
      </c>
      <c r="C57" s="92">
        <f>ROUND(SUM(C55,C56),2)</f>
        <v>962.51</v>
      </c>
      <c r="D57" s="92">
        <f>ROUND(SUM(D55,D56),2)</f>
        <v>23.5</v>
      </c>
    </row>
    <row r="58" spans="1:4" ht="15.75" thickBot="1" x14ac:dyDescent="0.3">
      <c r="A58" s="88" t="s">
        <v>73</v>
      </c>
      <c r="B58" s="88" t="s">
        <v>330</v>
      </c>
      <c r="C58" s="87">
        <f>C64</f>
        <v>3349.55</v>
      </c>
      <c r="D58" s="87">
        <f>D64</f>
        <v>4612.32</v>
      </c>
    </row>
    <row r="59" spans="1:4" ht="15.75" thickBot="1" x14ac:dyDescent="0.3">
      <c r="A59" s="90" t="s">
        <v>73</v>
      </c>
      <c r="B59" s="90" t="s">
        <v>326</v>
      </c>
      <c r="C59" s="89">
        <v>2909.97</v>
      </c>
      <c r="D59" s="89">
        <f>2875045.98/1000</f>
        <v>2875.0459799999999</v>
      </c>
    </row>
    <row r="60" spans="1:4" ht="15.75" thickBot="1" x14ac:dyDescent="0.3">
      <c r="A60" s="90" t="s">
        <v>73</v>
      </c>
      <c r="B60" s="90" t="s">
        <v>325</v>
      </c>
      <c r="C60" s="89">
        <v>439.58</v>
      </c>
      <c r="D60" s="89">
        <f>1737276.58/1000</f>
        <v>1737.27658</v>
      </c>
    </row>
    <row r="61" spans="1:4" ht="15.75" thickBot="1" x14ac:dyDescent="0.3">
      <c r="A61" s="90" t="s">
        <v>324</v>
      </c>
      <c r="B61" s="90" t="s">
        <v>323</v>
      </c>
      <c r="C61" s="89"/>
      <c r="D61" s="89"/>
    </row>
    <row r="62" spans="1:4" ht="15.75" thickBot="1" x14ac:dyDescent="0.3">
      <c r="A62" s="90" t="s">
        <v>73</v>
      </c>
      <c r="B62" s="90" t="s">
        <v>329</v>
      </c>
      <c r="C62" s="89"/>
      <c r="D62" s="89"/>
    </row>
    <row r="63" spans="1:4" ht="15.75" thickBot="1" x14ac:dyDescent="0.3">
      <c r="A63" s="90" t="s">
        <v>73</v>
      </c>
      <c r="B63" s="90" t="s">
        <v>321</v>
      </c>
      <c r="C63" s="89"/>
      <c r="D63" s="89"/>
    </row>
    <row r="64" spans="1:4" ht="23.25" thickBot="1" x14ac:dyDescent="0.3">
      <c r="A64" s="93" t="s">
        <v>73</v>
      </c>
      <c r="B64" s="93" t="s">
        <v>328</v>
      </c>
      <c r="C64" s="92">
        <f>ROUND(SUM(C59:C63),2)</f>
        <v>3349.55</v>
      </c>
      <c r="D64" s="92">
        <f>ROUND(SUM(D59:D63),2)</f>
        <v>4612.32</v>
      </c>
    </row>
    <row r="65" spans="1:4" ht="15.75" thickBot="1" x14ac:dyDescent="0.3">
      <c r="A65" s="88" t="s">
        <v>73</v>
      </c>
      <c r="B65" s="88" t="s">
        <v>327</v>
      </c>
      <c r="C65" s="87">
        <f>C71</f>
        <v>-4001.21</v>
      </c>
      <c r="D65" s="87">
        <f>D71</f>
        <v>-5157.63</v>
      </c>
    </row>
    <row r="66" spans="1:4" ht="15.75" thickBot="1" x14ac:dyDescent="0.3">
      <c r="A66" s="90" t="s">
        <v>73</v>
      </c>
      <c r="B66" s="90" t="s">
        <v>326</v>
      </c>
      <c r="C66" s="89">
        <v>-3305.4</v>
      </c>
      <c r="D66" s="89">
        <f>-3394144.3/1000</f>
        <v>-3394.1442999999999</v>
      </c>
    </row>
    <row r="67" spans="1:4" ht="15.75" thickBot="1" x14ac:dyDescent="0.3">
      <c r="A67" s="90" t="s">
        <v>73</v>
      </c>
      <c r="B67" s="90" t="s">
        <v>325</v>
      </c>
      <c r="C67" s="89">
        <v>-695.81</v>
      </c>
      <c r="D67" s="89">
        <f>-1763489.33/1000</f>
        <v>-1763.4893300000001</v>
      </c>
    </row>
    <row r="68" spans="1:4" ht="15.75" thickBot="1" x14ac:dyDescent="0.3">
      <c r="A68" s="90" t="s">
        <v>324</v>
      </c>
      <c r="B68" s="90" t="s">
        <v>323</v>
      </c>
      <c r="C68" s="89"/>
      <c r="D68" s="89"/>
    </row>
    <row r="69" spans="1:4" ht="15.75" thickBot="1" x14ac:dyDescent="0.3">
      <c r="A69" s="90" t="s">
        <v>73</v>
      </c>
      <c r="B69" s="90" t="s">
        <v>322</v>
      </c>
      <c r="C69" s="89"/>
      <c r="D69" s="89"/>
    </row>
    <row r="70" spans="1:4" ht="15.75" thickBot="1" x14ac:dyDescent="0.3">
      <c r="A70" s="90" t="s">
        <v>73</v>
      </c>
      <c r="B70" s="90" t="s">
        <v>321</v>
      </c>
      <c r="C70" s="89"/>
      <c r="D70" s="89"/>
    </row>
    <row r="71" spans="1:4" ht="23.25" thickBot="1" x14ac:dyDescent="0.3">
      <c r="A71" s="93" t="s">
        <v>73</v>
      </c>
      <c r="B71" s="93" t="s">
        <v>320</v>
      </c>
      <c r="C71" s="92">
        <f>ROUND(SUM(C66:C70),2)</f>
        <v>-4001.21</v>
      </c>
      <c r="D71" s="92">
        <f>ROUND(SUM(D66:D70),2)</f>
        <v>-5157.63</v>
      </c>
    </row>
    <row r="72" spans="1:4" ht="26.25" thickBot="1" x14ac:dyDescent="0.3">
      <c r="A72" s="88" t="s">
        <v>73</v>
      </c>
      <c r="B72" s="88" t="s">
        <v>319</v>
      </c>
      <c r="C72" s="87">
        <f>ROUND(SUM(C64,C71),2)</f>
        <v>-651.66</v>
      </c>
      <c r="D72" s="87">
        <f>ROUND(SUM(D64,D71),2)</f>
        <v>-545.30999999999995</v>
      </c>
    </row>
    <row r="73" spans="1:4" ht="15.75" thickBot="1" x14ac:dyDescent="0.3">
      <c r="A73" s="88" t="s">
        <v>73</v>
      </c>
      <c r="B73" s="88" t="s">
        <v>318</v>
      </c>
      <c r="C73" s="95"/>
      <c r="D73" s="95"/>
    </row>
    <row r="74" spans="1:4" ht="15.75" thickBot="1" x14ac:dyDescent="0.3">
      <c r="A74" s="88" t="s">
        <v>73</v>
      </c>
      <c r="B74" s="88" t="s">
        <v>317</v>
      </c>
      <c r="C74" s="95"/>
      <c r="D74" s="95"/>
    </row>
    <row r="75" spans="1:4" ht="15.75" thickBot="1" x14ac:dyDescent="0.3">
      <c r="A75" s="88" t="s">
        <v>73</v>
      </c>
      <c r="B75" s="88" t="s">
        <v>316</v>
      </c>
      <c r="C75" s="95"/>
      <c r="D75" s="95"/>
    </row>
    <row r="76" spans="1:4" ht="15.75" thickBot="1" x14ac:dyDescent="0.3">
      <c r="A76" s="88" t="s">
        <v>73</v>
      </c>
      <c r="B76" s="88" t="s">
        <v>315</v>
      </c>
      <c r="C76" s="95"/>
      <c r="D76" s="95"/>
    </row>
    <row r="77" spans="1:4" ht="26.25" thickBot="1" x14ac:dyDescent="0.3">
      <c r="A77" s="88" t="s">
        <v>73</v>
      </c>
      <c r="B77" s="88" t="s">
        <v>314</v>
      </c>
      <c r="C77" s="87">
        <f>ROUND(SUM(C57,C72,C73,C74,C75,C76),2)</f>
        <v>310.85000000000002</v>
      </c>
      <c r="D77" s="87">
        <f>ROUND(SUM(D57,D72,D73,D74,D75,D76),2)</f>
        <v>-521.80999999999995</v>
      </c>
    </row>
  </sheetData>
  <sheetProtection algorithmName="SHA-512" hashValue="9MtCF6qwmNS9XAFFz1VsCdRlkQFfLIeIrIhwPSxeto31HtfNQsO0+kv2TIZyhPGJ+CdfaHwXrIphYgMJFFxFQg==" saltValue="+qSmRVq9lpH3HsZblY+Ggw==" spinCount="100000" sheet="1" objects="1" scenarios="1"/>
  <mergeCells count="4">
    <mergeCell ref="A1:D1"/>
    <mergeCell ref="A2:D2"/>
    <mergeCell ref="A3:D3"/>
    <mergeCell ref="A4:D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85"/>
  <sheetViews>
    <sheetView topLeftCell="A259" zoomScaleNormal="100" workbookViewId="0">
      <selection activeCell="C289" sqref="C289"/>
    </sheetView>
  </sheetViews>
  <sheetFormatPr baseColWidth="10" defaultRowHeight="15" x14ac:dyDescent="0.25"/>
  <cols>
    <col min="1" max="1" width="66.7109375" bestFit="1" customWidth="1"/>
    <col min="2" max="3" width="21" bestFit="1" customWidth="1"/>
    <col min="4" max="6" width="66.7109375" bestFit="1" customWidth="1"/>
  </cols>
  <sheetData>
    <row r="1" spans="1:4" ht="39.950000000000003" customHeight="1" thickBot="1" x14ac:dyDescent="0.3">
      <c r="A1" s="139" t="s">
        <v>438</v>
      </c>
      <c r="B1" s="140"/>
      <c r="C1" s="140"/>
      <c r="D1" s="157"/>
    </row>
    <row r="2" spans="1:4" ht="20.100000000000001" customHeight="1" thickBot="1" x14ac:dyDescent="0.3">
      <c r="A2" s="158" t="str">
        <f>IF(CONTROL!D4=0,"",CONTROL!D4)</f>
        <v>Septiembre</v>
      </c>
      <c r="B2" s="159"/>
      <c r="C2" s="159"/>
      <c r="D2" s="160"/>
    </row>
    <row r="3" spans="1:4" ht="20.100000000000001" customHeight="1" thickBot="1" x14ac:dyDescent="0.3">
      <c r="A3" s="158" t="str">
        <f>IF(CONTROL!D5=0,"",CONTROL!D5)</f>
        <v xml:space="preserve">Fundación Instituto de Investigación Marqués de Valdecilla </v>
      </c>
      <c r="B3" s="159"/>
      <c r="C3" s="159"/>
      <c r="D3" s="160"/>
    </row>
    <row r="4" spans="1:4" ht="20.100000000000001" customHeight="1" thickBot="1" x14ac:dyDescent="0.3">
      <c r="A4" s="161" t="s">
        <v>312</v>
      </c>
      <c r="B4" s="161"/>
      <c r="C4" s="161"/>
      <c r="D4" s="161"/>
    </row>
    <row r="5" spans="1:4" ht="26.25" thickBot="1" x14ac:dyDescent="0.3">
      <c r="A5" s="94" t="s">
        <v>437</v>
      </c>
      <c r="B5" s="162" t="s">
        <v>427</v>
      </c>
      <c r="C5" s="163"/>
      <c r="D5" s="94" t="s">
        <v>426</v>
      </c>
    </row>
    <row r="6" spans="1:4" ht="15.75" thickBot="1" x14ac:dyDescent="0.3">
      <c r="A6" s="94" t="s">
        <v>73</v>
      </c>
      <c r="B6" s="94" t="s">
        <v>436</v>
      </c>
      <c r="C6" s="94" t="s">
        <v>435</v>
      </c>
      <c r="D6" s="94" t="s">
        <v>73</v>
      </c>
    </row>
    <row r="7" spans="1:4" ht="15.75" thickBot="1" x14ac:dyDescent="0.3">
      <c r="A7" s="90" t="s">
        <v>434</v>
      </c>
      <c r="B7" s="89">
        <f>IFERROR(ROUND(G.3!B7,2),0)</f>
        <v>0</v>
      </c>
      <c r="C7" s="89">
        <f>IFERROR(ROUND(G.3!C7,2),0)</f>
        <v>0</v>
      </c>
      <c r="D7" s="96" t="str">
        <f>IF(OR(ISTEXT(G.3!D7),ISNUMBER(G.3!D7))=TRUE,G.3!D7,"")</f>
        <v/>
      </c>
    </row>
    <row r="8" spans="1:4" ht="15.75" thickBot="1" x14ac:dyDescent="0.3">
      <c r="A8" s="90" t="s">
        <v>433</v>
      </c>
      <c r="B8" s="90"/>
      <c r="C8" s="90"/>
      <c r="D8" s="90"/>
    </row>
    <row r="9" spans="1:4" ht="15.75" thickBot="1" x14ac:dyDescent="0.3">
      <c r="A9" s="96" t="str">
        <f>IF(OR(ISTEXT(G.3!A9),ISNUMBER(G.3!A9))=TRUE,G.3!A9,"")</f>
        <v/>
      </c>
      <c r="B9" s="89">
        <f>IFERROR(ROUND(G.3!B9,2),0)</f>
        <v>0</v>
      </c>
      <c r="C9" s="89">
        <f>IFERROR(ROUND(G.3!C9,2),0)</f>
        <v>0</v>
      </c>
      <c r="D9" s="96" t="str">
        <f>IF(OR(ISTEXT(G.3!D9),ISNUMBER(G.3!D9))=TRUE,G.3!D9,"")</f>
        <v/>
      </c>
    </row>
    <row r="10" spans="1:4" ht="15.75" thickBot="1" x14ac:dyDescent="0.3">
      <c r="A10" s="96" t="str">
        <f>IF(OR(ISTEXT(G.3!A10),ISNUMBER(G.3!A10))=TRUE,G.3!A10,"")</f>
        <v/>
      </c>
      <c r="B10" s="89">
        <f>IFERROR(ROUND(G.3!B10,2),0)</f>
        <v>0</v>
      </c>
      <c r="C10" s="89">
        <f>IFERROR(ROUND(G.3!C10,2),0)</f>
        <v>0</v>
      </c>
      <c r="D10" s="96" t="str">
        <f>IF(OR(ISTEXT(G.3!D10),ISNUMBER(G.3!D10))=TRUE,G.3!D10,"")</f>
        <v/>
      </c>
    </row>
    <row r="11" spans="1:4" ht="15.75" thickBot="1" x14ac:dyDescent="0.3">
      <c r="A11" s="96" t="str">
        <f>IF(OR(ISTEXT(G.3!A11),ISNUMBER(G.3!A11))=TRUE,G.3!A11,"")</f>
        <v/>
      </c>
      <c r="B11" s="89">
        <f>IFERROR(ROUND(G.3!B11,2),0)</f>
        <v>0</v>
      </c>
      <c r="C11" s="89">
        <f>IFERROR(ROUND(G.3!C11,2),0)</f>
        <v>0</v>
      </c>
      <c r="D11" s="96" t="str">
        <f>IF(OR(ISTEXT(G.3!D11),ISNUMBER(G.3!D11))=TRUE,G.3!D11,"")</f>
        <v/>
      </c>
    </row>
    <row r="12" spans="1:4" ht="15.75" thickBot="1" x14ac:dyDescent="0.3">
      <c r="A12" s="96" t="str">
        <f>IF(OR(ISTEXT(G.3!A12),ISNUMBER(G.3!A12))=TRUE,G.3!A12,"")</f>
        <v/>
      </c>
      <c r="B12" s="89">
        <f>IFERROR(ROUND(G.3!B12,2),0)</f>
        <v>0</v>
      </c>
      <c r="C12" s="89">
        <f>IFERROR(ROUND(G.3!C12,2),0)</f>
        <v>0</v>
      </c>
      <c r="D12" s="96" t="str">
        <f>IF(OR(ISTEXT(G.3!D12),ISNUMBER(G.3!D12))=TRUE,G.3!D12,"")</f>
        <v/>
      </c>
    </row>
    <row r="13" spans="1:4" ht="15.75" thickBot="1" x14ac:dyDescent="0.3">
      <c r="A13" s="96" t="str">
        <f>IF(OR(ISTEXT(G.3!A13),ISNUMBER(G.3!A13))=TRUE,G.3!A13,"")</f>
        <v/>
      </c>
      <c r="B13" s="89">
        <f>IFERROR(ROUND(G.3!B13,2),0)</f>
        <v>0</v>
      </c>
      <c r="C13" s="89">
        <f>IFERROR(ROUND(G.3!C13,2),0)</f>
        <v>0</v>
      </c>
      <c r="D13" s="96" t="str">
        <f>IF(OR(ISTEXT(G.3!D13),ISNUMBER(G.3!D13))=TRUE,G.3!D13,"")</f>
        <v/>
      </c>
    </row>
    <row r="14" spans="1:4" ht="15.75" thickBot="1" x14ac:dyDescent="0.3">
      <c r="A14" s="96" t="str">
        <f>IF(OR(ISTEXT(G.3!A14),ISNUMBER(G.3!A14))=TRUE,G.3!A14,"")</f>
        <v/>
      </c>
      <c r="B14" s="89">
        <f>IFERROR(ROUND(G.3!B14,2),0)</f>
        <v>0</v>
      </c>
      <c r="C14" s="89">
        <f>IFERROR(ROUND(G.3!C14,2),0)</f>
        <v>0</v>
      </c>
      <c r="D14" s="96" t="str">
        <f>IF(OR(ISTEXT(G.3!D14),ISNUMBER(G.3!D14))=TRUE,G.3!D14,"")</f>
        <v/>
      </c>
    </row>
    <row r="15" spans="1:4" ht="15.75" thickBot="1" x14ac:dyDescent="0.3">
      <c r="A15" s="96" t="str">
        <f>IF(OR(ISTEXT(G.3!A15),ISNUMBER(G.3!A15))=TRUE,G.3!A15,"")</f>
        <v/>
      </c>
      <c r="B15" s="89">
        <f>IFERROR(ROUND(G.3!B15,2),0)</f>
        <v>0</v>
      </c>
      <c r="C15" s="89">
        <f>IFERROR(ROUND(G.3!C15,2),0)</f>
        <v>0</v>
      </c>
      <c r="D15" s="96" t="str">
        <f>IF(OR(ISTEXT(G.3!D15),ISNUMBER(G.3!D15))=TRUE,G.3!D15,"")</f>
        <v/>
      </c>
    </row>
    <row r="16" spans="1:4" ht="15.75" thickBot="1" x14ac:dyDescent="0.3">
      <c r="A16" s="96" t="str">
        <f>IF(OR(ISTEXT(G.3!A16),ISNUMBER(G.3!A16))=TRUE,G.3!A16,"")</f>
        <v/>
      </c>
      <c r="B16" s="89">
        <f>IFERROR(ROUND(G.3!B16,2),0)</f>
        <v>0</v>
      </c>
      <c r="C16" s="89">
        <f>IFERROR(ROUND(G.3!C16,2),0)</f>
        <v>0</v>
      </c>
      <c r="D16" s="96" t="str">
        <f>IF(OR(ISTEXT(G.3!D16),ISNUMBER(G.3!D16))=TRUE,G.3!D16,"")</f>
        <v/>
      </c>
    </row>
    <row r="17" spans="1:4" ht="15.75" thickBot="1" x14ac:dyDescent="0.3">
      <c r="A17" s="96" t="str">
        <f>IF(OR(ISTEXT(G.3!A17),ISNUMBER(G.3!A17))=TRUE,G.3!A17,"")</f>
        <v/>
      </c>
      <c r="B17" s="89">
        <f>IFERROR(ROUND(G.3!B17,2),0)</f>
        <v>0</v>
      </c>
      <c r="C17" s="89">
        <f>IFERROR(ROUND(G.3!C17,2),0)</f>
        <v>0</v>
      </c>
      <c r="D17" s="96" t="str">
        <f>IF(OR(ISTEXT(G.3!D17),ISNUMBER(G.3!D17))=TRUE,G.3!D17,"")</f>
        <v/>
      </c>
    </row>
    <row r="18" spans="1:4" ht="15.75" thickBot="1" x14ac:dyDescent="0.3">
      <c r="A18" s="96" t="str">
        <f>IF(OR(ISTEXT(G.3!A18),ISNUMBER(G.3!A18))=TRUE,G.3!A18,"")</f>
        <v/>
      </c>
      <c r="B18" s="89">
        <f>IFERROR(ROUND(G.3!B18,2),0)</f>
        <v>0</v>
      </c>
      <c r="C18" s="89">
        <f>IFERROR(ROUND(G.3!C18,2),0)</f>
        <v>0</v>
      </c>
      <c r="D18" s="96" t="str">
        <f>IF(OR(ISTEXT(G.3!D18),ISNUMBER(G.3!D18))=TRUE,G.3!D18,"")</f>
        <v/>
      </c>
    </row>
    <row r="19" spans="1:4" ht="15.75" thickBot="1" x14ac:dyDescent="0.3">
      <c r="A19" s="96" t="str">
        <f>IF(OR(ISTEXT(G.3!A19),ISNUMBER(G.3!A19))=TRUE,G.3!A19,"")</f>
        <v/>
      </c>
      <c r="B19" s="89">
        <f>IFERROR(ROUND(G.3!B19,2),0)</f>
        <v>0</v>
      </c>
      <c r="C19" s="89">
        <f>IFERROR(ROUND(G.3!C19,2),0)</f>
        <v>0</v>
      </c>
      <c r="D19" s="96" t="str">
        <f>IF(OR(ISTEXT(G.3!D19),ISNUMBER(G.3!D19))=TRUE,G.3!D19,"")</f>
        <v/>
      </c>
    </row>
    <row r="20" spans="1:4" ht="15.75" thickBot="1" x14ac:dyDescent="0.3">
      <c r="A20" s="96" t="str">
        <f>IF(OR(ISTEXT(G.3!A20),ISNUMBER(G.3!A20))=TRUE,G.3!A20,"")</f>
        <v/>
      </c>
      <c r="B20" s="89">
        <f>IFERROR(ROUND(G.3!B20,2),0)</f>
        <v>0</v>
      </c>
      <c r="C20" s="89">
        <f>IFERROR(ROUND(G.3!C20,2),0)</f>
        <v>0</v>
      </c>
      <c r="D20" s="96" t="str">
        <f>IF(OR(ISTEXT(G.3!D20),ISNUMBER(G.3!D20))=TRUE,G.3!D20,"")</f>
        <v/>
      </c>
    </row>
    <row r="21" spans="1:4" ht="15.75" thickBot="1" x14ac:dyDescent="0.3">
      <c r="A21" s="96" t="str">
        <f>IF(OR(ISTEXT(G.3!A21),ISNUMBER(G.3!A21))=TRUE,G.3!A21,"")</f>
        <v/>
      </c>
      <c r="B21" s="89">
        <f>IFERROR(ROUND(G.3!B21,2),0)</f>
        <v>0</v>
      </c>
      <c r="C21" s="89">
        <f>IFERROR(ROUND(G.3!C21,2),0)</f>
        <v>0</v>
      </c>
      <c r="D21" s="96" t="str">
        <f>IF(OR(ISTEXT(G.3!D21),ISNUMBER(G.3!D21))=TRUE,G.3!D21,"")</f>
        <v/>
      </c>
    </row>
    <row r="22" spans="1:4" ht="15.75" thickBot="1" x14ac:dyDescent="0.3">
      <c r="A22" s="96" t="str">
        <f>IF(OR(ISTEXT(G.3!A22),ISNUMBER(G.3!A22))=TRUE,G.3!A22,"")</f>
        <v/>
      </c>
      <c r="B22" s="89">
        <f>IFERROR(ROUND(G.3!B22,2),0)</f>
        <v>0</v>
      </c>
      <c r="C22" s="89">
        <f>IFERROR(ROUND(G.3!C22,2),0)</f>
        <v>0</v>
      </c>
      <c r="D22" s="96" t="str">
        <f>IF(OR(ISTEXT(G.3!D22),ISNUMBER(G.3!D22))=TRUE,G.3!D22,"")</f>
        <v/>
      </c>
    </row>
    <row r="23" spans="1:4" ht="15.75" thickBot="1" x14ac:dyDescent="0.3">
      <c r="A23" s="96" t="str">
        <f>IF(OR(ISTEXT(G.3!A23),ISNUMBER(G.3!A23))=TRUE,G.3!A23,"")</f>
        <v/>
      </c>
      <c r="B23" s="89">
        <f>IFERROR(ROUND(G.3!B23,2),0)</f>
        <v>0</v>
      </c>
      <c r="C23" s="89">
        <f>IFERROR(ROUND(G.3!C23,2),0)</f>
        <v>0</v>
      </c>
      <c r="D23" s="96" t="str">
        <f>IF(OR(ISTEXT(G.3!D23),ISNUMBER(G.3!D23))=TRUE,G.3!D23,"")</f>
        <v/>
      </c>
    </row>
    <row r="24" spans="1:4" ht="15.75" thickBot="1" x14ac:dyDescent="0.3">
      <c r="A24" s="96" t="str">
        <f>IF(OR(ISTEXT(G.3!A24),ISNUMBER(G.3!A24))=TRUE,G.3!A24,"")</f>
        <v/>
      </c>
      <c r="B24" s="89">
        <f>IFERROR(ROUND(G.3!B24,2),0)</f>
        <v>0</v>
      </c>
      <c r="C24" s="89">
        <f>IFERROR(ROUND(G.3!C24,2),0)</f>
        <v>0</v>
      </c>
      <c r="D24" s="96" t="str">
        <f>IF(OR(ISTEXT(G.3!D24),ISNUMBER(G.3!D24))=TRUE,G.3!D24,"")</f>
        <v/>
      </c>
    </row>
    <row r="25" spans="1:4" ht="15.75" thickBot="1" x14ac:dyDescent="0.3">
      <c r="A25" s="96" t="str">
        <f>IF(OR(ISTEXT(G.3!A25),ISNUMBER(G.3!A25))=TRUE,G.3!A25,"")</f>
        <v/>
      </c>
      <c r="B25" s="89">
        <f>IFERROR(ROUND(G.3!B25,2),0)</f>
        <v>0</v>
      </c>
      <c r="C25" s="89">
        <f>IFERROR(ROUND(G.3!C25,2),0)</f>
        <v>0</v>
      </c>
      <c r="D25" s="96" t="str">
        <f>IF(OR(ISTEXT(G.3!D25),ISNUMBER(G.3!D25))=TRUE,G.3!D25,"")</f>
        <v/>
      </c>
    </row>
    <row r="26" spans="1:4" ht="15.75" thickBot="1" x14ac:dyDescent="0.3">
      <c r="A26" s="96" t="str">
        <f>IF(OR(ISTEXT(G.3!A26),ISNUMBER(G.3!A26))=TRUE,G.3!A26,"")</f>
        <v/>
      </c>
      <c r="B26" s="89">
        <f>IFERROR(ROUND(G.3!B26,2),0)</f>
        <v>0</v>
      </c>
      <c r="C26" s="89">
        <f>IFERROR(ROUND(G.3!C26,2),0)</f>
        <v>0</v>
      </c>
      <c r="D26" s="96" t="str">
        <f>IF(OR(ISTEXT(G.3!D26),ISNUMBER(G.3!D26))=TRUE,G.3!D26,"")</f>
        <v/>
      </c>
    </row>
    <row r="27" spans="1:4" ht="15.75" thickBot="1" x14ac:dyDescent="0.3">
      <c r="A27" s="96" t="str">
        <f>IF(OR(ISTEXT(G.3!A27),ISNUMBER(G.3!A27))=TRUE,G.3!A27,"")</f>
        <v/>
      </c>
      <c r="B27" s="89">
        <f>IFERROR(ROUND(G.3!B27,2),0)</f>
        <v>0</v>
      </c>
      <c r="C27" s="89">
        <f>IFERROR(ROUND(G.3!C27,2),0)</f>
        <v>0</v>
      </c>
      <c r="D27" s="96" t="str">
        <f>IF(OR(ISTEXT(G.3!D27),ISNUMBER(G.3!D27))=TRUE,G.3!D27,"")</f>
        <v/>
      </c>
    </row>
    <row r="28" spans="1:4" ht="15.75" thickBot="1" x14ac:dyDescent="0.3">
      <c r="A28" s="96" t="str">
        <f>IF(OR(ISTEXT(G.3!A28),ISNUMBER(G.3!A28))=TRUE,G.3!A28,"")</f>
        <v/>
      </c>
      <c r="B28" s="89">
        <f>IFERROR(ROUND(G.3!B28,2),0)</f>
        <v>0</v>
      </c>
      <c r="C28" s="89">
        <f>IFERROR(ROUND(G.3!C28,2),0)</f>
        <v>0</v>
      </c>
      <c r="D28" s="96" t="str">
        <f>IF(OR(ISTEXT(G.3!D28),ISNUMBER(G.3!D28))=TRUE,G.3!D28,"")</f>
        <v/>
      </c>
    </row>
    <row r="29" spans="1:4" ht="15.75" thickBot="1" x14ac:dyDescent="0.3">
      <c r="A29" s="96" t="str">
        <f>IF(OR(ISTEXT(G.3!A29),ISNUMBER(G.3!A29))=TRUE,G.3!A29,"")</f>
        <v/>
      </c>
      <c r="B29" s="89">
        <f>IFERROR(ROUND(G.3!B29,2),0)</f>
        <v>0</v>
      </c>
      <c r="C29" s="89">
        <f>IFERROR(ROUND(G.3!C29,2),0)</f>
        <v>0</v>
      </c>
      <c r="D29" s="96" t="str">
        <f>IF(OR(ISTEXT(G.3!D29),ISNUMBER(G.3!D29))=TRUE,G.3!D29,"")</f>
        <v/>
      </c>
    </row>
    <row r="30" spans="1:4" ht="15.75" thickBot="1" x14ac:dyDescent="0.3">
      <c r="A30" s="96" t="str">
        <f>IF(OR(ISTEXT(G.3!A30),ISNUMBER(G.3!A30))=TRUE,G.3!A30,"")</f>
        <v/>
      </c>
      <c r="B30" s="89">
        <f>IFERROR(ROUND(G.3!B30,2),0)</f>
        <v>0</v>
      </c>
      <c r="C30" s="89">
        <f>IFERROR(ROUND(G.3!C30,2),0)</f>
        <v>0</v>
      </c>
      <c r="D30" s="96" t="str">
        <f>IF(OR(ISTEXT(G.3!D30),ISNUMBER(G.3!D30))=TRUE,G.3!D30,"")</f>
        <v/>
      </c>
    </row>
    <row r="31" spans="1:4" ht="15.75" thickBot="1" x14ac:dyDescent="0.3">
      <c r="A31" s="96" t="str">
        <f>IF(OR(ISTEXT(G.3!A31),ISNUMBER(G.3!A31))=TRUE,G.3!A31,"")</f>
        <v/>
      </c>
      <c r="B31" s="89">
        <f>IFERROR(ROUND(G.3!B31,2),0)</f>
        <v>0</v>
      </c>
      <c r="C31" s="89">
        <f>IFERROR(ROUND(G.3!C31,2),0)</f>
        <v>0</v>
      </c>
      <c r="D31" s="96" t="str">
        <f>IF(OR(ISTEXT(G.3!D31),ISNUMBER(G.3!D31))=TRUE,G.3!D31,"")</f>
        <v/>
      </c>
    </row>
    <row r="32" spans="1:4" ht="15.75" thickBot="1" x14ac:dyDescent="0.3">
      <c r="A32" s="96" t="str">
        <f>IF(OR(ISTEXT(G.3!A32),ISNUMBER(G.3!A32))=TRUE,G.3!A32,"")</f>
        <v/>
      </c>
      <c r="B32" s="89">
        <f>IFERROR(ROUND(G.3!B32,2),0)</f>
        <v>0</v>
      </c>
      <c r="C32" s="89">
        <f>IFERROR(ROUND(G.3!C32,2),0)</f>
        <v>0</v>
      </c>
      <c r="D32" s="96" t="str">
        <f>IF(OR(ISTEXT(G.3!D32),ISNUMBER(G.3!D32))=TRUE,G.3!D32,"")</f>
        <v/>
      </c>
    </row>
    <row r="33" spans="1:4" ht="15.75" thickBot="1" x14ac:dyDescent="0.3">
      <c r="A33" s="96" t="str">
        <f>IF(OR(ISTEXT(G.3!A33),ISNUMBER(G.3!A33))=TRUE,G.3!A33,"")</f>
        <v/>
      </c>
      <c r="B33" s="89">
        <f>IFERROR(ROUND(G.3!B33,2),0)</f>
        <v>0</v>
      </c>
      <c r="C33" s="89">
        <f>IFERROR(ROUND(G.3!C33,2),0)</f>
        <v>0</v>
      </c>
      <c r="D33" s="96" t="str">
        <f>IF(OR(ISTEXT(G.3!D33),ISNUMBER(G.3!D33))=TRUE,G.3!D33,"")</f>
        <v/>
      </c>
    </row>
    <row r="34" spans="1:4" ht="15.75" thickBot="1" x14ac:dyDescent="0.3">
      <c r="A34" s="96" t="str">
        <f>IF(OR(ISTEXT(G.3!A34),ISNUMBER(G.3!A34))=TRUE,G.3!A34,"")</f>
        <v/>
      </c>
      <c r="B34" s="89">
        <f>IFERROR(ROUND(G.3!B34,2),0)</f>
        <v>0</v>
      </c>
      <c r="C34" s="89">
        <f>IFERROR(ROUND(G.3!C34,2),0)</f>
        <v>0</v>
      </c>
      <c r="D34" s="96" t="str">
        <f>IF(OR(ISTEXT(G.3!D34),ISNUMBER(G.3!D34))=TRUE,G.3!D34,"")</f>
        <v/>
      </c>
    </row>
    <row r="35" spans="1:4" ht="15.75" thickBot="1" x14ac:dyDescent="0.3">
      <c r="A35" s="96" t="str">
        <f>IF(OR(ISTEXT(G.3!A35),ISNUMBER(G.3!A35))=TRUE,G.3!A35,"")</f>
        <v/>
      </c>
      <c r="B35" s="89">
        <f>IFERROR(ROUND(G.3!B35,2),0)</f>
        <v>0</v>
      </c>
      <c r="C35" s="89">
        <f>IFERROR(ROUND(G.3!C35,2),0)</f>
        <v>0</v>
      </c>
      <c r="D35" s="96" t="str">
        <f>IF(OR(ISTEXT(G.3!D35),ISNUMBER(G.3!D35))=TRUE,G.3!D35,"")</f>
        <v/>
      </c>
    </row>
    <row r="36" spans="1:4" ht="15.75" thickBot="1" x14ac:dyDescent="0.3">
      <c r="A36" s="96" t="str">
        <f>IF(OR(ISTEXT(G.3!A36),ISNUMBER(G.3!A36))=TRUE,G.3!A36,"")</f>
        <v/>
      </c>
      <c r="B36" s="89">
        <f>IFERROR(ROUND(G.3!B36,2),0)</f>
        <v>0</v>
      </c>
      <c r="C36" s="89">
        <f>IFERROR(ROUND(G.3!C36,2),0)</f>
        <v>0</v>
      </c>
      <c r="D36" s="96" t="str">
        <f>IF(OR(ISTEXT(G.3!D36),ISNUMBER(G.3!D36))=TRUE,G.3!D36,"")</f>
        <v/>
      </c>
    </row>
    <row r="37" spans="1:4" ht="15.75" thickBot="1" x14ac:dyDescent="0.3">
      <c r="A37" s="96" t="str">
        <f>IF(OR(ISTEXT(G.3!A37),ISNUMBER(G.3!A37))=TRUE,G.3!A37,"")</f>
        <v/>
      </c>
      <c r="B37" s="89">
        <f>IFERROR(ROUND(G.3!B37,2),0)</f>
        <v>0</v>
      </c>
      <c r="C37" s="89">
        <f>IFERROR(ROUND(G.3!C37,2),0)</f>
        <v>0</v>
      </c>
      <c r="D37" s="96" t="str">
        <f>IF(OR(ISTEXT(G.3!D37),ISNUMBER(G.3!D37))=TRUE,G.3!D37,"")</f>
        <v/>
      </c>
    </row>
    <row r="38" spans="1:4" ht="15.75" thickBot="1" x14ac:dyDescent="0.3">
      <c r="A38" s="96" t="str">
        <f>IF(OR(ISTEXT(G.3!A38),ISNUMBER(G.3!A38))=TRUE,G.3!A38,"")</f>
        <v/>
      </c>
      <c r="B38" s="89">
        <f>IFERROR(ROUND(G.3!B38,2),0)</f>
        <v>0</v>
      </c>
      <c r="C38" s="89">
        <f>IFERROR(ROUND(G.3!C38,2),0)</f>
        <v>0</v>
      </c>
      <c r="D38" s="96" t="str">
        <f>IF(OR(ISTEXT(G.3!D38),ISNUMBER(G.3!D38))=TRUE,G.3!D38,"")</f>
        <v/>
      </c>
    </row>
    <row r="39" spans="1:4" ht="15.75" thickBot="1" x14ac:dyDescent="0.3">
      <c r="A39" s="96" t="str">
        <f>IF(OR(ISTEXT(G.3!A39),ISNUMBER(G.3!A39))=TRUE,G.3!A39,"")</f>
        <v/>
      </c>
      <c r="B39" s="89">
        <f>IFERROR(ROUND(G.3!B39,2),0)</f>
        <v>0</v>
      </c>
      <c r="C39" s="89">
        <f>IFERROR(ROUND(G.3!C39,2),0)</f>
        <v>0</v>
      </c>
      <c r="D39" s="96" t="str">
        <f>IF(OR(ISTEXT(G.3!D39),ISNUMBER(G.3!D39))=TRUE,G.3!D39,"")</f>
        <v/>
      </c>
    </row>
    <row r="40" spans="1:4" ht="15.75" thickBot="1" x14ac:dyDescent="0.3">
      <c r="A40" s="96" t="str">
        <f>IF(OR(ISTEXT(G.3!A40),ISNUMBER(G.3!A40))=TRUE,G.3!A40,"")</f>
        <v/>
      </c>
      <c r="B40" s="89">
        <f>IFERROR(ROUND(G.3!B40,2),0)</f>
        <v>0</v>
      </c>
      <c r="C40" s="89">
        <f>IFERROR(ROUND(G.3!C40,2),0)</f>
        <v>0</v>
      </c>
      <c r="D40" s="96" t="str">
        <f>IF(OR(ISTEXT(G.3!D40),ISNUMBER(G.3!D40))=TRUE,G.3!D40,"")</f>
        <v/>
      </c>
    </row>
    <row r="41" spans="1:4" ht="15.75" thickBot="1" x14ac:dyDescent="0.3">
      <c r="A41" s="96" t="str">
        <f>IF(OR(ISTEXT(G.3!A41),ISNUMBER(G.3!A41))=TRUE,G.3!A41,"")</f>
        <v/>
      </c>
      <c r="B41" s="89">
        <f>IFERROR(ROUND(G.3!B41,2),0)</f>
        <v>0</v>
      </c>
      <c r="C41" s="89">
        <f>IFERROR(ROUND(G.3!C41,2),0)</f>
        <v>0</v>
      </c>
      <c r="D41" s="96" t="str">
        <f>IF(OR(ISTEXT(G.3!D41),ISNUMBER(G.3!D41))=TRUE,G.3!D41,"")</f>
        <v/>
      </c>
    </row>
    <row r="42" spans="1:4" ht="15.75" thickBot="1" x14ac:dyDescent="0.3">
      <c r="A42" s="96" t="str">
        <f>IF(OR(ISTEXT(G.3!A42),ISNUMBER(G.3!A42))=TRUE,G.3!A42,"")</f>
        <v/>
      </c>
      <c r="B42" s="89">
        <f>IFERROR(ROUND(G.3!B42,2),0)</f>
        <v>0</v>
      </c>
      <c r="C42" s="89">
        <f>IFERROR(ROUND(G.3!C42,2),0)</f>
        <v>0</v>
      </c>
      <c r="D42" s="96" t="str">
        <f>IF(OR(ISTEXT(G.3!D42),ISNUMBER(G.3!D42))=TRUE,G.3!D42,"")</f>
        <v/>
      </c>
    </row>
    <row r="43" spans="1:4" ht="15.75" thickBot="1" x14ac:dyDescent="0.3">
      <c r="A43" s="96" t="str">
        <f>IF(OR(ISTEXT(G.3!A43),ISNUMBER(G.3!A43))=TRUE,G.3!A43,"")</f>
        <v/>
      </c>
      <c r="B43" s="89">
        <f>IFERROR(ROUND(G.3!B43,2),0)</f>
        <v>0</v>
      </c>
      <c r="C43" s="89">
        <f>IFERROR(ROUND(G.3!C43,2),0)</f>
        <v>0</v>
      </c>
      <c r="D43" s="96" t="str">
        <f>IF(OR(ISTEXT(G.3!D43),ISNUMBER(G.3!D43))=TRUE,G.3!D43,"")</f>
        <v/>
      </c>
    </row>
    <row r="44" spans="1:4" ht="15.75" thickBot="1" x14ac:dyDescent="0.3">
      <c r="A44" s="96" t="str">
        <f>IF(OR(ISTEXT(G.3!A44),ISNUMBER(G.3!A44))=TRUE,G.3!A44,"")</f>
        <v/>
      </c>
      <c r="B44" s="89">
        <f>IFERROR(ROUND(G.3!B44,2),0)</f>
        <v>0</v>
      </c>
      <c r="C44" s="89">
        <f>IFERROR(ROUND(G.3!C44,2),0)</f>
        <v>0</v>
      </c>
      <c r="D44" s="96" t="str">
        <f>IF(OR(ISTEXT(G.3!D44),ISNUMBER(G.3!D44))=TRUE,G.3!D44,"")</f>
        <v/>
      </c>
    </row>
    <row r="45" spans="1:4" ht="15.75" thickBot="1" x14ac:dyDescent="0.3">
      <c r="A45" s="96" t="str">
        <f>IF(OR(ISTEXT(G.3!A45),ISNUMBER(G.3!A45))=TRUE,G.3!A45,"")</f>
        <v/>
      </c>
      <c r="B45" s="89">
        <f>IFERROR(ROUND(G.3!B45,2),0)</f>
        <v>0</v>
      </c>
      <c r="C45" s="89">
        <f>IFERROR(ROUND(G.3!C45,2),0)</f>
        <v>0</v>
      </c>
      <c r="D45" s="96" t="str">
        <f>IF(OR(ISTEXT(G.3!D45),ISNUMBER(G.3!D45))=TRUE,G.3!D45,"")</f>
        <v/>
      </c>
    </row>
    <row r="46" spans="1:4" ht="15.75" thickBot="1" x14ac:dyDescent="0.3">
      <c r="A46" s="96" t="str">
        <f>IF(OR(ISTEXT(G.3!A46),ISNUMBER(G.3!A46))=TRUE,G.3!A46,"")</f>
        <v/>
      </c>
      <c r="B46" s="89">
        <f>IFERROR(ROUND(G.3!B46,2),0)</f>
        <v>0</v>
      </c>
      <c r="C46" s="89">
        <f>IFERROR(ROUND(G.3!C46,2),0)</f>
        <v>0</v>
      </c>
      <c r="D46" s="96" t="str">
        <f>IF(OR(ISTEXT(G.3!D46),ISNUMBER(G.3!D46))=TRUE,G.3!D46,"")</f>
        <v/>
      </c>
    </row>
    <row r="47" spans="1:4" ht="15.75" thickBot="1" x14ac:dyDescent="0.3">
      <c r="A47" s="96" t="str">
        <f>IF(OR(ISTEXT(G.3!A47),ISNUMBER(G.3!A47))=TRUE,G.3!A47,"")</f>
        <v/>
      </c>
      <c r="B47" s="89">
        <f>IFERROR(ROUND(G.3!B47,2),0)</f>
        <v>0</v>
      </c>
      <c r="C47" s="89">
        <f>IFERROR(ROUND(G.3!C47,2),0)</f>
        <v>0</v>
      </c>
      <c r="D47" s="96" t="str">
        <f>IF(OR(ISTEXT(G.3!D47),ISNUMBER(G.3!D47))=TRUE,G.3!D47,"")</f>
        <v/>
      </c>
    </row>
    <row r="48" spans="1:4" ht="15.75" thickBot="1" x14ac:dyDescent="0.3">
      <c r="A48" s="96" t="str">
        <f>IF(OR(ISTEXT(G.3!A48),ISNUMBER(G.3!A48))=TRUE,G.3!A48,"")</f>
        <v/>
      </c>
      <c r="B48" s="89">
        <f>IFERROR(ROUND(G.3!B48,2),0)</f>
        <v>0</v>
      </c>
      <c r="C48" s="89">
        <f>IFERROR(ROUND(G.3!C48,2),0)</f>
        <v>0</v>
      </c>
      <c r="D48" s="96" t="str">
        <f>IF(OR(ISTEXT(G.3!D48),ISNUMBER(G.3!D48))=TRUE,G.3!D48,"")</f>
        <v/>
      </c>
    </row>
    <row r="49" spans="1:4" ht="15.75" thickBot="1" x14ac:dyDescent="0.3">
      <c r="A49" s="96" t="str">
        <f>IF(OR(ISTEXT(G.3!A49),ISNUMBER(G.3!A49))=TRUE,G.3!A49,"")</f>
        <v/>
      </c>
      <c r="B49" s="89">
        <f>IFERROR(ROUND(G.3!B49,2),0)</f>
        <v>0</v>
      </c>
      <c r="C49" s="89">
        <f>IFERROR(ROUND(G.3!C49,2),0)</f>
        <v>0</v>
      </c>
      <c r="D49" s="96" t="str">
        <f>IF(OR(ISTEXT(G.3!D49),ISNUMBER(G.3!D49))=TRUE,G.3!D49,"")</f>
        <v/>
      </c>
    </row>
    <row r="50" spans="1:4" ht="15.75" thickBot="1" x14ac:dyDescent="0.3">
      <c r="A50" s="96" t="str">
        <f>IF(OR(ISTEXT(G.3!A50),ISNUMBER(G.3!A50))=TRUE,G.3!A50,"")</f>
        <v/>
      </c>
      <c r="B50" s="89">
        <f>IFERROR(ROUND(G.3!B50,2),0)</f>
        <v>0</v>
      </c>
      <c r="C50" s="89">
        <f>IFERROR(ROUND(G.3!C50,2),0)</f>
        <v>0</v>
      </c>
      <c r="D50" s="96" t="str">
        <f>IF(OR(ISTEXT(G.3!D50),ISNUMBER(G.3!D50))=TRUE,G.3!D50,"")</f>
        <v/>
      </c>
    </row>
    <row r="51" spans="1:4" ht="15.75" thickBot="1" x14ac:dyDescent="0.3">
      <c r="A51" s="96" t="str">
        <f>IF(OR(ISTEXT(G.3!A51),ISNUMBER(G.3!A51))=TRUE,G.3!A51,"")</f>
        <v/>
      </c>
      <c r="B51" s="89">
        <f>IFERROR(ROUND(G.3!B51,2),0)</f>
        <v>0</v>
      </c>
      <c r="C51" s="89">
        <f>IFERROR(ROUND(G.3!C51,2),0)</f>
        <v>0</v>
      </c>
      <c r="D51" s="96" t="str">
        <f>IF(OR(ISTEXT(G.3!D51),ISNUMBER(G.3!D51))=TRUE,G.3!D51,"")</f>
        <v/>
      </c>
    </row>
    <row r="52" spans="1:4" ht="15.75" thickBot="1" x14ac:dyDescent="0.3">
      <c r="A52" s="96" t="str">
        <f>IF(OR(ISTEXT(G.3!A52),ISNUMBER(G.3!A52))=TRUE,G.3!A52,"")</f>
        <v/>
      </c>
      <c r="B52" s="89">
        <f>IFERROR(ROUND(G.3!B52,2),0)</f>
        <v>0</v>
      </c>
      <c r="C52" s="89">
        <f>IFERROR(ROUND(G.3!C52,2),0)</f>
        <v>0</v>
      </c>
      <c r="D52" s="96" t="str">
        <f>IF(OR(ISTEXT(G.3!D52),ISNUMBER(G.3!D52))=TRUE,G.3!D52,"")</f>
        <v/>
      </c>
    </row>
    <row r="53" spans="1:4" ht="15.75" thickBot="1" x14ac:dyDescent="0.3">
      <c r="A53" s="96" t="str">
        <f>IF(OR(ISTEXT(G.3!A53),ISNUMBER(G.3!A53))=TRUE,G.3!A53,"")</f>
        <v/>
      </c>
      <c r="B53" s="89">
        <f>IFERROR(ROUND(G.3!B53,2),0)</f>
        <v>0</v>
      </c>
      <c r="C53" s="89">
        <f>IFERROR(ROUND(G.3!C53,2),0)</f>
        <v>0</v>
      </c>
      <c r="D53" s="96" t="str">
        <f>IF(OR(ISTEXT(G.3!D53),ISNUMBER(G.3!D53))=TRUE,G.3!D53,"")</f>
        <v/>
      </c>
    </row>
    <row r="54" spans="1:4" ht="15.75" thickBot="1" x14ac:dyDescent="0.3">
      <c r="A54" s="96" t="str">
        <f>IF(OR(ISTEXT(G.3!A54),ISNUMBER(G.3!A54))=TRUE,G.3!A54,"")</f>
        <v/>
      </c>
      <c r="B54" s="89">
        <f>IFERROR(ROUND(G.3!B54,2),0)</f>
        <v>0</v>
      </c>
      <c r="C54" s="89">
        <f>IFERROR(ROUND(G.3!C54,2),0)</f>
        <v>0</v>
      </c>
      <c r="D54" s="96" t="str">
        <f>IF(OR(ISTEXT(G.3!D54),ISNUMBER(G.3!D54))=TRUE,G.3!D54,"")</f>
        <v/>
      </c>
    </row>
    <row r="55" spans="1:4" ht="15.75" thickBot="1" x14ac:dyDescent="0.3">
      <c r="A55" s="96" t="str">
        <f>IF(OR(ISTEXT(G.3!A55),ISNUMBER(G.3!A55))=TRUE,G.3!A55,"")</f>
        <v/>
      </c>
      <c r="B55" s="89">
        <f>IFERROR(ROUND(G.3!B55,2),0)</f>
        <v>0</v>
      </c>
      <c r="C55" s="89">
        <f>IFERROR(ROUND(G.3!C55,2),0)</f>
        <v>0</v>
      </c>
      <c r="D55" s="96" t="str">
        <f>IF(OR(ISTEXT(G.3!D55),ISNUMBER(G.3!D55))=TRUE,G.3!D55,"")</f>
        <v/>
      </c>
    </row>
    <row r="56" spans="1:4" ht="15.75" thickBot="1" x14ac:dyDescent="0.3">
      <c r="A56" s="96" t="str">
        <f>IF(OR(ISTEXT(G.3!A56),ISNUMBER(G.3!A56))=TRUE,G.3!A56,"")</f>
        <v/>
      </c>
      <c r="B56" s="89">
        <f>IFERROR(ROUND(G.3!B56,2),0)</f>
        <v>0</v>
      </c>
      <c r="C56" s="89">
        <f>IFERROR(ROUND(G.3!C56,2),0)</f>
        <v>0</v>
      </c>
      <c r="D56" s="96" t="str">
        <f>IF(OR(ISTEXT(G.3!D56),ISNUMBER(G.3!D56))=TRUE,G.3!D56,"")</f>
        <v/>
      </c>
    </row>
    <row r="57" spans="1:4" ht="15.75" thickBot="1" x14ac:dyDescent="0.3">
      <c r="A57" s="96" t="str">
        <f>IF(OR(ISTEXT(G.3!A57),ISNUMBER(G.3!A57))=TRUE,G.3!A57,"")</f>
        <v/>
      </c>
      <c r="B57" s="89">
        <f>IFERROR(ROUND(G.3!B57,2),0)</f>
        <v>0</v>
      </c>
      <c r="C57" s="89">
        <f>IFERROR(ROUND(G.3!C57,2),0)</f>
        <v>0</v>
      </c>
      <c r="D57" s="96" t="str">
        <f>IF(OR(ISTEXT(G.3!D57),ISNUMBER(G.3!D57))=TRUE,G.3!D57,"")</f>
        <v/>
      </c>
    </row>
    <row r="58" spans="1:4" ht="15.75" thickBot="1" x14ac:dyDescent="0.3">
      <c r="A58" s="96" t="str">
        <f>IF(OR(ISTEXT(G.3!A58),ISNUMBER(G.3!A58))=TRUE,G.3!A58,"")</f>
        <v/>
      </c>
      <c r="B58" s="89">
        <f>IFERROR(ROUND(G.3!B58,2),0)</f>
        <v>0</v>
      </c>
      <c r="C58" s="89">
        <f>IFERROR(ROUND(G.3!C58,2),0)</f>
        <v>0</v>
      </c>
      <c r="D58" s="96" t="str">
        <f>IF(OR(ISTEXT(G.3!D58),ISNUMBER(G.3!D58))=TRUE,G.3!D58,"")</f>
        <v/>
      </c>
    </row>
    <row r="59" spans="1:4" ht="15.75" thickBot="1" x14ac:dyDescent="0.3">
      <c r="A59" s="96" t="str">
        <f>IF(OR(ISTEXT(G.3!A59),ISNUMBER(G.3!A59))=TRUE,G.3!A59,"")</f>
        <v/>
      </c>
      <c r="B59" s="89">
        <f>IFERROR(ROUND(G.3!B59,2),0)</f>
        <v>0</v>
      </c>
      <c r="C59" s="89">
        <f>IFERROR(ROUND(G.3!C59,2),0)</f>
        <v>0</v>
      </c>
      <c r="D59" s="96" t="str">
        <f>IF(OR(ISTEXT(G.3!D59),ISNUMBER(G.3!D59))=TRUE,G.3!D59,"")</f>
        <v/>
      </c>
    </row>
    <row r="60" spans="1:4" ht="15.75" thickBot="1" x14ac:dyDescent="0.3">
      <c r="A60" s="96" t="str">
        <f>IF(OR(ISTEXT(G.3!A60),ISNUMBER(G.3!A60))=TRUE,G.3!A60,"")</f>
        <v/>
      </c>
      <c r="B60" s="89">
        <f>IFERROR(ROUND(G.3!B60,2),0)</f>
        <v>0</v>
      </c>
      <c r="C60" s="89">
        <f>IFERROR(ROUND(G.3!C60,2),0)</f>
        <v>0</v>
      </c>
      <c r="D60" s="96" t="str">
        <f>IF(OR(ISTEXT(G.3!D60),ISNUMBER(G.3!D60))=TRUE,G.3!D60,"")</f>
        <v/>
      </c>
    </row>
    <row r="61" spans="1:4" ht="15.75" thickBot="1" x14ac:dyDescent="0.3">
      <c r="A61" s="96" t="str">
        <f>IF(OR(ISTEXT(G.3!A61),ISNUMBER(G.3!A61))=TRUE,G.3!A61,"")</f>
        <v/>
      </c>
      <c r="B61" s="89">
        <f>IFERROR(ROUND(G.3!B61,2),0)</f>
        <v>0</v>
      </c>
      <c r="C61" s="89">
        <f>IFERROR(ROUND(G.3!C61,2),0)</f>
        <v>0</v>
      </c>
      <c r="D61" s="96" t="str">
        <f>IF(OR(ISTEXT(G.3!D61),ISNUMBER(G.3!D61))=TRUE,G.3!D61,"")</f>
        <v/>
      </c>
    </row>
    <row r="62" spans="1:4" ht="15.75" thickBot="1" x14ac:dyDescent="0.3">
      <c r="A62" s="96" t="str">
        <f>IF(OR(ISTEXT(G.3!A62),ISNUMBER(G.3!A62))=TRUE,G.3!A62,"")</f>
        <v/>
      </c>
      <c r="B62" s="89">
        <f>IFERROR(ROUND(G.3!B62,2),0)</f>
        <v>0</v>
      </c>
      <c r="C62" s="89">
        <f>IFERROR(ROUND(G.3!C62,2),0)</f>
        <v>0</v>
      </c>
      <c r="D62" s="96" t="str">
        <f>IF(OR(ISTEXT(G.3!D62),ISNUMBER(G.3!D62))=TRUE,G.3!D62,"")</f>
        <v/>
      </c>
    </row>
    <row r="63" spans="1:4" ht="15.75" thickBot="1" x14ac:dyDescent="0.3">
      <c r="A63" s="96" t="str">
        <f>IF(OR(ISTEXT(G.3!A63),ISNUMBER(G.3!A63))=TRUE,G.3!A63,"")</f>
        <v/>
      </c>
      <c r="B63" s="89">
        <f>IFERROR(ROUND(G.3!B63,2),0)</f>
        <v>0</v>
      </c>
      <c r="C63" s="89">
        <f>IFERROR(ROUND(G.3!C63,2),0)</f>
        <v>0</v>
      </c>
      <c r="D63" s="96" t="str">
        <f>IF(OR(ISTEXT(G.3!D63),ISNUMBER(G.3!D63))=TRUE,G.3!D63,"")</f>
        <v/>
      </c>
    </row>
    <row r="64" spans="1:4" ht="15.75" thickBot="1" x14ac:dyDescent="0.3">
      <c r="A64" s="96" t="str">
        <f>IF(OR(ISTEXT(G.3!A64),ISNUMBER(G.3!A64))=TRUE,G.3!A64,"")</f>
        <v/>
      </c>
      <c r="B64" s="89">
        <f>IFERROR(ROUND(G.3!B64,2),0)</f>
        <v>0</v>
      </c>
      <c r="C64" s="89">
        <f>IFERROR(ROUND(G.3!C64,2),0)</f>
        <v>0</v>
      </c>
      <c r="D64" s="96" t="str">
        <f>IF(OR(ISTEXT(G.3!D64),ISNUMBER(G.3!D64))=TRUE,G.3!D64,"")</f>
        <v/>
      </c>
    </row>
    <row r="65" spans="1:4" ht="15.75" thickBot="1" x14ac:dyDescent="0.3">
      <c r="A65" s="96" t="str">
        <f>IF(OR(ISTEXT(G.3!A65),ISNUMBER(G.3!A65))=TRUE,G.3!A65,"")</f>
        <v/>
      </c>
      <c r="B65" s="89">
        <f>IFERROR(ROUND(G.3!B65,2),0)</f>
        <v>0</v>
      </c>
      <c r="C65" s="89">
        <f>IFERROR(ROUND(G.3!C65,2),0)</f>
        <v>0</v>
      </c>
      <c r="D65" s="96" t="str">
        <f>IF(OR(ISTEXT(G.3!D65),ISNUMBER(G.3!D65))=TRUE,G.3!D65,"")</f>
        <v/>
      </c>
    </row>
    <row r="66" spans="1:4" ht="15.75" thickBot="1" x14ac:dyDescent="0.3">
      <c r="A66" s="96" t="str">
        <f>IF(OR(ISTEXT(G.3!A66),ISNUMBER(G.3!A66))=TRUE,G.3!A66,"")</f>
        <v/>
      </c>
      <c r="B66" s="89">
        <f>IFERROR(ROUND(G.3!B66,2),0)</f>
        <v>0</v>
      </c>
      <c r="C66" s="89">
        <f>IFERROR(ROUND(G.3!C66,2),0)</f>
        <v>0</v>
      </c>
      <c r="D66" s="96" t="str">
        <f>IF(OR(ISTEXT(G.3!D66),ISNUMBER(G.3!D66))=TRUE,G.3!D66,"")</f>
        <v/>
      </c>
    </row>
    <row r="67" spans="1:4" ht="15.75" thickBot="1" x14ac:dyDescent="0.3">
      <c r="A67" s="96" t="str">
        <f>IF(OR(ISTEXT(G.3!A67),ISNUMBER(G.3!A67))=TRUE,G.3!A67,"")</f>
        <v/>
      </c>
      <c r="B67" s="89">
        <f>IFERROR(ROUND(G.3!B67,2),0)</f>
        <v>0</v>
      </c>
      <c r="C67" s="89">
        <f>IFERROR(ROUND(G.3!C67,2),0)</f>
        <v>0</v>
      </c>
      <c r="D67" s="96" t="str">
        <f>IF(OR(ISTEXT(G.3!D67),ISNUMBER(G.3!D67))=TRUE,G.3!D67,"")</f>
        <v/>
      </c>
    </row>
    <row r="68" spans="1:4" ht="15.75" thickBot="1" x14ac:dyDescent="0.3">
      <c r="A68" s="96" t="str">
        <f>IF(OR(ISTEXT(G.3!A68),ISNUMBER(G.3!A68))=TRUE,G.3!A68,"")</f>
        <v/>
      </c>
      <c r="B68" s="89">
        <f>IFERROR(ROUND(G.3!B68,2),0)</f>
        <v>0</v>
      </c>
      <c r="C68" s="89">
        <f>IFERROR(ROUND(G.3!C68,2),0)</f>
        <v>0</v>
      </c>
      <c r="D68" s="96" t="str">
        <f>IF(OR(ISTEXT(G.3!D68),ISNUMBER(G.3!D68))=TRUE,G.3!D68,"")</f>
        <v/>
      </c>
    </row>
    <row r="69" spans="1:4" ht="15.75" thickBot="1" x14ac:dyDescent="0.3">
      <c r="A69" s="96" t="str">
        <f>IF(OR(ISTEXT(G.3!A69),ISNUMBER(G.3!A69))=TRUE,G.3!A69,"")</f>
        <v/>
      </c>
      <c r="B69" s="89">
        <f>IFERROR(ROUND(G.3!B69,2),0)</f>
        <v>0</v>
      </c>
      <c r="C69" s="89">
        <f>IFERROR(ROUND(G.3!C69,2),0)</f>
        <v>0</v>
      </c>
      <c r="D69" s="96" t="str">
        <f>IF(OR(ISTEXT(G.3!D69),ISNUMBER(G.3!D69))=TRUE,G.3!D69,"")</f>
        <v/>
      </c>
    </row>
    <row r="70" spans="1:4" ht="15.75" thickBot="1" x14ac:dyDescent="0.3">
      <c r="A70" s="96" t="str">
        <f>IF(OR(ISTEXT(G.3!A70),ISNUMBER(G.3!A70))=TRUE,G.3!A70,"")</f>
        <v/>
      </c>
      <c r="B70" s="89">
        <f>IFERROR(ROUND(G.3!B70,2),0)</f>
        <v>0</v>
      </c>
      <c r="C70" s="89">
        <f>IFERROR(ROUND(G.3!C70,2),0)</f>
        <v>0</v>
      </c>
      <c r="D70" s="96" t="str">
        <f>IF(OR(ISTEXT(G.3!D70),ISNUMBER(G.3!D70))=TRUE,G.3!D70,"")</f>
        <v/>
      </c>
    </row>
    <row r="71" spans="1:4" ht="15.75" thickBot="1" x14ac:dyDescent="0.3">
      <c r="A71" s="96" t="str">
        <f>IF(OR(ISTEXT(G.3!A71),ISNUMBER(G.3!A71))=TRUE,G.3!A71,"")</f>
        <v/>
      </c>
      <c r="B71" s="89">
        <f>IFERROR(ROUND(G.3!B71,2),0)</f>
        <v>0</v>
      </c>
      <c r="C71" s="89">
        <f>IFERROR(ROUND(G.3!C71,2),0)</f>
        <v>0</v>
      </c>
      <c r="D71" s="96" t="str">
        <f>IF(OR(ISTEXT(G.3!D71),ISNUMBER(G.3!D71))=TRUE,G.3!D71,"")</f>
        <v/>
      </c>
    </row>
    <row r="72" spans="1:4" ht="15.75" thickBot="1" x14ac:dyDescent="0.3">
      <c r="A72" s="96" t="str">
        <f>IF(OR(ISTEXT(G.3!A72),ISNUMBER(G.3!A72))=TRUE,G.3!A72,"")</f>
        <v/>
      </c>
      <c r="B72" s="89">
        <f>IFERROR(ROUND(G.3!B72,2),0)</f>
        <v>0</v>
      </c>
      <c r="C72" s="89">
        <f>IFERROR(ROUND(G.3!C72,2),0)</f>
        <v>0</v>
      </c>
      <c r="D72" s="96" t="str">
        <f>IF(OR(ISTEXT(G.3!D72),ISNUMBER(G.3!D72))=TRUE,G.3!D72,"")</f>
        <v/>
      </c>
    </row>
    <row r="73" spans="1:4" ht="15.75" thickBot="1" x14ac:dyDescent="0.3">
      <c r="A73" s="96" t="str">
        <f>IF(OR(ISTEXT(G.3!A73),ISNUMBER(G.3!A73))=TRUE,G.3!A73,"")</f>
        <v/>
      </c>
      <c r="B73" s="89">
        <f>IFERROR(ROUND(G.3!B73,2),0)</f>
        <v>0</v>
      </c>
      <c r="C73" s="89">
        <f>IFERROR(ROUND(G.3!C73,2),0)</f>
        <v>0</v>
      </c>
      <c r="D73" s="96" t="str">
        <f>IF(OR(ISTEXT(G.3!D73),ISNUMBER(G.3!D73))=TRUE,G.3!D73,"")</f>
        <v/>
      </c>
    </row>
    <row r="74" spans="1:4" ht="15.75" thickBot="1" x14ac:dyDescent="0.3">
      <c r="A74" s="96" t="str">
        <f>IF(OR(ISTEXT(G.3!A74),ISNUMBER(G.3!A74))=TRUE,G.3!A74,"")</f>
        <v/>
      </c>
      <c r="B74" s="89">
        <f>IFERROR(ROUND(G.3!B74,2),0)</f>
        <v>0</v>
      </c>
      <c r="C74" s="89">
        <f>IFERROR(ROUND(G.3!C74,2),0)</f>
        <v>0</v>
      </c>
      <c r="D74" s="96" t="str">
        <f>IF(OR(ISTEXT(G.3!D74),ISNUMBER(G.3!D74))=TRUE,G.3!D74,"")</f>
        <v/>
      </c>
    </row>
    <row r="75" spans="1:4" ht="15.75" thickBot="1" x14ac:dyDescent="0.3">
      <c r="A75" s="96" t="str">
        <f>IF(OR(ISTEXT(G.3!A75),ISNUMBER(G.3!A75))=TRUE,G.3!A75,"")</f>
        <v/>
      </c>
      <c r="B75" s="89">
        <f>IFERROR(ROUND(G.3!B75,2),0)</f>
        <v>0</v>
      </c>
      <c r="C75" s="89">
        <f>IFERROR(ROUND(G.3!C75,2),0)</f>
        <v>0</v>
      </c>
      <c r="D75" s="96" t="str">
        <f>IF(OR(ISTEXT(G.3!D75),ISNUMBER(G.3!D75))=TRUE,G.3!D75,"")</f>
        <v/>
      </c>
    </row>
    <row r="76" spans="1:4" ht="15.75" thickBot="1" x14ac:dyDescent="0.3">
      <c r="A76" s="96" t="str">
        <f>IF(OR(ISTEXT(G.3!A76),ISNUMBER(G.3!A76))=TRUE,G.3!A76,"")</f>
        <v/>
      </c>
      <c r="B76" s="89">
        <f>IFERROR(ROUND(G.3!B76,2),0)</f>
        <v>0</v>
      </c>
      <c r="C76" s="89">
        <f>IFERROR(ROUND(G.3!C76,2),0)</f>
        <v>0</v>
      </c>
      <c r="D76" s="96" t="str">
        <f>IF(OR(ISTEXT(G.3!D76),ISNUMBER(G.3!D76))=TRUE,G.3!D76,"")</f>
        <v/>
      </c>
    </row>
    <row r="77" spans="1:4" ht="15.75" thickBot="1" x14ac:dyDescent="0.3">
      <c r="A77" s="96" t="str">
        <f>IF(OR(ISTEXT(G.3!A77),ISNUMBER(G.3!A77))=TRUE,G.3!A77,"")</f>
        <v/>
      </c>
      <c r="B77" s="89">
        <f>IFERROR(ROUND(G.3!B77,2),0)</f>
        <v>0</v>
      </c>
      <c r="C77" s="89">
        <f>IFERROR(ROUND(G.3!C77,2),0)</f>
        <v>0</v>
      </c>
      <c r="D77" s="96" t="str">
        <f>IF(OR(ISTEXT(G.3!D77),ISNUMBER(G.3!D77))=TRUE,G.3!D77,"")</f>
        <v/>
      </c>
    </row>
    <row r="78" spans="1:4" ht="15.75" thickBot="1" x14ac:dyDescent="0.3">
      <c r="A78" s="96" t="str">
        <f>IF(OR(ISTEXT(G.3!A78),ISNUMBER(G.3!A78))=TRUE,G.3!A78,"")</f>
        <v/>
      </c>
      <c r="B78" s="89">
        <f>IFERROR(ROUND(G.3!B78,2),0)</f>
        <v>0</v>
      </c>
      <c r="C78" s="89">
        <f>IFERROR(ROUND(G.3!C78,2),0)</f>
        <v>0</v>
      </c>
      <c r="D78" s="96" t="str">
        <f>IF(OR(ISTEXT(G.3!D78),ISNUMBER(G.3!D78))=TRUE,G.3!D78,"")</f>
        <v/>
      </c>
    </row>
    <row r="79" spans="1:4" ht="15.75" thickBot="1" x14ac:dyDescent="0.3">
      <c r="A79" s="96" t="str">
        <f>IF(OR(ISTEXT(G.3!A79),ISNUMBER(G.3!A79))=TRUE,G.3!A79,"")</f>
        <v/>
      </c>
      <c r="B79" s="89">
        <f>IFERROR(ROUND(G.3!B79,2),0)</f>
        <v>0</v>
      </c>
      <c r="C79" s="89">
        <f>IFERROR(ROUND(G.3!C79,2),0)</f>
        <v>0</v>
      </c>
      <c r="D79" s="96" t="str">
        <f>IF(OR(ISTEXT(G.3!D79),ISNUMBER(G.3!D79))=TRUE,G.3!D79,"")</f>
        <v/>
      </c>
    </row>
    <row r="80" spans="1:4" ht="15.75" thickBot="1" x14ac:dyDescent="0.3">
      <c r="A80" s="96" t="str">
        <f>IF(OR(ISTEXT(G.3!A80),ISNUMBER(G.3!A80))=TRUE,G.3!A80,"")</f>
        <v/>
      </c>
      <c r="B80" s="89">
        <f>IFERROR(ROUND(G.3!B80,2),0)</f>
        <v>0</v>
      </c>
      <c r="C80" s="89">
        <f>IFERROR(ROUND(G.3!C80,2),0)</f>
        <v>0</v>
      </c>
      <c r="D80" s="96" t="str">
        <f>IF(OR(ISTEXT(G.3!D80),ISNUMBER(G.3!D80))=TRUE,G.3!D80,"")</f>
        <v/>
      </c>
    </row>
    <row r="81" spans="1:4" ht="15.75" thickBot="1" x14ac:dyDescent="0.3">
      <c r="A81" s="96" t="str">
        <f>IF(OR(ISTEXT(G.3!A81),ISNUMBER(G.3!A81))=TRUE,G.3!A81,"")</f>
        <v/>
      </c>
      <c r="B81" s="89">
        <f>IFERROR(ROUND(G.3!B81,2),0)</f>
        <v>0</v>
      </c>
      <c r="C81" s="89">
        <f>IFERROR(ROUND(G.3!C81,2),0)</f>
        <v>0</v>
      </c>
      <c r="D81" s="96" t="str">
        <f>IF(OR(ISTEXT(G.3!D81),ISNUMBER(G.3!D81))=TRUE,G.3!D81,"")</f>
        <v/>
      </c>
    </row>
    <row r="82" spans="1:4" ht="15.75" thickBot="1" x14ac:dyDescent="0.3">
      <c r="A82" s="96" t="str">
        <f>IF(OR(ISTEXT(G.3!A82),ISNUMBER(G.3!A82))=TRUE,G.3!A82,"")</f>
        <v/>
      </c>
      <c r="B82" s="89">
        <f>IFERROR(ROUND(G.3!B82,2),0)</f>
        <v>0</v>
      </c>
      <c r="C82" s="89">
        <f>IFERROR(ROUND(G.3!C82,2),0)</f>
        <v>0</v>
      </c>
      <c r="D82" s="96" t="str">
        <f>IF(OR(ISTEXT(G.3!D82),ISNUMBER(G.3!D82))=TRUE,G.3!D82,"")</f>
        <v/>
      </c>
    </row>
    <row r="83" spans="1:4" ht="15.75" thickBot="1" x14ac:dyDescent="0.3">
      <c r="A83" s="96" t="str">
        <f>IF(OR(ISTEXT(G.3!A83),ISNUMBER(G.3!A83))=TRUE,G.3!A83,"")</f>
        <v/>
      </c>
      <c r="B83" s="89">
        <f>IFERROR(ROUND(G.3!B83,2),0)</f>
        <v>0</v>
      </c>
      <c r="C83" s="89">
        <f>IFERROR(ROUND(G.3!C83,2),0)</f>
        <v>0</v>
      </c>
      <c r="D83" s="96" t="str">
        <f>IF(OR(ISTEXT(G.3!D83),ISNUMBER(G.3!D83))=TRUE,G.3!D83,"")</f>
        <v/>
      </c>
    </row>
    <row r="84" spans="1:4" ht="15.75" thickBot="1" x14ac:dyDescent="0.3">
      <c r="A84" s="96" t="str">
        <f>IF(OR(ISTEXT(G.3!A84),ISNUMBER(G.3!A84))=TRUE,G.3!A84,"")</f>
        <v/>
      </c>
      <c r="B84" s="89">
        <f>IFERROR(ROUND(G.3!B84,2),0)</f>
        <v>0</v>
      </c>
      <c r="C84" s="89">
        <f>IFERROR(ROUND(G.3!C84,2),0)</f>
        <v>0</v>
      </c>
      <c r="D84" s="96" t="str">
        <f>IF(OR(ISTEXT(G.3!D84),ISNUMBER(G.3!D84))=TRUE,G.3!D84,"")</f>
        <v/>
      </c>
    </row>
    <row r="85" spans="1:4" ht="15.75" thickBot="1" x14ac:dyDescent="0.3">
      <c r="A85" s="96" t="str">
        <f>IF(OR(ISTEXT(G.3!A85),ISNUMBER(G.3!A85))=TRUE,G.3!A85,"")</f>
        <v/>
      </c>
      <c r="B85" s="89">
        <f>IFERROR(ROUND(G.3!B85,2),0)</f>
        <v>0</v>
      </c>
      <c r="C85" s="89">
        <f>IFERROR(ROUND(G.3!C85,2),0)</f>
        <v>0</v>
      </c>
      <c r="D85" s="96" t="str">
        <f>IF(OR(ISTEXT(G.3!D85),ISNUMBER(G.3!D85))=TRUE,G.3!D85,"")</f>
        <v/>
      </c>
    </row>
    <row r="86" spans="1:4" ht="15.75" thickBot="1" x14ac:dyDescent="0.3">
      <c r="A86" s="96" t="str">
        <f>IF(OR(ISTEXT(G.3!A86),ISNUMBER(G.3!A86))=TRUE,G.3!A86,"")</f>
        <v/>
      </c>
      <c r="B86" s="89">
        <f>IFERROR(ROUND(G.3!B86,2),0)</f>
        <v>0</v>
      </c>
      <c r="C86" s="89">
        <f>IFERROR(ROUND(G.3!C86,2),0)</f>
        <v>0</v>
      </c>
      <c r="D86" s="96" t="str">
        <f>IF(OR(ISTEXT(G.3!D86),ISNUMBER(G.3!D86))=TRUE,G.3!D86,"")</f>
        <v/>
      </c>
    </row>
    <row r="87" spans="1:4" ht="15.75" thickBot="1" x14ac:dyDescent="0.3">
      <c r="A87" s="96" t="str">
        <f>IF(OR(ISTEXT(G.3!A87),ISNUMBER(G.3!A87))=TRUE,G.3!A87,"")</f>
        <v/>
      </c>
      <c r="B87" s="89">
        <f>IFERROR(ROUND(G.3!B87,2),0)</f>
        <v>0</v>
      </c>
      <c r="C87" s="89">
        <f>IFERROR(ROUND(G.3!C87,2),0)</f>
        <v>0</v>
      </c>
      <c r="D87" s="96" t="str">
        <f>IF(OR(ISTEXT(G.3!D87),ISNUMBER(G.3!D87))=TRUE,G.3!D87,"")</f>
        <v/>
      </c>
    </row>
    <row r="88" spans="1:4" ht="15.75" thickBot="1" x14ac:dyDescent="0.3">
      <c r="A88" s="96" t="str">
        <f>IF(OR(ISTEXT(G.3!A88),ISNUMBER(G.3!A88))=TRUE,G.3!A88,"")</f>
        <v/>
      </c>
      <c r="B88" s="89">
        <f>IFERROR(ROUND(G.3!B88,2),0)</f>
        <v>0</v>
      </c>
      <c r="C88" s="89">
        <f>IFERROR(ROUND(G.3!C88,2),0)</f>
        <v>0</v>
      </c>
      <c r="D88" s="96" t="str">
        <f>IF(OR(ISTEXT(G.3!D88),ISNUMBER(G.3!D88))=TRUE,G.3!D88,"")</f>
        <v/>
      </c>
    </row>
    <row r="89" spans="1:4" ht="15.75" thickBot="1" x14ac:dyDescent="0.3">
      <c r="A89" s="96" t="str">
        <f>IF(OR(ISTEXT(G.3!A89),ISNUMBER(G.3!A89))=TRUE,G.3!A89,"")</f>
        <v/>
      </c>
      <c r="B89" s="89">
        <f>IFERROR(ROUND(G.3!B89,2),0)</f>
        <v>0</v>
      </c>
      <c r="C89" s="89">
        <f>IFERROR(ROUND(G.3!C89,2),0)</f>
        <v>0</v>
      </c>
      <c r="D89" s="96" t="str">
        <f>IF(OR(ISTEXT(G.3!D89),ISNUMBER(G.3!D89))=TRUE,G.3!D89,"")</f>
        <v/>
      </c>
    </row>
    <row r="90" spans="1:4" ht="15.75" thickBot="1" x14ac:dyDescent="0.3">
      <c r="A90" s="96" t="str">
        <f>IF(OR(ISTEXT(G.3!A90),ISNUMBER(G.3!A90))=TRUE,G.3!A90,"")</f>
        <v/>
      </c>
      <c r="B90" s="89">
        <f>IFERROR(ROUND(G.3!B90,2),0)</f>
        <v>0</v>
      </c>
      <c r="C90" s="89">
        <f>IFERROR(ROUND(G.3!C90,2),0)</f>
        <v>0</v>
      </c>
      <c r="D90" s="96" t="str">
        <f>IF(OR(ISTEXT(G.3!D90),ISNUMBER(G.3!D90))=TRUE,G.3!D90,"")</f>
        <v/>
      </c>
    </row>
    <row r="91" spans="1:4" ht="15.75" thickBot="1" x14ac:dyDescent="0.3">
      <c r="A91" s="96" t="str">
        <f>IF(OR(ISTEXT(G.3!A91),ISNUMBER(G.3!A91))=TRUE,G.3!A91,"")</f>
        <v/>
      </c>
      <c r="B91" s="89">
        <f>IFERROR(ROUND(G.3!B91,2),0)</f>
        <v>0</v>
      </c>
      <c r="C91" s="89">
        <f>IFERROR(ROUND(G.3!C91,2),0)</f>
        <v>0</v>
      </c>
      <c r="D91" s="96" t="str">
        <f>IF(OR(ISTEXT(G.3!D91),ISNUMBER(G.3!D91))=TRUE,G.3!D91,"")</f>
        <v/>
      </c>
    </row>
    <row r="92" spans="1:4" ht="15.75" thickBot="1" x14ac:dyDescent="0.3">
      <c r="A92" s="96" t="str">
        <f>IF(OR(ISTEXT(G.3!A92),ISNUMBER(G.3!A92))=TRUE,G.3!A92,"")</f>
        <v/>
      </c>
      <c r="B92" s="89">
        <f>IFERROR(ROUND(G.3!B92,2),0)</f>
        <v>0</v>
      </c>
      <c r="C92" s="89">
        <f>IFERROR(ROUND(G.3!C92,2),0)</f>
        <v>0</v>
      </c>
      <c r="D92" s="96" t="str">
        <f>IF(OR(ISTEXT(G.3!D92),ISNUMBER(G.3!D92))=TRUE,G.3!D92,"")</f>
        <v/>
      </c>
    </row>
    <row r="93" spans="1:4" ht="15.75" thickBot="1" x14ac:dyDescent="0.3">
      <c r="A93" s="96" t="str">
        <f>IF(OR(ISTEXT(G.3!A93),ISNUMBER(G.3!A93))=TRUE,G.3!A93,"")</f>
        <v/>
      </c>
      <c r="B93" s="89">
        <f>IFERROR(ROUND(G.3!B93,2),0)</f>
        <v>0</v>
      </c>
      <c r="C93" s="89">
        <f>IFERROR(ROUND(G.3!C93,2),0)</f>
        <v>0</v>
      </c>
      <c r="D93" s="96" t="str">
        <f>IF(OR(ISTEXT(G.3!D93),ISNUMBER(G.3!D93))=TRUE,G.3!D93,"")</f>
        <v/>
      </c>
    </row>
    <row r="94" spans="1:4" ht="15.75" thickBot="1" x14ac:dyDescent="0.3">
      <c r="A94" s="96" t="str">
        <f>IF(OR(ISTEXT(G.3!A94),ISNUMBER(G.3!A94))=TRUE,G.3!A94,"")</f>
        <v/>
      </c>
      <c r="B94" s="89">
        <f>IFERROR(ROUND(G.3!B94,2),0)</f>
        <v>0</v>
      </c>
      <c r="C94" s="89">
        <f>IFERROR(ROUND(G.3!C94,2),0)</f>
        <v>0</v>
      </c>
      <c r="D94" s="96" t="str">
        <f>IF(OR(ISTEXT(G.3!D94),ISNUMBER(G.3!D94))=TRUE,G.3!D94,"")</f>
        <v/>
      </c>
    </row>
    <row r="95" spans="1:4" ht="15.75" thickBot="1" x14ac:dyDescent="0.3">
      <c r="A95" s="96" t="str">
        <f>IF(OR(ISTEXT(G.3!A95),ISNUMBER(G.3!A95))=TRUE,G.3!A95,"")</f>
        <v/>
      </c>
      <c r="B95" s="89">
        <f>IFERROR(ROUND(G.3!B95,2),0)</f>
        <v>0</v>
      </c>
      <c r="C95" s="89">
        <f>IFERROR(ROUND(G.3!C95,2),0)</f>
        <v>0</v>
      </c>
      <c r="D95" s="96" t="str">
        <f>IF(OR(ISTEXT(G.3!D95),ISNUMBER(G.3!D95))=TRUE,G.3!D95,"")</f>
        <v/>
      </c>
    </row>
    <row r="96" spans="1:4" ht="15.75" thickBot="1" x14ac:dyDescent="0.3">
      <c r="A96" s="96" t="str">
        <f>IF(OR(ISTEXT(G.3!A96),ISNUMBER(G.3!A96))=TRUE,G.3!A96,"")</f>
        <v/>
      </c>
      <c r="B96" s="89">
        <f>IFERROR(ROUND(G.3!B96,2),0)</f>
        <v>0</v>
      </c>
      <c r="C96" s="89">
        <f>IFERROR(ROUND(G.3!C96,2),0)</f>
        <v>0</v>
      </c>
      <c r="D96" s="96" t="str">
        <f>IF(OR(ISTEXT(G.3!D96),ISNUMBER(G.3!D96))=TRUE,G.3!D96,"")</f>
        <v/>
      </c>
    </row>
    <row r="97" spans="1:4" ht="15.75" thickBot="1" x14ac:dyDescent="0.3">
      <c r="A97" s="96" t="str">
        <f>IF(OR(ISTEXT(G.3!A97),ISNUMBER(G.3!A97))=TRUE,G.3!A97,"")</f>
        <v/>
      </c>
      <c r="B97" s="89">
        <f>IFERROR(ROUND(G.3!B97,2),0)</f>
        <v>0</v>
      </c>
      <c r="C97" s="89">
        <f>IFERROR(ROUND(G.3!C97,2),0)</f>
        <v>0</v>
      </c>
      <c r="D97" s="96" t="str">
        <f>IF(OR(ISTEXT(G.3!D97),ISNUMBER(G.3!D97))=TRUE,G.3!D97,"")</f>
        <v/>
      </c>
    </row>
    <row r="98" spans="1:4" ht="15.75" thickBot="1" x14ac:dyDescent="0.3">
      <c r="A98" s="96" t="str">
        <f>IF(OR(ISTEXT(G.3!A98),ISNUMBER(G.3!A98))=TRUE,G.3!A98,"")</f>
        <v/>
      </c>
      <c r="B98" s="89">
        <f>IFERROR(ROUND(G.3!B98,2),0)</f>
        <v>0</v>
      </c>
      <c r="C98" s="89">
        <f>IFERROR(ROUND(G.3!C98,2),0)</f>
        <v>0</v>
      </c>
      <c r="D98" s="96" t="str">
        <f>IF(OR(ISTEXT(G.3!D98),ISNUMBER(G.3!D98))=TRUE,G.3!D98,"")</f>
        <v/>
      </c>
    </row>
    <row r="99" spans="1:4" ht="15.75" thickBot="1" x14ac:dyDescent="0.3">
      <c r="A99" s="96" t="str">
        <f>IF(OR(ISTEXT(G.3!A99),ISNUMBER(G.3!A99))=TRUE,G.3!A99,"")</f>
        <v/>
      </c>
      <c r="B99" s="89">
        <f>IFERROR(ROUND(G.3!B99,2),0)</f>
        <v>0</v>
      </c>
      <c r="C99" s="89">
        <f>IFERROR(ROUND(G.3!C99,2),0)</f>
        <v>0</v>
      </c>
      <c r="D99" s="96" t="str">
        <f>IF(OR(ISTEXT(G.3!D99),ISNUMBER(G.3!D99))=TRUE,G.3!D99,"")</f>
        <v/>
      </c>
    </row>
    <row r="100" spans="1:4" ht="15.75" thickBot="1" x14ac:dyDescent="0.3">
      <c r="A100" s="96" t="str">
        <f>IF(OR(ISTEXT(G.3!A100),ISNUMBER(G.3!A100))=TRUE,G.3!A100,"")</f>
        <v/>
      </c>
      <c r="B100" s="89">
        <f>IFERROR(ROUND(G.3!B100,2),0)</f>
        <v>0</v>
      </c>
      <c r="C100" s="89">
        <f>IFERROR(ROUND(G.3!C100,2),0)</f>
        <v>0</v>
      </c>
      <c r="D100" s="96" t="str">
        <f>IF(OR(ISTEXT(G.3!D100),ISNUMBER(G.3!D100))=TRUE,G.3!D100,"")</f>
        <v/>
      </c>
    </row>
    <row r="101" spans="1:4" ht="15.75" thickBot="1" x14ac:dyDescent="0.3">
      <c r="A101" s="96" t="str">
        <f>IF(OR(ISTEXT(G.3!A101),ISNUMBER(G.3!A101))=TRUE,G.3!A101,"")</f>
        <v/>
      </c>
      <c r="B101" s="89">
        <f>IFERROR(ROUND(G.3!B101,2),0)</f>
        <v>0</v>
      </c>
      <c r="C101" s="89">
        <f>IFERROR(ROUND(G.3!C101,2),0)</f>
        <v>0</v>
      </c>
      <c r="D101" s="96" t="str">
        <f>IF(OR(ISTEXT(G.3!D101),ISNUMBER(G.3!D101))=TRUE,G.3!D101,"")</f>
        <v/>
      </c>
    </row>
    <row r="102" spans="1:4" ht="15.75" thickBot="1" x14ac:dyDescent="0.3">
      <c r="A102" s="96" t="str">
        <f>IF(OR(ISTEXT(G.3!A102),ISNUMBER(G.3!A102))=TRUE,G.3!A102,"")</f>
        <v/>
      </c>
      <c r="B102" s="89">
        <f>IFERROR(ROUND(G.3!B102,2),0)</f>
        <v>0</v>
      </c>
      <c r="C102" s="89">
        <f>IFERROR(ROUND(G.3!C102,2),0)</f>
        <v>0</v>
      </c>
      <c r="D102" s="96" t="str">
        <f>IF(OR(ISTEXT(G.3!D102),ISNUMBER(G.3!D102))=TRUE,G.3!D102,"")</f>
        <v/>
      </c>
    </row>
    <row r="103" spans="1:4" ht="15.75" thickBot="1" x14ac:dyDescent="0.3">
      <c r="A103" s="96" t="str">
        <f>IF(OR(ISTEXT(G.3!A103),ISNUMBER(G.3!A103))=TRUE,G.3!A103,"")</f>
        <v/>
      </c>
      <c r="B103" s="89">
        <f>IFERROR(ROUND(G.3!B103,2),0)</f>
        <v>0</v>
      </c>
      <c r="C103" s="89">
        <f>IFERROR(ROUND(G.3!C103,2),0)</f>
        <v>0</v>
      </c>
      <c r="D103" s="96" t="str">
        <f>IF(OR(ISTEXT(G.3!D103),ISNUMBER(G.3!D103))=TRUE,G.3!D103,"")</f>
        <v/>
      </c>
    </row>
    <row r="104" spans="1:4" ht="15.75" thickBot="1" x14ac:dyDescent="0.3">
      <c r="A104" s="96" t="str">
        <f>IF(OR(ISTEXT(G.3!A104),ISNUMBER(G.3!A104))=TRUE,G.3!A104,"")</f>
        <v/>
      </c>
      <c r="B104" s="89">
        <f>IFERROR(ROUND(G.3!B104,2),0)</f>
        <v>0</v>
      </c>
      <c r="C104" s="89">
        <f>IFERROR(ROUND(G.3!C104,2),0)</f>
        <v>0</v>
      </c>
      <c r="D104" s="96" t="str">
        <f>IF(OR(ISTEXT(G.3!D104),ISNUMBER(G.3!D104))=TRUE,G.3!D104,"")</f>
        <v/>
      </c>
    </row>
    <row r="105" spans="1:4" ht="15.75" thickBot="1" x14ac:dyDescent="0.3">
      <c r="A105" s="96" t="str">
        <f>IF(OR(ISTEXT(G.3!A105),ISNUMBER(G.3!A105))=TRUE,G.3!A105,"")</f>
        <v/>
      </c>
      <c r="B105" s="89">
        <f>IFERROR(ROUND(G.3!B105,2),0)</f>
        <v>0</v>
      </c>
      <c r="C105" s="89">
        <f>IFERROR(ROUND(G.3!C105,2),0)</f>
        <v>0</v>
      </c>
      <c r="D105" s="96" t="str">
        <f>IF(OR(ISTEXT(G.3!D105),ISNUMBER(G.3!D105))=TRUE,G.3!D105,"")</f>
        <v/>
      </c>
    </row>
    <row r="106" spans="1:4" ht="15.75" thickBot="1" x14ac:dyDescent="0.3">
      <c r="A106" s="96" t="str">
        <f>IF(OR(ISTEXT(G.3!A106),ISNUMBER(G.3!A106))=TRUE,G.3!A106,"")</f>
        <v/>
      </c>
      <c r="B106" s="89">
        <f>IFERROR(ROUND(G.3!B106,2),0)</f>
        <v>0</v>
      </c>
      <c r="C106" s="89">
        <f>IFERROR(ROUND(G.3!C106,2),0)</f>
        <v>0</v>
      </c>
      <c r="D106" s="96" t="str">
        <f>IF(OR(ISTEXT(G.3!D106),ISNUMBER(G.3!D106))=TRUE,G.3!D106,"")</f>
        <v/>
      </c>
    </row>
    <row r="107" spans="1:4" ht="15.75" thickBot="1" x14ac:dyDescent="0.3">
      <c r="A107" s="96" t="str">
        <f>IF(OR(ISTEXT(G.3!A107),ISNUMBER(G.3!A107))=TRUE,G.3!A107,"")</f>
        <v/>
      </c>
      <c r="B107" s="89">
        <f>IFERROR(ROUND(G.3!B107,2),0)</f>
        <v>0</v>
      </c>
      <c r="C107" s="89">
        <f>IFERROR(ROUND(G.3!C107,2),0)</f>
        <v>0</v>
      </c>
      <c r="D107" s="96" t="str">
        <f>IF(OR(ISTEXT(G.3!D107),ISNUMBER(G.3!D107))=TRUE,G.3!D107,"")</f>
        <v/>
      </c>
    </row>
    <row r="108" spans="1:4" ht="15.75" thickBot="1" x14ac:dyDescent="0.3">
      <c r="A108" s="96" t="str">
        <f>IF(OR(ISTEXT(G.3!A108),ISNUMBER(G.3!A108))=TRUE,G.3!A108,"")</f>
        <v/>
      </c>
      <c r="B108" s="89">
        <f>IFERROR(ROUND(G.3!B108,2),0)</f>
        <v>0</v>
      </c>
      <c r="C108" s="89">
        <f>IFERROR(ROUND(G.3!C108,2),0)</f>
        <v>0</v>
      </c>
      <c r="D108" s="96" t="str">
        <f>IF(OR(ISTEXT(G.3!D108),ISNUMBER(G.3!D108))=TRUE,G.3!D108,"")</f>
        <v/>
      </c>
    </row>
    <row r="109" spans="1:4" ht="15.75" thickBot="1" x14ac:dyDescent="0.3">
      <c r="A109" s="96" t="str">
        <f>IF(OR(ISTEXT(G.3!A109),ISNUMBER(G.3!A109))=TRUE,G.3!A109,"")</f>
        <v/>
      </c>
      <c r="B109" s="89">
        <f>IFERROR(ROUND(G.3!B109,2),0)</f>
        <v>0</v>
      </c>
      <c r="C109" s="89">
        <f>IFERROR(ROUND(G.3!C109,2),0)</f>
        <v>0</v>
      </c>
      <c r="D109" s="96" t="str">
        <f>IF(OR(ISTEXT(G.3!D109),ISNUMBER(G.3!D109))=TRUE,G.3!D109,"")</f>
        <v/>
      </c>
    </row>
    <row r="110" spans="1:4" ht="15.75" thickBot="1" x14ac:dyDescent="0.3">
      <c r="A110" s="96" t="str">
        <f>IF(OR(ISTEXT(G.3!A110),ISNUMBER(G.3!A110))=TRUE,G.3!A110,"")</f>
        <v/>
      </c>
      <c r="B110" s="89">
        <f>IFERROR(ROUND(G.3!B110,2),0)</f>
        <v>0</v>
      </c>
      <c r="C110" s="89">
        <f>IFERROR(ROUND(G.3!C110,2),0)</f>
        <v>0</v>
      </c>
      <c r="D110" s="96" t="str">
        <f>IF(OR(ISTEXT(G.3!D110),ISNUMBER(G.3!D110))=TRUE,G.3!D110,"")</f>
        <v/>
      </c>
    </row>
    <row r="111" spans="1:4" ht="15.75" thickBot="1" x14ac:dyDescent="0.3">
      <c r="A111" s="96" t="str">
        <f>IF(OR(ISTEXT(G.3!A111),ISNUMBER(G.3!A111))=TRUE,G.3!A111,"")</f>
        <v/>
      </c>
      <c r="B111" s="89">
        <f>IFERROR(ROUND(G.3!B111,2),0)</f>
        <v>0</v>
      </c>
      <c r="C111" s="89">
        <f>IFERROR(ROUND(G.3!C111,2),0)</f>
        <v>0</v>
      </c>
      <c r="D111" s="96" t="str">
        <f>IF(OR(ISTEXT(G.3!D111),ISNUMBER(G.3!D111))=TRUE,G.3!D111,"")</f>
        <v/>
      </c>
    </row>
    <row r="112" spans="1:4" ht="15.75" thickBot="1" x14ac:dyDescent="0.3">
      <c r="A112" s="96" t="str">
        <f>IF(OR(ISTEXT(G.3!A112),ISNUMBER(G.3!A112))=TRUE,G.3!A112,"")</f>
        <v/>
      </c>
      <c r="B112" s="89">
        <f>IFERROR(ROUND(G.3!B112,2),0)</f>
        <v>0</v>
      </c>
      <c r="C112" s="89">
        <f>IFERROR(ROUND(G.3!C112,2),0)</f>
        <v>0</v>
      </c>
      <c r="D112" s="96" t="str">
        <f>IF(OR(ISTEXT(G.3!D112),ISNUMBER(G.3!D112))=TRUE,G.3!D112,"")</f>
        <v/>
      </c>
    </row>
    <row r="113" spans="1:4" ht="15.75" thickBot="1" x14ac:dyDescent="0.3">
      <c r="A113" s="96" t="str">
        <f>IF(OR(ISTEXT(G.3!A113),ISNUMBER(G.3!A113))=TRUE,G.3!A113,"")</f>
        <v/>
      </c>
      <c r="B113" s="89">
        <f>IFERROR(ROUND(G.3!B113,2),0)</f>
        <v>0</v>
      </c>
      <c r="C113" s="89">
        <f>IFERROR(ROUND(G.3!C113,2),0)</f>
        <v>0</v>
      </c>
      <c r="D113" s="96" t="str">
        <f>IF(OR(ISTEXT(G.3!D113),ISNUMBER(G.3!D113))=TRUE,G.3!D113,"")</f>
        <v/>
      </c>
    </row>
    <row r="114" spans="1:4" ht="15.75" thickBot="1" x14ac:dyDescent="0.3">
      <c r="A114" s="96" t="str">
        <f>IF(OR(ISTEXT(G.3!A114),ISNUMBER(G.3!A114))=TRUE,G.3!A114,"")</f>
        <v/>
      </c>
      <c r="B114" s="89">
        <f>IFERROR(ROUND(G.3!B114,2),0)</f>
        <v>0</v>
      </c>
      <c r="C114" s="89">
        <f>IFERROR(ROUND(G.3!C114,2),0)</f>
        <v>0</v>
      </c>
      <c r="D114" s="96" t="str">
        <f>IF(OR(ISTEXT(G.3!D114),ISNUMBER(G.3!D114))=TRUE,G.3!D114,"")</f>
        <v/>
      </c>
    </row>
    <row r="115" spans="1:4" ht="15.75" thickBot="1" x14ac:dyDescent="0.3">
      <c r="A115" s="96" t="str">
        <f>IF(OR(ISTEXT(G.3!A115),ISNUMBER(G.3!A115))=TRUE,G.3!A115,"")</f>
        <v/>
      </c>
      <c r="B115" s="89">
        <f>IFERROR(ROUND(G.3!B115,2),0)</f>
        <v>0</v>
      </c>
      <c r="C115" s="89">
        <f>IFERROR(ROUND(G.3!C115,2),0)</f>
        <v>0</v>
      </c>
      <c r="D115" s="96" t="str">
        <f>IF(OR(ISTEXT(G.3!D115),ISNUMBER(G.3!D115))=TRUE,G.3!D115,"")</f>
        <v/>
      </c>
    </row>
    <row r="116" spans="1:4" ht="15.75" thickBot="1" x14ac:dyDescent="0.3">
      <c r="A116" s="96" t="str">
        <f>IF(OR(ISTEXT(G.3!A116),ISNUMBER(G.3!A116))=TRUE,G.3!A116,"")</f>
        <v/>
      </c>
      <c r="B116" s="89">
        <f>IFERROR(ROUND(G.3!B116,2),0)</f>
        <v>0</v>
      </c>
      <c r="C116" s="89">
        <f>IFERROR(ROUND(G.3!C116,2),0)</f>
        <v>0</v>
      </c>
      <c r="D116" s="96" t="str">
        <f>IF(OR(ISTEXT(G.3!D116),ISNUMBER(G.3!D116))=TRUE,G.3!D116,"")</f>
        <v/>
      </c>
    </row>
    <row r="117" spans="1:4" ht="15.75" thickBot="1" x14ac:dyDescent="0.3">
      <c r="A117" s="96" t="str">
        <f>IF(OR(ISTEXT(G.3!A117),ISNUMBER(G.3!A117))=TRUE,G.3!A117,"")</f>
        <v/>
      </c>
      <c r="B117" s="89">
        <f>IFERROR(ROUND(G.3!B117,2),0)</f>
        <v>0</v>
      </c>
      <c r="C117" s="89">
        <f>IFERROR(ROUND(G.3!C117,2),0)</f>
        <v>0</v>
      </c>
      <c r="D117" s="96" t="str">
        <f>IF(OR(ISTEXT(G.3!D117),ISNUMBER(G.3!D117))=TRUE,G.3!D117,"")</f>
        <v/>
      </c>
    </row>
    <row r="118" spans="1:4" ht="15.75" thickBot="1" x14ac:dyDescent="0.3">
      <c r="A118" s="96" t="str">
        <f>IF(OR(ISTEXT(G.3!A118),ISNUMBER(G.3!A118))=TRUE,G.3!A118,"")</f>
        <v/>
      </c>
      <c r="B118" s="89">
        <f>IFERROR(ROUND(G.3!B118,2),0)</f>
        <v>0</v>
      </c>
      <c r="C118" s="89">
        <f>IFERROR(ROUND(G.3!C118,2),0)</f>
        <v>0</v>
      </c>
      <c r="D118" s="96" t="str">
        <f>IF(OR(ISTEXT(G.3!D118),ISNUMBER(G.3!D118))=TRUE,G.3!D118,"")</f>
        <v/>
      </c>
    </row>
    <row r="119" spans="1:4" ht="15.75" thickBot="1" x14ac:dyDescent="0.3">
      <c r="A119" s="96" t="str">
        <f>IF(OR(ISTEXT(G.3!A119),ISNUMBER(G.3!A119))=TRUE,G.3!A119,"")</f>
        <v/>
      </c>
      <c r="B119" s="89">
        <f>IFERROR(ROUND(G.3!B119,2),0)</f>
        <v>0</v>
      </c>
      <c r="C119" s="89">
        <f>IFERROR(ROUND(G.3!C119,2),0)</f>
        <v>0</v>
      </c>
      <c r="D119" s="96" t="str">
        <f>IF(OR(ISTEXT(G.3!D119),ISNUMBER(G.3!D119))=TRUE,G.3!D119,"")</f>
        <v/>
      </c>
    </row>
    <row r="120" spans="1:4" ht="15.75" thickBot="1" x14ac:dyDescent="0.3">
      <c r="A120" s="96" t="str">
        <f>IF(OR(ISTEXT(G.3!A120),ISNUMBER(G.3!A120))=TRUE,G.3!A120,"")</f>
        <v/>
      </c>
      <c r="B120" s="89">
        <f>IFERROR(ROUND(G.3!B120,2),0)</f>
        <v>0</v>
      </c>
      <c r="C120" s="89">
        <f>IFERROR(ROUND(G.3!C120,2),0)</f>
        <v>0</v>
      </c>
      <c r="D120" s="96" t="str">
        <f>IF(OR(ISTEXT(G.3!D120),ISNUMBER(G.3!D120))=TRUE,G.3!D120,"")</f>
        <v/>
      </c>
    </row>
    <row r="121" spans="1:4" ht="15.75" thickBot="1" x14ac:dyDescent="0.3">
      <c r="A121" s="96" t="str">
        <f>IF(OR(ISTEXT(G.3!A121),ISNUMBER(G.3!A121))=TRUE,G.3!A121,"")</f>
        <v/>
      </c>
      <c r="B121" s="89">
        <f>IFERROR(ROUND(G.3!B121,2),0)</f>
        <v>0</v>
      </c>
      <c r="C121" s="89">
        <f>IFERROR(ROUND(G.3!C121,2),0)</f>
        <v>0</v>
      </c>
      <c r="D121" s="96" t="str">
        <f>IF(OR(ISTEXT(G.3!D121),ISNUMBER(G.3!D121))=TRUE,G.3!D121,"")</f>
        <v/>
      </c>
    </row>
    <row r="122" spans="1:4" ht="15.75" thickBot="1" x14ac:dyDescent="0.3">
      <c r="A122" s="96" t="str">
        <f>IF(OR(ISTEXT(G.3!A122),ISNUMBER(G.3!A122))=TRUE,G.3!A122,"")</f>
        <v/>
      </c>
      <c r="B122" s="89">
        <f>IFERROR(ROUND(G.3!B122,2),0)</f>
        <v>0</v>
      </c>
      <c r="C122" s="89">
        <f>IFERROR(ROUND(G.3!C122,2),0)</f>
        <v>0</v>
      </c>
      <c r="D122" s="96" t="str">
        <f>IF(OR(ISTEXT(G.3!D122),ISNUMBER(G.3!D122))=TRUE,G.3!D122,"")</f>
        <v/>
      </c>
    </row>
    <row r="123" spans="1:4" ht="15.75" thickBot="1" x14ac:dyDescent="0.3">
      <c r="A123" s="96" t="str">
        <f>IF(OR(ISTEXT(G.3!A123),ISNUMBER(G.3!A123))=TRUE,G.3!A123,"")</f>
        <v/>
      </c>
      <c r="B123" s="89">
        <f>IFERROR(ROUND(G.3!B123,2),0)</f>
        <v>0</v>
      </c>
      <c r="C123" s="89">
        <f>IFERROR(ROUND(G.3!C123,2),0)</f>
        <v>0</v>
      </c>
      <c r="D123" s="96" t="str">
        <f>IF(OR(ISTEXT(G.3!D123),ISNUMBER(G.3!D123))=TRUE,G.3!D123,"")</f>
        <v/>
      </c>
    </row>
    <row r="124" spans="1:4" ht="15.75" thickBot="1" x14ac:dyDescent="0.3">
      <c r="A124" s="96" t="str">
        <f>IF(OR(ISTEXT(G.3!A124),ISNUMBER(G.3!A124))=TRUE,G.3!A124,"")</f>
        <v/>
      </c>
      <c r="B124" s="89">
        <f>IFERROR(ROUND(G.3!B124,2),0)</f>
        <v>0</v>
      </c>
      <c r="C124" s="89">
        <f>IFERROR(ROUND(G.3!C124,2),0)</f>
        <v>0</v>
      </c>
      <c r="D124" s="96" t="str">
        <f>IF(OR(ISTEXT(G.3!D124),ISNUMBER(G.3!D124))=TRUE,G.3!D124,"")</f>
        <v/>
      </c>
    </row>
    <row r="125" spans="1:4" ht="15.75" thickBot="1" x14ac:dyDescent="0.3">
      <c r="A125" s="96" t="str">
        <f>IF(OR(ISTEXT(G.3!A125),ISNUMBER(G.3!A125))=TRUE,G.3!A125,"")</f>
        <v/>
      </c>
      <c r="B125" s="89">
        <f>IFERROR(ROUND(G.3!B125,2),0)</f>
        <v>0</v>
      </c>
      <c r="C125" s="89">
        <f>IFERROR(ROUND(G.3!C125,2),0)</f>
        <v>0</v>
      </c>
      <c r="D125" s="96" t="str">
        <f>IF(OR(ISTEXT(G.3!D125),ISNUMBER(G.3!D125))=TRUE,G.3!D125,"")</f>
        <v/>
      </c>
    </row>
    <row r="126" spans="1:4" ht="15.75" thickBot="1" x14ac:dyDescent="0.3">
      <c r="A126" s="96" t="str">
        <f>IF(OR(ISTEXT(G.3!A126),ISNUMBER(G.3!A126))=TRUE,G.3!A126,"")</f>
        <v/>
      </c>
      <c r="B126" s="89">
        <f>IFERROR(ROUND(G.3!B126,2),0)</f>
        <v>0</v>
      </c>
      <c r="C126" s="89">
        <f>IFERROR(ROUND(G.3!C126,2),0)</f>
        <v>0</v>
      </c>
      <c r="D126" s="96" t="str">
        <f>IF(OR(ISTEXT(G.3!D126),ISNUMBER(G.3!D126))=TRUE,G.3!D126,"")</f>
        <v/>
      </c>
    </row>
    <row r="127" spans="1:4" ht="15.75" thickBot="1" x14ac:dyDescent="0.3">
      <c r="A127" s="96" t="str">
        <f>IF(OR(ISTEXT(G.3!A127),ISNUMBER(G.3!A127))=TRUE,G.3!A127,"")</f>
        <v/>
      </c>
      <c r="B127" s="89">
        <f>IFERROR(ROUND(G.3!B127,2),0)</f>
        <v>0</v>
      </c>
      <c r="C127" s="89">
        <f>IFERROR(ROUND(G.3!C127,2),0)</f>
        <v>0</v>
      </c>
      <c r="D127" s="96" t="str">
        <f>IF(OR(ISTEXT(G.3!D127),ISNUMBER(G.3!D127))=TRUE,G.3!D127,"")</f>
        <v/>
      </c>
    </row>
    <row r="128" spans="1:4" ht="15.75" thickBot="1" x14ac:dyDescent="0.3">
      <c r="A128" s="96" t="str">
        <f>IF(OR(ISTEXT(G.3!A128),ISNUMBER(G.3!A128))=TRUE,G.3!A128,"")</f>
        <v/>
      </c>
      <c r="B128" s="89">
        <f>IFERROR(ROUND(G.3!B128,2),0)</f>
        <v>0</v>
      </c>
      <c r="C128" s="89">
        <f>IFERROR(ROUND(G.3!C128,2),0)</f>
        <v>0</v>
      </c>
      <c r="D128" s="96" t="str">
        <f>IF(OR(ISTEXT(G.3!D128),ISNUMBER(G.3!D128))=TRUE,G.3!D128,"")</f>
        <v/>
      </c>
    </row>
    <row r="129" spans="1:4" ht="15.75" thickBot="1" x14ac:dyDescent="0.3">
      <c r="A129" s="96" t="str">
        <f>IF(OR(ISTEXT(G.3!A129),ISNUMBER(G.3!A129))=TRUE,G.3!A129,"")</f>
        <v/>
      </c>
      <c r="B129" s="89">
        <f>IFERROR(ROUND(G.3!B129,2),0)</f>
        <v>0</v>
      </c>
      <c r="C129" s="89">
        <f>IFERROR(ROUND(G.3!C129,2),0)</f>
        <v>0</v>
      </c>
      <c r="D129" s="96" t="str">
        <f>IF(OR(ISTEXT(G.3!D129),ISNUMBER(G.3!D129))=TRUE,G.3!D129,"")</f>
        <v/>
      </c>
    </row>
    <row r="130" spans="1:4" ht="15.75" thickBot="1" x14ac:dyDescent="0.3">
      <c r="A130" s="96" t="str">
        <f>IF(OR(ISTEXT(G.3!A130),ISNUMBER(G.3!A130))=TRUE,G.3!A130,"")</f>
        <v/>
      </c>
      <c r="B130" s="89">
        <f>IFERROR(ROUND(G.3!B130,2),0)</f>
        <v>0</v>
      </c>
      <c r="C130" s="89">
        <f>IFERROR(ROUND(G.3!C130,2),0)</f>
        <v>0</v>
      </c>
      <c r="D130" s="96" t="str">
        <f>IF(OR(ISTEXT(G.3!D130),ISNUMBER(G.3!D130))=TRUE,G.3!D130,"")</f>
        <v/>
      </c>
    </row>
    <row r="131" spans="1:4" ht="15.75" thickBot="1" x14ac:dyDescent="0.3">
      <c r="A131" s="96" t="str">
        <f>IF(OR(ISTEXT(G.3!A131),ISNUMBER(G.3!A131))=TRUE,G.3!A131,"")</f>
        <v/>
      </c>
      <c r="B131" s="89">
        <f>IFERROR(ROUND(G.3!B131,2),0)</f>
        <v>0</v>
      </c>
      <c r="C131" s="89">
        <f>IFERROR(ROUND(G.3!C131,2),0)</f>
        <v>0</v>
      </c>
      <c r="D131" s="96" t="str">
        <f>IF(OR(ISTEXT(G.3!D131),ISNUMBER(G.3!D131))=TRUE,G.3!D131,"")</f>
        <v/>
      </c>
    </row>
    <row r="132" spans="1:4" ht="15.75" thickBot="1" x14ac:dyDescent="0.3">
      <c r="A132" s="96" t="str">
        <f>IF(OR(ISTEXT(G.3!A132),ISNUMBER(G.3!A132))=TRUE,G.3!A132,"")</f>
        <v/>
      </c>
      <c r="B132" s="89">
        <f>IFERROR(ROUND(G.3!B132,2),0)</f>
        <v>0</v>
      </c>
      <c r="C132" s="89">
        <f>IFERROR(ROUND(G.3!C132,2),0)</f>
        <v>0</v>
      </c>
      <c r="D132" s="96" t="str">
        <f>IF(OR(ISTEXT(G.3!D132),ISNUMBER(G.3!D132))=TRUE,G.3!D132,"")</f>
        <v/>
      </c>
    </row>
    <row r="133" spans="1:4" ht="15.75" thickBot="1" x14ac:dyDescent="0.3">
      <c r="A133" s="96" t="str">
        <f>IF(OR(ISTEXT(G.3!A133),ISNUMBER(G.3!A133))=TRUE,G.3!A133,"")</f>
        <v/>
      </c>
      <c r="B133" s="89">
        <f>IFERROR(ROUND(G.3!B133,2),0)</f>
        <v>0</v>
      </c>
      <c r="C133" s="89">
        <f>IFERROR(ROUND(G.3!C133,2),0)</f>
        <v>0</v>
      </c>
      <c r="D133" s="96" t="str">
        <f>IF(OR(ISTEXT(G.3!D133),ISNUMBER(G.3!D133))=TRUE,G.3!D133,"")</f>
        <v/>
      </c>
    </row>
    <row r="134" spans="1:4" ht="15.75" thickBot="1" x14ac:dyDescent="0.3">
      <c r="A134" s="96" t="str">
        <f>IF(OR(ISTEXT(G.3!A134),ISNUMBER(G.3!A134))=TRUE,G.3!A134,"")</f>
        <v/>
      </c>
      <c r="B134" s="89">
        <f>IFERROR(ROUND(G.3!B134,2),0)</f>
        <v>0</v>
      </c>
      <c r="C134" s="89">
        <f>IFERROR(ROUND(G.3!C134,2),0)</f>
        <v>0</v>
      </c>
      <c r="D134" s="96" t="str">
        <f>IF(OR(ISTEXT(G.3!D134),ISNUMBER(G.3!D134))=TRUE,G.3!D134,"")</f>
        <v/>
      </c>
    </row>
    <row r="135" spans="1:4" ht="15.75" thickBot="1" x14ac:dyDescent="0.3">
      <c r="A135" s="96" t="str">
        <f>IF(OR(ISTEXT(G.3!A135),ISNUMBER(G.3!A135))=TRUE,G.3!A135,"")</f>
        <v/>
      </c>
      <c r="B135" s="89">
        <f>IFERROR(ROUND(G.3!B135,2),0)</f>
        <v>0</v>
      </c>
      <c r="C135" s="89">
        <f>IFERROR(ROUND(G.3!C135,2),0)</f>
        <v>0</v>
      </c>
      <c r="D135" s="96" t="str">
        <f>IF(OR(ISTEXT(G.3!D135),ISNUMBER(G.3!D135))=TRUE,G.3!D135,"")</f>
        <v/>
      </c>
    </row>
    <row r="136" spans="1:4" ht="15.75" thickBot="1" x14ac:dyDescent="0.3">
      <c r="A136" s="96" t="str">
        <f>IF(OR(ISTEXT(G.3!A136),ISNUMBER(G.3!A136))=TRUE,G.3!A136,"")</f>
        <v/>
      </c>
      <c r="B136" s="89">
        <f>IFERROR(ROUND(G.3!B136,2),0)</f>
        <v>0</v>
      </c>
      <c r="C136" s="89">
        <f>IFERROR(ROUND(G.3!C136,2),0)</f>
        <v>0</v>
      </c>
      <c r="D136" s="96" t="str">
        <f>IF(OR(ISTEXT(G.3!D136),ISNUMBER(G.3!D136))=TRUE,G.3!D136,"")</f>
        <v/>
      </c>
    </row>
    <row r="137" spans="1:4" ht="15.75" thickBot="1" x14ac:dyDescent="0.3">
      <c r="A137" s="96" t="str">
        <f>IF(OR(ISTEXT(G.3!A137),ISNUMBER(G.3!A137))=TRUE,G.3!A137,"")</f>
        <v/>
      </c>
      <c r="B137" s="89">
        <f>IFERROR(ROUND(G.3!B137,2),0)</f>
        <v>0</v>
      </c>
      <c r="C137" s="89">
        <f>IFERROR(ROUND(G.3!C137,2),0)</f>
        <v>0</v>
      </c>
      <c r="D137" s="96" t="str">
        <f>IF(OR(ISTEXT(G.3!D137),ISNUMBER(G.3!D137))=TRUE,G.3!D137,"")</f>
        <v/>
      </c>
    </row>
    <row r="138" spans="1:4" ht="15.75" thickBot="1" x14ac:dyDescent="0.3">
      <c r="A138" s="96" t="str">
        <f>IF(OR(ISTEXT(G.3!A138),ISNUMBER(G.3!A138))=TRUE,G.3!A138,"")</f>
        <v/>
      </c>
      <c r="B138" s="89">
        <f>IFERROR(ROUND(G.3!B138,2),0)</f>
        <v>0</v>
      </c>
      <c r="C138" s="89">
        <f>IFERROR(ROUND(G.3!C138,2),0)</f>
        <v>0</v>
      </c>
      <c r="D138" s="96" t="str">
        <f>IF(OR(ISTEXT(G.3!D138),ISNUMBER(G.3!D138))=TRUE,G.3!D138,"")</f>
        <v/>
      </c>
    </row>
    <row r="139" spans="1:4" ht="15.75" thickBot="1" x14ac:dyDescent="0.3">
      <c r="A139" s="96" t="str">
        <f>IF(OR(ISTEXT(G.3!A139),ISNUMBER(G.3!A139))=TRUE,G.3!A139,"")</f>
        <v/>
      </c>
      <c r="B139" s="89">
        <f>IFERROR(ROUND(G.3!B139,2),0)</f>
        <v>0</v>
      </c>
      <c r="C139" s="89">
        <f>IFERROR(ROUND(G.3!C139,2),0)</f>
        <v>0</v>
      </c>
      <c r="D139" s="96" t="str">
        <f>IF(OR(ISTEXT(G.3!D139),ISNUMBER(G.3!D139))=TRUE,G.3!D139,"")</f>
        <v/>
      </c>
    </row>
    <row r="140" spans="1:4" ht="15.75" thickBot="1" x14ac:dyDescent="0.3">
      <c r="A140" s="96" t="str">
        <f>IF(OR(ISTEXT(G.3!A140),ISNUMBER(G.3!A140))=TRUE,G.3!A140,"")</f>
        <v/>
      </c>
      <c r="B140" s="89">
        <f>IFERROR(ROUND(G.3!B140,2),0)</f>
        <v>0</v>
      </c>
      <c r="C140" s="89">
        <f>IFERROR(ROUND(G.3!C140,2),0)</f>
        <v>0</v>
      </c>
      <c r="D140" s="96" t="str">
        <f>IF(OR(ISTEXT(G.3!D140),ISNUMBER(G.3!D140))=TRUE,G.3!D140,"")</f>
        <v/>
      </c>
    </row>
    <row r="141" spans="1:4" ht="15.75" thickBot="1" x14ac:dyDescent="0.3">
      <c r="A141" s="96" t="str">
        <f>IF(OR(ISTEXT(G.3!A141),ISNUMBER(G.3!A141))=TRUE,G.3!A141,"")</f>
        <v/>
      </c>
      <c r="B141" s="89">
        <f>IFERROR(ROUND(G.3!B141,2),0)</f>
        <v>0</v>
      </c>
      <c r="C141" s="89">
        <f>IFERROR(ROUND(G.3!C141,2),0)</f>
        <v>0</v>
      </c>
      <c r="D141" s="96" t="str">
        <f>IF(OR(ISTEXT(G.3!D141),ISNUMBER(G.3!D141))=TRUE,G.3!D141,"")</f>
        <v/>
      </c>
    </row>
    <row r="142" spans="1:4" ht="15.75" thickBot="1" x14ac:dyDescent="0.3">
      <c r="A142" s="96" t="str">
        <f>IF(OR(ISTEXT(G.3!A142),ISNUMBER(G.3!A142))=TRUE,G.3!A142,"")</f>
        <v/>
      </c>
      <c r="B142" s="89">
        <f>IFERROR(ROUND(G.3!B142,2),0)</f>
        <v>0</v>
      </c>
      <c r="C142" s="89">
        <f>IFERROR(ROUND(G.3!C142,2),0)</f>
        <v>0</v>
      </c>
      <c r="D142" s="96" t="str">
        <f>IF(OR(ISTEXT(G.3!D142),ISNUMBER(G.3!D142))=TRUE,G.3!D142,"")</f>
        <v/>
      </c>
    </row>
    <row r="143" spans="1:4" ht="15.75" thickBot="1" x14ac:dyDescent="0.3">
      <c r="A143" s="96" t="str">
        <f>IF(OR(ISTEXT(G.3!A143),ISNUMBER(G.3!A143))=TRUE,G.3!A143,"")</f>
        <v/>
      </c>
      <c r="B143" s="89">
        <f>IFERROR(ROUND(G.3!B143,2),0)</f>
        <v>0</v>
      </c>
      <c r="C143" s="89">
        <f>IFERROR(ROUND(G.3!C143,2),0)</f>
        <v>0</v>
      </c>
      <c r="D143" s="96" t="str">
        <f>IF(OR(ISTEXT(G.3!D143),ISNUMBER(G.3!D143))=TRUE,G.3!D143,"")</f>
        <v/>
      </c>
    </row>
    <row r="144" spans="1:4" ht="15.75" thickBot="1" x14ac:dyDescent="0.3">
      <c r="A144" s="96" t="str">
        <f>IF(OR(ISTEXT(G.3!A144),ISNUMBER(G.3!A144))=TRUE,G.3!A144,"")</f>
        <v/>
      </c>
      <c r="B144" s="89">
        <f>IFERROR(ROUND(G.3!B144,2),0)</f>
        <v>0</v>
      </c>
      <c r="C144" s="89">
        <f>IFERROR(ROUND(G.3!C144,2),0)</f>
        <v>0</v>
      </c>
      <c r="D144" s="96" t="str">
        <f>IF(OR(ISTEXT(G.3!D144),ISNUMBER(G.3!D144))=TRUE,G.3!D144,"")</f>
        <v/>
      </c>
    </row>
    <row r="145" spans="1:4" ht="15.75" thickBot="1" x14ac:dyDescent="0.3">
      <c r="A145" s="96" t="str">
        <f>IF(OR(ISTEXT(G.3!A145),ISNUMBER(G.3!A145))=TRUE,G.3!A145,"")</f>
        <v/>
      </c>
      <c r="B145" s="89">
        <f>IFERROR(ROUND(G.3!B145,2),0)</f>
        <v>0</v>
      </c>
      <c r="C145" s="89">
        <f>IFERROR(ROUND(G.3!C145,2),0)</f>
        <v>0</v>
      </c>
      <c r="D145" s="96" t="str">
        <f>IF(OR(ISTEXT(G.3!D145),ISNUMBER(G.3!D145))=TRUE,G.3!D145,"")</f>
        <v/>
      </c>
    </row>
    <row r="146" spans="1:4" ht="15.75" thickBot="1" x14ac:dyDescent="0.3">
      <c r="A146" s="96" t="str">
        <f>IF(OR(ISTEXT(G.3!A146),ISNUMBER(G.3!A146))=TRUE,G.3!A146,"")</f>
        <v/>
      </c>
      <c r="B146" s="89">
        <f>IFERROR(ROUND(G.3!B146,2),0)</f>
        <v>0</v>
      </c>
      <c r="C146" s="89">
        <f>IFERROR(ROUND(G.3!C146,2),0)</f>
        <v>0</v>
      </c>
      <c r="D146" s="96" t="str">
        <f>IF(OR(ISTEXT(G.3!D146),ISNUMBER(G.3!D146))=TRUE,G.3!D146,"")</f>
        <v/>
      </c>
    </row>
    <row r="147" spans="1:4" ht="15.75" thickBot="1" x14ac:dyDescent="0.3">
      <c r="A147" s="96" t="str">
        <f>IF(OR(ISTEXT(G.3!A147),ISNUMBER(G.3!A147))=TRUE,G.3!A147,"")</f>
        <v/>
      </c>
      <c r="B147" s="89">
        <f>IFERROR(ROUND(G.3!B147,2),0)</f>
        <v>0</v>
      </c>
      <c r="C147" s="89">
        <f>IFERROR(ROUND(G.3!C147,2),0)</f>
        <v>0</v>
      </c>
      <c r="D147" s="96" t="str">
        <f>IF(OR(ISTEXT(G.3!D147),ISNUMBER(G.3!D147))=TRUE,G.3!D147,"")</f>
        <v/>
      </c>
    </row>
    <row r="148" spans="1:4" ht="15.75" thickBot="1" x14ac:dyDescent="0.3">
      <c r="A148" s="96" t="str">
        <f>IF(OR(ISTEXT(G.3!A148),ISNUMBER(G.3!A148))=TRUE,G.3!A148,"")</f>
        <v/>
      </c>
      <c r="B148" s="89">
        <f>IFERROR(ROUND(G.3!B148,2),0)</f>
        <v>0</v>
      </c>
      <c r="C148" s="89">
        <f>IFERROR(ROUND(G.3!C148,2),0)</f>
        <v>0</v>
      </c>
      <c r="D148" s="96" t="str">
        <f>IF(OR(ISTEXT(G.3!D148),ISNUMBER(G.3!D148))=TRUE,G.3!D148,"")</f>
        <v/>
      </c>
    </row>
    <row r="149" spans="1:4" ht="15.75" thickBot="1" x14ac:dyDescent="0.3">
      <c r="A149" s="96" t="str">
        <f>IF(OR(ISTEXT(G.3!A149),ISNUMBER(G.3!A149))=TRUE,G.3!A149,"")</f>
        <v/>
      </c>
      <c r="B149" s="89">
        <f>IFERROR(ROUND(G.3!B149,2),0)</f>
        <v>0</v>
      </c>
      <c r="C149" s="89">
        <f>IFERROR(ROUND(G.3!C149,2),0)</f>
        <v>0</v>
      </c>
      <c r="D149" s="96" t="str">
        <f>IF(OR(ISTEXT(G.3!D149),ISNUMBER(G.3!D149))=TRUE,G.3!D149,"")</f>
        <v/>
      </c>
    </row>
    <row r="150" spans="1:4" ht="15.75" thickBot="1" x14ac:dyDescent="0.3">
      <c r="A150" s="96" t="str">
        <f>IF(OR(ISTEXT(G.3!A150),ISNUMBER(G.3!A150))=TRUE,G.3!A150,"")</f>
        <v/>
      </c>
      <c r="B150" s="89">
        <f>IFERROR(ROUND(G.3!B150,2),0)</f>
        <v>0</v>
      </c>
      <c r="C150" s="89">
        <f>IFERROR(ROUND(G.3!C150,2),0)</f>
        <v>0</v>
      </c>
      <c r="D150" s="96" t="str">
        <f>IF(OR(ISTEXT(G.3!D150),ISNUMBER(G.3!D150))=TRUE,G.3!D150,"")</f>
        <v/>
      </c>
    </row>
    <row r="151" spans="1:4" ht="15.75" thickBot="1" x14ac:dyDescent="0.3">
      <c r="A151" s="96" t="str">
        <f>IF(OR(ISTEXT(G.3!A151),ISNUMBER(G.3!A151))=TRUE,G.3!A151,"")</f>
        <v/>
      </c>
      <c r="B151" s="89">
        <f>IFERROR(ROUND(G.3!B151,2),0)</f>
        <v>0</v>
      </c>
      <c r="C151" s="89">
        <f>IFERROR(ROUND(G.3!C151,2),0)</f>
        <v>0</v>
      </c>
      <c r="D151" s="96" t="str">
        <f>IF(OR(ISTEXT(G.3!D151),ISNUMBER(G.3!D151))=TRUE,G.3!D151,"")</f>
        <v/>
      </c>
    </row>
    <row r="152" spans="1:4" ht="15.75" thickBot="1" x14ac:dyDescent="0.3">
      <c r="A152" s="96" t="str">
        <f>IF(OR(ISTEXT(G.3!A152),ISNUMBER(G.3!A152))=TRUE,G.3!A152,"")</f>
        <v/>
      </c>
      <c r="B152" s="89">
        <f>IFERROR(ROUND(G.3!B152,2),0)</f>
        <v>0</v>
      </c>
      <c r="C152" s="89">
        <f>IFERROR(ROUND(G.3!C152,2),0)</f>
        <v>0</v>
      </c>
      <c r="D152" s="96" t="str">
        <f>IF(OR(ISTEXT(G.3!D152),ISNUMBER(G.3!D152))=TRUE,G.3!D152,"")</f>
        <v/>
      </c>
    </row>
    <row r="153" spans="1:4" ht="15.75" thickBot="1" x14ac:dyDescent="0.3">
      <c r="A153" s="96" t="str">
        <f>IF(OR(ISTEXT(G.3!A153),ISNUMBER(G.3!A153))=TRUE,G.3!A153,"")</f>
        <v/>
      </c>
      <c r="B153" s="89">
        <f>IFERROR(ROUND(G.3!B153,2),0)</f>
        <v>0</v>
      </c>
      <c r="C153" s="89">
        <f>IFERROR(ROUND(G.3!C153,2),0)</f>
        <v>0</v>
      </c>
      <c r="D153" s="96" t="str">
        <f>IF(OR(ISTEXT(G.3!D153),ISNUMBER(G.3!D153))=TRUE,G.3!D153,"")</f>
        <v/>
      </c>
    </row>
    <row r="154" spans="1:4" ht="15.75" thickBot="1" x14ac:dyDescent="0.3">
      <c r="A154" s="96" t="str">
        <f>IF(OR(ISTEXT(G.3!A154),ISNUMBER(G.3!A154))=TRUE,G.3!A154,"")</f>
        <v/>
      </c>
      <c r="B154" s="89">
        <f>IFERROR(ROUND(G.3!B154,2),0)</f>
        <v>0</v>
      </c>
      <c r="C154" s="89">
        <f>IFERROR(ROUND(G.3!C154,2),0)</f>
        <v>0</v>
      </c>
      <c r="D154" s="96" t="str">
        <f>IF(OR(ISTEXT(G.3!D154),ISNUMBER(G.3!D154))=TRUE,G.3!D154,"")</f>
        <v/>
      </c>
    </row>
    <row r="155" spans="1:4" ht="15.75" thickBot="1" x14ac:dyDescent="0.3">
      <c r="A155" s="96" t="str">
        <f>IF(OR(ISTEXT(G.3!A155),ISNUMBER(G.3!A155))=TRUE,G.3!A155,"")</f>
        <v/>
      </c>
      <c r="B155" s="89">
        <f>IFERROR(ROUND(G.3!B155,2),0)</f>
        <v>0</v>
      </c>
      <c r="C155" s="89">
        <f>IFERROR(ROUND(G.3!C155,2),0)</f>
        <v>0</v>
      </c>
      <c r="D155" s="96" t="str">
        <f>IF(OR(ISTEXT(G.3!D155),ISNUMBER(G.3!D155))=TRUE,G.3!D155,"")</f>
        <v/>
      </c>
    </row>
    <row r="156" spans="1:4" ht="15.75" thickBot="1" x14ac:dyDescent="0.3">
      <c r="A156" s="96" t="str">
        <f>IF(OR(ISTEXT(G.3!A156),ISNUMBER(G.3!A156))=TRUE,G.3!A156,"")</f>
        <v/>
      </c>
      <c r="B156" s="89">
        <f>IFERROR(ROUND(G.3!B156,2),0)</f>
        <v>0</v>
      </c>
      <c r="C156" s="89">
        <f>IFERROR(ROUND(G.3!C156,2),0)</f>
        <v>0</v>
      </c>
      <c r="D156" s="96" t="str">
        <f>IF(OR(ISTEXT(G.3!D156),ISNUMBER(G.3!D156))=TRUE,G.3!D156,"")</f>
        <v/>
      </c>
    </row>
    <row r="157" spans="1:4" ht="15.75" thickBot="1" x14ac:dyDescent="0.3">
      <c r="A157" s="96" t="str">
        <f>IF(OR(ISTEXT(G.3!A157),ISNUMBER(G.3!A157))=TRUE,G.3!A157,"")</f>
        <v/>
      </c>
      <c r="B157" s="89">
        <f>IFERROR(ROUND(G.3!B157,2),0)</f>
        <v>0</v>
      </c>
      <c r="C157" s="89">
        <f>IFERROR(ROUND(G.3!C157,2),0)</f>
        <v>0</v>
      </c>
      <c r="D157" s="96" t="str">
        <f>IF(OR(ISTEXT(G.3!D157),ISNUMBER(G.3!D157))=TRUE,G.3!D157,"")</f>
        <v/>
      </c>
    </row>
    <row r="158" spans="1:4" ht="15.75" thickBot="1" x14ac:dyDescent="0.3">
      <c r="A158" s="96" t="str">
        <f>IF(OR(ISTEXT(G.3!A158),ISNUMBER(G.3!A158))=TRUE,G.3!A158,"")</f>
        <v/>
      </c>
      <c r="B158" s="89">
        <f>IFERROR(ROUND(G.3!B158,2),0)</f>
        <v>0</v>
      </c>
      <c r="C158" s="89">
        <f>IFERROR(ROUND(G.3!C158,2),0)</f>
        <v>0</v>
      </c>
      <c r="D158" s="96" t="str">
        <f>IF(OR(ISTEXT(G.3!D158),ISNUMBER(G.3!D158))=TRUE,G.3!D158,"")</f>
        <v/>
      </c>
    </row>
    <row r="159" spans="1:4" ht="15.75" thickBot="1" x14ac:dyDescent="0.3">
      <c r="A159" s="96" t="str">
        <f>IF(OR(ISTEXT(G.3!A159),ISNUMBER(G.3!A159))=TRUE,G.3!A159,"")</f>
        <v/>
      </c>
      <c r="B159" s="89">
        <f>IFERROR(ROUND(G.3!B159,2),0)</f>
        <v>0</v>
      </c>
      <c r="C159" s="89">
        <f>IFERROR(ROUND(G.3!C159,2),0)</f>
        <v>0</v>
      </c>
      <c r="D159" s="96" t="str">
        <f>IF(OR(ISTEXT(G.3!D159),ISNUMBER(G.3!D159))=TRUE,G.3!D159,"")</f>
        <v/>
      </c>
    </row>
    <row r="160" spans="1:4" ht="15.75" thickBot="1" x14ac:dyDescent="0.3">
      <c r="A160" s="96" t="str">
        <f>IF(OR(ISTEXT(G.3!A160),ISNUMBER(G.3!A160))=TRUE,G.3!A160,"")</f>
        <v/>
      </c>
      <c r="B160" s="89">
        <f>IFERROR(ROUND(G.3!B160,2),0)</f>
        <v>0</v>
      </c>
      <c r="C160" s="89">
        <f>IFERROR(ROUND(G.3!C160,2),0)</f>
        <v>0</v>
      </c>
      <c r="D160" s="96" t="str">
        <f>IF(OR(ISTEXT(G.3!D160),ISNUMBER(G.3!D160))=TRUE,G.3!D160,"")</f>
        <v/>
      </c>
    </row>
    <row r="161" spans="1:4" ht="15.75" thickBot="1" x14ac:dyDescent="0.3">
      <c r="A161" s="96" t="str">
        <f>IF(OR(ISTEXT(G.3!A161),ISNUMBER(G.3!A161))=TRUE,G.3!A161,"")</f>
        <v/>
      </c>
      <c r="B161" s="89">
        <f>IFERROR(ROUND(G.3!B161,2),0)</f>
        <v>0</v>
      </c>
      <c r="C161" s="89">
        <f>IFERROR(ROUND(G.3!C161,2),0)</f>
        <v>0</v>
      </c>
      <c r="D161" s="96" t="str">
        <f>IF(OR(ISTEXT(G.3!D161),ISNUMBER(G.3!D161))=TRUE,G.3!D161,"")</f>
        <v/>
      </c>
    </row>
    <row r="162" spans="1:4" ht="15.75" thickBot="1" x14ac:dyDescent="0.3">
      <c r="A162" s="96" t="str">
        <f>IF(OR(ISTEXT(G.3!A162),ISNUMBER(G.3!A162))=TRUE,G.3!A162,"")</f>
        <v/>
      </c>
      <c r="B162" s="89">
        <f>IFERROR(ROUND(G.3!B162,2),0)</f>
        <v>0</v>
      </c>
      <c r="C162" s="89">
        <f>IFERROR(ROUND(G.3!C162,2),0)</f>
        <v>0</v>
      </c>
      <c r="D162" s="96" t="str">
        <f>IF(OR(ISTEXT(G.3!D162),ISNUMBER(G.3!D162))=TRUE,G.3!D162,"")</f>
        <v/>
      </c>
    </row>
    <row r="163" spans="1:4" ht="15.75" thickBot="1" x14ac:dyDescent="0.3">
      <c r="A163" s="96" t="str">
        <f>IF(OR(ISTEXT(G.3!A163),ISNUMBER(G.3!A163))=TRUE,G.3!A163,"")</f>
        <v/>
      </c>
      <c r="B163" s="89">
        <f>IFERROR(ROUND(G.3!B163,2),0)</f>
        <v>0</v>
      </c>
      <c r="C163" s="89">
        <f>IFERROR(ROUND(G.3!C163,2),0)</f>
        <v>0</v>
      </c>
      <c r="D163" s="96" t="str">
        <f>IF(OR(ISTEXT(G.3!D163),ISNUMBER(G.3!D163))=TRUE,G.3!D163,"")</f>
        <v/>
      </c>
    </row>
    <row r="164" spans="1:4" ht="15.75" thickBot="1" x14ac:dyDescent="0.3">
      <c r="A164" s="96" t="str">
        <f>IF(OR(ISTEXT(G.3!A164),ISNUMBER(G.3!A164))=TRUE,G.3!A164,"")</f>
        <v/>
      </c>
      <c r="B164" s="89">
        <f>IFERROR(ROUND(G.3!B164,2),0)</f>
        <v>0</v>
      </c>
      <c r="C164" s="89">
        <f>IFERROR(ROUND(G.3!C164,2),0)</f>
        <v>0</v>
      </c>
      <c r="D164" s="96" t="str">
        <f>IF(OR(ISTEXT(G.3!D164),ISNUMBER(G.3!D164))=TRUE,G.3!D164,"")</f>
        <v/>
      </c>
    </row>
    <row r="165" spans="1:4" ht="15.75" thickBot="1" x14ac:dyDescent="0.3">
      <c r="A165" s="96" t="str">
        <f>IF(OR(ISTEXT(G.3!A165),ISNUMBER(G.3!A165))=TRUE,G.3!A165,"")</f>
        <v/>
      </c>
      <c r="B165" s="89">
        <f>IFERROR(ROUND(G.3!B165,2),0)</f>
        <v>0</v>
      </c>
      <c r="C165" s="89">
        <f>IFERROR(ROUND(G.3!C165,2),0)</f>
        <v>0</v>
      </c>
      <c r="D165" s="96" t="str">
        <f>IF(OR(ISTEXT(G.3!D165),ISNUMBER(G.3!D165))=TRUE,G.3!D165,"")</f>
        <v/>
      </c>
    </row>
    <row r="166" spans="1:4" ht="15.75" thickBot="1" x14ac:dyDescent="0.3">
      <c r="A166" s="96" t="str">
        <f>IF(OR(ISTEXT(G.3!A166),ISNUMBER(G.3!A166))=TRUE,G.3!A166,"")</f>
        <v/>
      </c>
      <c r="B166" s="89">
        <f>IFERROR(ROUND(G.3!B166,2),0)</f>
        <v>0</v>
      </c>
      <c r="C166" s="89">
        <f>IFERROR(ROUND(G.3!C166,2),0)</f>
        <v>0</v>
      </c>
      <c r="D166" s="96" t="str">
        <f>IF(OR(ISTEXT(G.3!D166),ISNUMBER(G.3!D166))=TRUE,G.3!D166,"")</f>
        <v/>
      </c>
    </row>
    <row r="167" spans="1:4" ht="15.75" thickBot="1" x14ac:dyDescent="0.3">
      <c r="A167" s="96" t="str">
        <f>IF(OR(ISTEXT(G.3!A167),ISNUMBER(G.3!A167))=TRUE,G.3!A167,"")</f>
        <v/>
      </c>
      <c r="B167" s="89">
        <f>IFERROR(ROUND(G.3!B167,2),0)</f>
        <v>0</v>
      </c>
      <c r="C167" s="89">
        <f>IFERROR(ROUND(G.3!C167,2),0)</f>
        <v>0</v>
      </c>
      <c r="D167" s="96" t="str">
        <f>IF(OR(ISTEXT(G.3!D167),ISNUMBER(G.3!D167))=TRUE,G.3!D167,"")</f>
        <v/>
      </c>
    </row>
    <row r="168" spans="1:4" ht="15.75" thickBot="1" x14ac:dyDescent="0.3">
      <c r="A168" s="96" t="str">
        <f>IF(OR(ISTEXT(G.3!A168),ISNUMBER(G.3!A168))=TRUE,G.3!A168,"")</f>
        <v/>
      </c>
      <c r="B168" s="89">
        <f>IFERROR(ROUND(G.3!B168,2),0)</f>
        <v>0</v>
      </c>
      <c r="C168" s="89">
        <f>IFERROR(ROUND(G.3!C168,2),0)</f>
        <v>0</v>
      </c>
      <c r="D168" s="96" t="str">
        <f>IF(OR(ISTEXT(G.3!D168),ISNUMBER(G.3!D168))=TRUE,G.3!D168,"")</f>
        <v/>
      </c>
    </row>
    <row r="169" spans="1:4" ht="15.75" thickBot="1" x14ac:dyDescent="0.3">
      <c r="A169" s="96" t="str">
        <f>IF(OR(ISTEXT(G.3!A169),ISNUMBER(G.3!A169))=TRUE,G.3!A169,"")</f>
        <v/>
      </c>
      <c r="B169" s="89">
        <f>IFERROR(ROUND(G.3!B169,2),0)</f>
        <v>0</v>
      </c>
      <c r="C169" s="89">
        <f>IFERROR(ROUND(G.3!C169,2),0)</f>
        <v>0</v>
      </c>
      <c r="D169" s="96" t="str">
        <f>IF(OR(ISTEXT(G.3!D169),ISNUMBER(G.3!D169))=TRUE,G.3!D169,"")</f>
        <v/>
      </c>
    </row>
    <row r="170" spans="1:4" ht="15.75" thickBot="1" x14ac:dyDescent="0.3">
      <c r="A170" s="96" t="str">
        <f>IF(OR(ISTEXT(G.3!A170),ISNUMBER(G.3!A170))=TRUE,G.3!A170,"")</f>
        <v/>
      </c>
      <c r="B170" s="89">
        <f>IFERROR(ROUND(G.3!B170,2),0)</f>
        <v>0</v>
      </c>
      <c r="C170" s="89">
        <f>IFERROR(ROUND(G.3!C170,2),0)</f>
        <v>0</v>
      </c>
      <c r="D170" s="96" t="str">
        <f>IF(OR(ISTEXT(G.3!D170),ISNUMBER(G.3!D170))=TRUE,G.3!D170,"")</f>
        <v/>
      </c>
    </row>
    <row r="171" spans="1:4" ht="15.75" thickBot="1" x14ac:dyDescent="0.3">
      <c r="A171" s="96" t="str">
        <f>IF(OR(ISTEXT(G.3!A171),ISNUMBER(G.3!A171))=TRUE,G.3!A171,"")</f>
        <v/>
      </c>
      <c r="B171" s="89">
        <f>IFERROR(ROUND(G.3!B171,2),0)</f>
        <v>0</v>
      </c>
      <c r="C171" s="89">
        <f>IFERROR(ROUND(G.3!C171,2),0)</f>
        <v>0</v>
      </c>
      <c r="D171" s="96" t="str">
        <f>IF(OR(ISTEXT(G.3!D171),ISNUMBER(G.3!D171))=TRUE,G.3!D171,"")</f>
        <v/>
      </c>
    </row>
    <row r="172" spans="1:4" ht="15.75" thickBot="1" x14ac:dyDescent="0.3">
      <c r="A172" s="96" t="str">
        <f>IF(OR(ISTEXT(G.3!A172),ISNUMBER(G.3!A172))=TRUE,G.3!A172,"")</f>
        <v/>
      </c>
      <c r="B172" s="89">
        <f>IFERROR(ROUND(G.3!B172,2),0)</f>
        <v>0</v>
      </c>
      <c r="C172" s="89">
        <f>IFERROR(ROUND(G.3!C172,2),0)</f>
        <v>0</v>
      </c>
      <c r="D172" s="96" t="str">
        <f>IF(OR(ISTEXT(G.3!D172),ISNUMBER(G.3!D172))=TRUE,G.3!D172,"")</f>
        <v/>
      </c>
    </row>
    <row r="173" spans="1:4" ht="15.75" thickBot="1" x14ac:dyDescent="0.3">
      <c r="A173" s="96" t="str">
        <f>IF(OR(ISTEXT(G.3!A173),ISNUMBER(G.3!A173))=TRUE,G.3!A173,"")</f>
        <v/>
      </c>
      <c r="B173" s="89">
        <f>IFERROR(ROUND(G.3!B173,2),0)</f>
        <v>0</v>
      </c>
      <c r="C173" s="89">
        <f>IFERROR(ROUND(G.3!C173,2),0)</f>
        <v>0</v>
      </c>
      <c r="D173" s="96" t="str">
        <f>IF(OR(ISTEXT(G.3!D173),ISNUMBER(G.3!D173))=TRUE,G.3!D173,"")</f>
        <v/>
      </c>
    </row>
    <row r="174" spans="1:4" ht="15.75" thickBot="1" x14ac:dyDescent="0.3">
      <c r="A174" s="96" t="str">
        <f>IF(OR(ISTEXT(G.3!A174),ISNUMBER(G.3!A174))=TRUE,G.3!A174,"")</f>
        <v/>
      </c>
      <c r="B174" s="89">
        <f>IFERROR(ROUND(G.3!B174,2),0)</f>
        <v>0</v>
      </c>
      <c r="C174" s="89">
        <f>IFERROR(ROUND(G.3!C174,2),0)</f>
        <v>0</v>
      </c>
      <c r="D174" s="96" t="str">
        <f>IF(OR(ISTEXT(G.3!D174),ISNUMBER(G.3!D174))=TRUE,G.3!D174,"")</f>
        <v/>
      </c>
    </row>
    <row r="175" spans="1:4" ht="15.75" thickBot="1" x14ac:dyDescent="0.3">
      <c r="A175" s="96" t="str">
        <f>IF(OR(ISTEXT(G.3!A175),ISNUMBER(G.3!A175))=TRUE,G.3!A175,"")</f>
        <v/>
      </c>
      <c r="B175" s="89">
        <f>IFERROR(ROUND(G.3!B175,2),0)</f>
        <v>0</v>
      </c>
      <c r="C175" s="89">
        <f>IFERROR(ROUND(G.3!C175,2),0)</f>
        <v>0</v>
      </c>
      <c r="D175" s="96" t="str">
        <f>IF(OR(ISTEXT(G.3!D175),ISNUMBER(G.3!D175))=TRUE,G.3!D175,"")</f>
        <v/>
      </c>
    </row>
    <row r="176" spans="1:4" ht="15.75" thickBot="1" x14ac:dyDescent="0.3">
      <c r="A176" s="96" t="str">
        <f>IF(OR(ISTEXT(G.3!A176),ISNUMBER(G.3!A176))=TRUE,G.3!A176,"")</f>
        <v/>
      </c>
      <c r="B176" s="89">
        <f>IFERROR(ROUND(G.3!B176,2),0)</f>
        <v>0</v>
      </c>
      <c r="C176" s="89">
        <f>IFERROR(ROUND(G.3!C176,2),0)</f>
        <v>0</v>
      </c>
      <c r="D176" s="96" t="str">
        <f>IF(OR(ISTEXT(G.3!D176),ISNUMBER(G.3!D176))=TRUE,G.3!D176,"")</f>
        <v/>
      </c>
    </row>
    <row r="177" spans="1:4" ht="15.75" thickBot="1" x14ac:dyDescent="0.3">
      <c r="A177" s="96" t="str">
        <f>IF(OR(ISTEXT(G.3!A177),ISNUMBER(G.3!A177))=TRUE,G.3!A177,"")</f>
        <v/>
      </c>
      <c r="B177" s="89">
        <f>IFERROR(ROUND(G.3!B177,2),0)</f>
        <v>0</v>
      </c>
      <c r="C177" s="89">
        <f>IFERROR(ROUND(G.3!C177,2),0)</f>
        <v>0</v>
      </c>
      <c r="D177" s="96" t="str">
        <f>IF(OR(ISTEXT(G.3!D177),ISNUMBER(G.3!D177))=TRUE,G.3!D177,"")</f>
        <v/>
      </c>
    </row>
    <row r="178" spans="1:4" ht="15.75" thickBot="1" x14ac:dyDescent="0.3">
      <c r="A178" s="96" t="str">
        <f>IF(OR(ISTEXT(G.3!A178),ISNUMBER(G.3!A178))=TRUE,G.3!A178,"")</f>
        <v/>
      </c>
      <c r="B178" s="89">
        <f>IFERROR(ROUND(G.3!B178,2),0)</f>
        <v>0</v>
      </c>
      <c r="C178" s="89">
        <f>IFERROR(ROUND(G.3!C178,2),0)</f>
        <v>0</v>
      </c>
      <c r="D178" s="96" t="str">
        <f>IF(OR(ISTEXT(G.3!D178),ISNUMBER(G.3!D178))=TRUE,G.3!D178,"")</f>
        <v/>
      </c>
    </row>
    <row r="179" spans="1:4" ht="15.75" thickBot="1" x14ac:dyDescent="0.3">
      <c r="A179" s="96" t="str">
        <f>IF(OR(ISTEXT(G.3!A179),ISNUMBER(G.3!A179))=TRUE,G.3!A179,"")</f>
        <v/>
      </c>
      <c r="B179" s="89">
        <f>IFERROR(ROUND(G.3!B179,2),0)</f>
        <v>0</v>
      </c>
      <c r="C179" s="89">
        <f>IFERROR(ROUND(G.3!C179,2),0)</f>
        <v>0</v>
      </c>
      <c r="D179" s="96" t="str">
        <f>IF(OR(ISTEXT(G.3!D179),ISNUMBER(G.3!D179))=TRUE,G.3!D179,"")</f>
        <v/>
      </c>
    </row>
    <row r="180" spans="1:4" ht="15.75" thickBot="1" x14ac:dyDescent="0.3">
      <c r="A180" s="96" t="str">
        <f>IF(OR(ISTEXT(G.3!A180),ISNUMBER(G.3!A180))=TRUE,G.3!A180,"")</f>
        <v/>
      </c>
      <c r="B180" s="89">
        <f>IFERROR(ROUND(G.3!B180,2),0)</f>
        <v>0</v>
      </c>
      <c r="C180" s="89">
        <f>IFERROR(ROUND(G.3!C180,2),0)</f>
        <v>0</v>
      </c>
      <c r="D180" s="96" t="str">
        <f>IF(OR(ISTEXT(G.3!D180),ISNUMBER(G.3!D180))=TRUE,G.3!D180,"")</f>
        <v/>
      </c>
    </row>
    <row r="181" spans="1:4" ht="15.75" thickBot="1" x14ac:dyDescent="0.3">
      <c r="A181" s="96" t="str">
        <f>IF(OR(ISTEXT(G.3!A181),ISNUMBER(G.3!A181))=TRUE,G.3!A181,"")</f>
        <v/>
      </c>
      <c r="B181" s="89">
        <f>IFERROR(ROUND(G.3!B181,2),0)</f>
        <v>0</v>
      </c>
      <c r="C181" s="89">
        <f>IFERROR(ROUND(G.3!C181,2),0)</f>
        <v>0</v>
      </c>
      <c r="D181" s="96" t="str">
        <f>IF(OR(ISTEXT(G.3!D181),ISNUMBER(G.3!D181))=TRUE,G.3!D181,"")</f>
        <v/>
      </c>
    </row>
    <row r="182" spans="1:4" ht="15.75" thickBot="1" x14ac:dyDescent="0.3">
      <c r="A182" s="96" t="str">
        <f>IF(OR(ISTEXT(G.3!A182),ISNUMBER(G.3!A182))=TRUE,G.3!A182,"")</f>
        <v/>
      </c>
      <c r="B182" s="89">
        <f>IFERROR(ROUND(G.3!B182,2),0)</f>
        <v>0</v>
      </c>
      <c r="C182" s="89">
        <f>IFERROR(ROUND(G.3!C182,2),0)</f>
        <v>0</v>
      </c>
      <c r="D182" s="96" t="str">
        <f>IF(OR(ISTEXT(G.3!D182),ISNUMBER(G.3!D182))=TRUE,G.3!D182,"")</f>
        <v/>
      </c>
    </row>
    <row r="183" spans="1:4" ht="15.75" thickBot="1" x14ac:dyDescent="0.3">
      <c r="A183" s="96" t="str">
        <f>IF(OR(ISTEXT(G.3!A183),ISNUMBER(G.3!A183))=TRUE,G.3!A183,"")</f>
        <v/>
      </c>
      <c r="B183" s="89">
        <f>IFERROR(ROUND(G.3!B183,2),0)</f>
        <v>0</v>
      </c>
      <c r="C183" s="89">
        <f>IFERROR(ROUND(G.3!C183,2),0)</f>
        <v>0</v>
      </c>
      <c r="D183" s="96" t="str">
        <f>IF(OR(ISTEXT(G.3!D183),ISNUMBER(G.3!D183))=TRUE,G.3!D183,"")</f>
        <v/>
      </c>
    </row>
    <row r="184" spans="1:4" ht="15.75" thickBot="1" x14ac:dyDescent="0.3">
      <c r="A184" s="96" t="str">
        <f>IF(OR(ISTEXT(G.3!A184),ISNUMBER(G.3!A184))=TRUE,G.3!A184,"")</f>
        <v/>
      </c>
      <c r="B184" s="89">
        <f>IFERROR(ROUND(G.3!B184,2),0)</f>
        <v>0</v>
      </c>
      <c r="C184" s="89">
        <f>IFERROR(ROUND(G.3!C184,2),0)</f>
        <v>0</v>
      </c>
      <c r="D184" s="96" t="str">
        <f>IF(OR(ISTEXT(G.3!D184),ISNUMBER(G.3!D184))=TRUE,G.3!D184,"")</f>
        <v/>
      </c>
    </row>
    <row r="185" spans="1:4" ht="15.75" thickBot="1" x14ac:dyDescent="0.3">
      <c r="A185" s="96" t="str">
        <f>IF(OR(ISTEXT(G.3!A185),ISNUMBER(G.3!A185))=TRUE,G.3!A185,"")</f>
        <v/>
      </c>
      <c r="B185" s="89">
        <f>IFERROR(ROUND(G.3!B185,2),0)</f>
        <v>0</v>
      </c>
      <c r="C185" s="89">
        <f>IFERROR(ROUND(G.3!C185,2),0)</f>
        <v>0</v>
      </c>
      <c r="D185" s="96" t="str">
        <f>IF(OR(ISTEXT(G.3!D185),ISNUMBER(G.3!D185))=TRUE,G.3!D185,"")</f>
        <v/>
      </c>
    </row>
    <row r="186" spans="1:4" ht="15.75" thickBot="1" x14ac:dyDescent="0.3">
      <c r="A186" s="96" t="str">
        <f>IF(OR(ISTEXT(G.3!A186),ISNUMBER(G.3!A186))=TRUE,G.3!A186,"")</f>
        <v/>
      </c>
      <c r="B186" s="89">
        <f>IFERROR(ROUND(G.3!B186,2),0)</f>
        <v>0</v>
      </c>
      <c r="C186" s="89">
        <f>IFERROR(ROUND(G.3!C186,2),0)</f>
        <v>0</v>
      </c>
      <c r="D186" s="96" t="str">
        <f>IF(OR(ISTEXT(G.3!D186),ISNUMBER(G.3!D186))=TRUE,G.3!D186,"")</f>
        <v/>
      </c>
    </row>
    <row r="187" spans="1:4" ht="15.75" thickBot="1" x14ac:dyDescent="0.3">
      <c r="A187" s="96" t="str">
        <f>IF(OR(ISTEXT(G.3!A187),ISNUMBER(G.3!A187))=TRUE,G.3!A187,"")</f>
        <v/>
      </c>
      <c r="B187" s="89">
        <f>IFERROR(ROUND(G.3!B187,2),0)</f>
        <v>0</v>
      </c>
      <c r="C187" s="89">
        <f>IFERROR(ROUND(G.3!C187,2),0)</f>
        <v>0</v>
      </c>
      <c r="D187" s="96" t="str">
        <f>IF(OR(ISTEXT(G.3!D187),ISNUMBER(G.3!D187))=TRUE,G.3!D187,"")</f>
        <v/>
      </c>
    </row>
    <row r="188" spans="1:4" ht="15.75" thickBot="1" x14ac:dyDescent="0.3">
      <c r="A188" s="96" t="str">
        <f>IF(OR(ISTEXT(G.3!A188),ISNUMBER(G.3!A188))=TRUE,G.3!A188,"")</f>
        <v/>
      </c>
      <c r="B188" s="89">
        <f>IFERROR(ROUND(G.3!B188,2),0)</f>
        <v>0</v>
      </c>
      <c r="C188" s="89">
        <f>IFERROR(ROUND(G.3!C188,2),0)</f>
        <v>0</v>
      </c>
      <c r="D188" s="96" t="str">
        <f>IF(OR(ISTEXT(G.3!D188),ISNUMBER(G.3!D188))=TRUE,G.3!D188,"")</f>
        <v/>
      </c>
    </row>
    <row r="189" spans="1:4" ht="15.75" thickBot="1" x14ac:dyDescent="0.3">
      <c r="A189" s="96" t="str">
        <f>IF(OR(ISTEXT(G.3!A189),ISNUMBER(G.3!A189))=TRUE,G.3!A189,"")</f>
        <v/>
      </c>
      <c r="B189" s="89">
        <f>IFERROR(ROUND(G.3!B189,2),0)</f>
        <v>0</v>
      </c>
      <c r="C189" s="89">
        <f>IFERROR(ROUND(G.3!C189,2),0)</f>
        <v>0</v>
      </c>
      <c r="D189" s="96" t="str">
        <f>IF(OR(ISTEXT(G.3!D189),ISNUMBER(G.3!D189))=TRUE,G.3!D189,"")</f>
        <v/>
      </c>
    </row>
    <row r="190" spans="1:4" ht="15.75" thickBot="1" x14ac:dyDescent="0.3">
      <c r="A190" s="96" t="str">
        <f>IF(OR(ISTEXT(G.3!A190),ISNUMBER(G.3!A190))=TRUE,G.3!A190,"")</f>
        <v/>
      </c>
      <c r="B190" s="89">
        <f>IFERROR(ROUND(G.3!B190,2),0)</f>
        <v>0</v>
      </c>
      <c r="C190" s="89">
        <f>IFERROR(ROUND(G.3!C190,2),0)</f>
        <v>0</v>
      </c>
      <c r="D190" s="96" t="str">
        <f>IF(OR(ISTEXT(G.3!D190),ISNUMBER(G.3!D190))=TRUE,G.3!D190,"")</f>
        <v/>
      </c>
    </row>
    <row r="191" spans="1:4" ht="15.75" thickBot="1" x14ac:dyDescent="0.3">
      <c r="A191" s="96" t="str">
        <f>IF(OR(ISTEXT(G.3!A191),ISNUMBER(G.3!A191))=TRUE,G.3!A191,"")</f>
        <v/>
      </c>
      <c r="B191" s="89">
        <f>IFERROR(ROUND(G.3!B191,2),0)</f>
        <v>0</v>
      </c>
      <c r="C191" s="89">
        <f>IFERROR(ROUND(G.3!C191,2),0)</f>
        <v>0</v>
      </c>
      <c r="D191" s="96" t="str">
        <f>IF(OR(ISTEXT(G.3!D191),ISNUMBER(G.3!D191))=TRUE,G.3!D191,"")</f>
        <v/>
      </c>
    </row>
    <row r="192" spans="1:4" ht="15.75" thickBot="1" x14ac:dyDescent="0.3">
      <c r="A192" s="96" t="str">
        <f>IF(OR(ISTEXT(G.3!A192),ISNUMBER(G.3!A192))=TRUE,G.3!A192,"")</f>
        <v/>
      </c>
      <c r="B192" s="89">
        <f>IFERROR(ROUND(G.3!B192,2),0)</f>
        <v>0</v>
      </c>
      <c r="C192" s="89">
        <f>IFERROR(ROUND(G.3!C192,2),0)</f>
        <v>0</v>
      </c>
      <c r="D192" s="96" t="str">
        <f>IF(OR(ISTEXT(G.3!D192),ISNUMBER(G.3!D192))=TRUE,G.3!D192,"")</f>
        <v/>
      </c>
    </row>
    <row r="193" spans="1:4" ht="15.75" thickBot="1" x14ac:dyDescent="0.3">
      <c r="A193" s="96" t="str">
        <f>IF(OR(ISTEXT(G.3!A193),ISNUMBER(G.3!A193))=TRUE,G.3!A193,"")</f>
        <v/>
      </c>
      <c r="B193" s="89">
        <f>IFERROR(ROUND(G.3!B193,2),0)</f>
        <v>0</v>
      </c>
      <c r="C193" s="89">
        <f>IFERROR(ROUND(G.3!C193,2),0)</f>
        <v>0</v>
      </c>
      <c r="D193" s="96" t="str">
        <f>IF(OR(ISTEXT(G.3!D193),ISNUMBER(G.3!D193))=TRUE,G.3!D193,"")</f>
        <v/>
      </c>
    </row>
    <row r="194" spans="1:4" ht="15.75" thickBot="1" x14ac:dyDescent="0.3">
      <c r="A194" s="96" t="str">
        <f>IF(OR(ISTEXT(G.3!A194),ISNUMBER(G.3!A194))=TRUE,G.3!A194,"")</f>
        <v/>
      </c>
      <c r="B194" s="89">
        <f>IFERROR(ROUND(G.3!B194,2),0)</f>
        <v>0</v>
      </c>
      <c r="C194" s="89">
        <f>IFERROR(ROUND(G.3!C194,2),0)</f>
        <v>0</v>
      </c>
      <c r="D194" s="96" t="str">
        <f>IF(OR(ISTEXT(G.3!D194),ISNUMBER(G.3!D194))=TRUE,G.3!D194,"")</f>
        <v/>
      </c>
    </row>
    <row r="195" spans="1:4" ht="15.75" thickBot="1" x14ac:dyDescent="0.3">
      <c r="A195" s="96" t="str">
        <f>IF(OR(ISTEXT(G.3!A195),ISNUMBER(G.3!A195))=TRUE,G.3!A195,"")</f>
        <v/>
      </c>
      <c r="B195" s="89">
        <f>IFERROR(ROUND(G.3!B195,2),0)</f>
        <v>0</v>
      </c>
      <c r="C195" s="89">
        <f>IFERROR(ROUND(G.3!C195,2),0)</f>
        <v>0</v>
      </c>
      <c r="D195" s="96" t="str">
        <f>IF(OR(ISTEXT(G.3!D195),ISNUMBER(G.3!D195))=TRUE,G.3!D195,"")</f>
        <v/>
      </c>
    </row>
    <row r="196" spans="1:4" ht="15.75" thickBot="1" x14ac:dyDescent="0.3">
      <c r="A196" s="96" t="str">
        <f>IF(OR(ISTEXT(G.3!A196),ISNUMBER(G.3!A196))=TRUE,G.3!A196,"")</f>
        <v/>
      </c>
      <c r="B196" s="89">
        <f>IFERROR(ROUND(G.3!B196,2),0)</f>
        <v>0</v>
      </c>
      <c r="C196" s="89">
        <f>IFERROR(ROUND(G.3!C196,2),0)</f>
        <v>0</v>
      </c>
      <c r="D196" s="96" t="str">
        <f>IF(OR(ISTEXT(G.3!D196),ISNUMBER(G.3!D196))=TRUE,G.3!D196,"")</f>
        <v/>
      </c>
    </row>
    <row r="197" spans="1:4" ht="15.75" thickBot="1" x14ac:dyDescent="0.3">
      <c r="A197" s="96" t="str">
        <f>IF(OR(ISTEXT(G.3!A197),ISNUMBER(G.3!A197))=TRUE,G.3!A197,"")</f>
        <v/>
      </c>
      <c r="B197" s="89">
        <f>IFERROR(ROUND(G.3!B197,2),0)</f>
        <v>0</v>
      </c>
      <c r="C197" s="89">
        <f>IFERROR(ROUND(G.3!C197,2),0)</f>
        <v>0</v>
      </c>
      <c r="D197" s="96" t="str">
        <f>IF(OR(ISTEXT(G.3!D197),ISNUMBER(G.3!D197))=TRUE,G.3!D197,"")</f>
        <v/>
      </c>
    </row>
    <row r="198" spans="1:4" ht="15.75" thickBot="1" x14ac:dyDescent="0.3">
      <c r="A198" s="96" t="str">
        <f>IF(OR(ISTEXT(G.3!A198),ISNUMBER(G.3!A198))=TRUE,G.3!A198,"")</f>
        <v/>
      </c>
      <c r="B198" s="89">
        <f>IFERROR(ROUND(G.3!B198,2),0)</f>
        <v>0</v>
      </c>
      <c r="C198" s="89">
        <f>IFERROR(ROUND(G.3!C198,2),0)</f>
        <v>0</v>
      </c>
      <c r="D198" s="96" t="str">
        <f>IF(OR(ISTEXT(G.3!D198),ISNUMBER(G.3!D198))=TRUE,G.3!D198,"")</f>
        <v/>
      </c>
    </row>
    <row r="199" spans="1:4" ht="15.75" thickBot="1" x14ac:dyDescent="0.3">
      <c r="A199" s="96" t="str">
        <f>IF(OR(ISTEXT(G.3!A199),ISNUMBER(G.3!A199))=TRUE,G.3!A199,"")</f>
        <v/>
      </c>
      <c r="B199" s="89">
        <f>IFERROR(ROUND(G.3!B199,2),0)</f>
        <v>0</v>
      </c>
      <c r="C199" s="89">
        <f>IFERROR(ROUND(G.3!C199,2),0)</f>
        <v>0</v>
      </c>
      <c r="D199" s="96" t="str">
        <f>IF(OR(ISTEXT(G.3!D199),ISNUMBER(G.3!D199))=TRUE,G.3!D199,"")</f>
        <v/>
      </c>
    </row>
    <row r="200" spans="1:4" ht="15.75" thickBot="1" x14ac:dyDescent="0.3">
      <c r="A200" s="96" t="str">
        <f>IF(OR(ISTEXT(G.3!A200),ISNUMBER(G.3!A200))=TRUE,G.3!A200,"")</f>
        <v/>
      </c>
      <c r="B200" s="89">
        <f>IFERROR(ROUND(G.3!B200,2),0)</f>
        <v>0</v>
      </c>
      <c r="C200" s="89">
        <f>IFERROR(ROUND(G.3!C200,2),0)</f>
        <v>0</v>
      </c>
      <c r="D200" s="96" t="str">
        <f>IF(OR(ISTEXT(G.3!D200),ISNUMBER(G.3!D200))=TRUE,G.3!D200,"")</f>
        <v/>
      </c>
    </row>
    <row r="201" spans="1:4" ht="15.75" thickBot="1" x14ac:dyDescent="0.3">
      <c r="A201" s="96" t="str">
        <f>IF(OR(ISTEXT(G.3!A201),ISNUMBER(G.3!A201))=TRUE,G.3!A201,"")</f>
        <v/>
      </c>
      <c r="B201" s="89">
        <f>IFERROR(ROUND(G.3!B201,2),0)</f>
        <v>0</v>
      </c>
      <c r="C201" s="89">
        <f>IFERROR(ROUND(G.3!C201,2),0)</f>
        <v>0</v>
      </c>
      <c r="D201" s="96" t="str">
        <f>IF(OR(ISTEXT(G.3!D201),ISNUMBER(G.3!D201))=TRUE,G.3!D201,"")</f>
        <v/>
      </c>
    </row>
    <row r="202" spans="1:4" ht="15.75" thickBot="1" x14ac:dyDescent="0.3">
      <c r="A202" s="96" t="str">
        <f>IF(OR(ISTEXT(G.3!A202),ISNUMBER(G.3!A202))=TRUE,G.3!A202,"")</f>
        <v/>
      </c>
      <c r="B202" s="89">
        <f>IFERROR(ROUND(G.3!B202,2),0)</f>
        <v>0</v>
      </c>
      <c r="C202" s="89">
        <f>IFERROR(ROUND(G.3!C202,2),0)</f>
        <v>0</v>
      </c>
      <c r="D202" s="96" t="str">
        <f>IF(OR(ISTEXT(G.3!D202),ISNUMBER(G.3!D202))=TRUE,G.3!D202,"")</f>
        <v/>
      </c>
    </row>
    <row r="203" spans="1:4" ht="15.75" thickBot="1" x14ac:dyDescent="0.3">
      <c r="A203" s="96" t="str">
        <f>IF(OR(ISTEXT(G.3!A203),ISNUMBER(G.3!A203))=TRUE,G.3!A203,"")</f>
        <v/>
      </c>
      <c r="B203" s="89">
        <f>IFERROR(ROUND(G.3!B203,2),0)</f>
        <v>0</v>
      </c>
      <c r="C203" s="89">
        <f>IFERROR(ROUND(G.3!C203,2),0)</f>
        <v>0</v>
      </c>
      <c r="D203" s="96" t="str">
        <f>IF(OR(ISTEXT(G.3!D203),ISNUMBER(G.3!D203))=TRUE,G.3!D203,"")</f>
        <v/>
      </c>
    </row>
    <row r="204" spans="1:4" ht="15.75" thickBot="1" x14ac:dyDescent="0.3">
      <c r="A204" s="96" t="str">
        <f>IF(OR(ISTEXT(G.3!A204),ISNUMBER(G.3!A204))=TRUE,G.3!A204,"")</f>
        <v/>
      </c>
      <c r="B204" s="89">
        <f>IFERROR(ROUND(G.3!B204,2),0)</f>
        <v>0</v>
      </c>
      <c r="C204" s="89">
        <f>IFERROR(ROUND(G.3!C204,2),0)</f>
        <v>0</v>
      </c>
      <c r="D204" s="96" t="str">
        <f>IF(OR(ISTEXT(G.3!D204),ISNUMBER(G.3!D204))=TRUE,G.3!D204,"")</f>
        <v/>
      </c>
    </row>
    <row r="205" spans="1:4" ht="15.75" thickBot="1" x14ac:dyDescent="0.3">
      <c r="A205" s="96" t="str">
        <f>IF(OR(ISTEXT(G.3!A205),ISNUMBER(G.3!A205))=TRUE,G.3!A205,"")</f>
        <v/>
      </c>
      <c r="B205" s="89">
        <f>IFERROR(ROUND(G.3!B205,2),0)</f>
        <v>0</v>
      </c>
      <c r="C205" s="89">
        <f>IFERROR(ROUND(G.3!C205,2),0)</f>
        <v>0</v>
      </c>
      <c r="D205" s="96" t="str">
        <f>IF(OR(ISTEXT(G.3!D205),ISNUMBER(G.3!D205))=TRUE,G.3!D205,"")</f>
        <v/>
      </c>
    </row>
    <row r="206" spans="1:4" ht="15.75" thickBot="1" x14ac:dyDescent="0.3">
      <c r="A206" s="96" t="str">
        <f>IF(OR(ISTEXT(G.3!A206),ISNUMBER(G.3!A206))=TRUE,G.3!A206,"")</f>
        <v/>
      </c>
      <c r="B206" s="89">
        <f>IFERROR(ROUND(G.3!B206,2),0)</f>
        <v>0</v>
      </c>
      <c r="C206" s="89">
        <f>IFERROR(ROUND(G.3!C206,2),0)</f>
        <v>0</v>
      </c>
      <c r="D206" s="96" t="str">
        <f>IF(OR(ISTEXT(G.3!D206),ISNUMBER(G.3!D206))=TRUE,G.3!D206,"")</f>
        <v/>
      </c>
    </row>
    <row r="207" spans="1:4" ht="15.75" thickBot="1" x14ac:dyDescent="0.3">
      <c r="A207" s="96" t="str">
        <f>IF(OR(ISTEXT(G.3!A207),ISNUMBER(G.3!A207))=TRUE,G.3!A207,"")</f>
        <v/>
      </c>
      <c r="B207" s="89">
        <f>IFERROR(ROUND(G.3!B207,2),0)</f>
        <v>0</v>
      </c>
      <c r="C207" s="89">
        <f>IFERROR(ROUND(G.3!C207,2),0)</f>
        <v>0</v>
      </c>
      <c r="D207" s="96" t="str">
        <f>IF(OR(ISTEXT(G.3!D207),ISNUMBER(G.3!D207))=TRUE,G.3!D207,"")</f>
        <v/>
      </c>
    </row>
    <row r="208" spans="1:4" ht="15.75" thickBot="1" x14ac:dyDescent="0.3">
      <c r="A208" s="96" t="str">
        <f>IF(OR(ISTEXT(G.3!A208),ISNUMBER(G.3!A208))=TRUE,G.3!A208,"")</f>
        <v/>
      </c>
      <c r="B208" s="89">
        <f>IFERROR(ROUND(G.3!B208,2),0)</f>
        <v>0</v>
      </c>
      <c r="C208" s="89">
        <f>IFERROR(ROUND(G.3!C208,2),0)</f>
        <v>0</v>
      </c>
      <c r="D208" s="96" t="str">
        <f>IF(OR(ISTEXT(G.3!D208),ISNUMBER(G.3!D208))=TRUE,G.3!D208,"")</f>
        <v/>
      </c>
    </row>
    <row r="209" spans="1:4" ht="15.75" thickBot="1" x14ac:dyDescent="0.3">
      <c r="A209" s="96" t="str">
        <f>IF(OR(ISTEXT(G.3!A209),ISNUMBER(G.3!A209))=TRUE,G.3!A209,"")</f>
        <v/>
      </c>
      <c r="B209" s="89">
        <f>IFERROR(ROUND(G.3!B209,2),0)</f>
        <v>0</v>
      </c>
      <c r="C209" s="89">
        <f>IFERROR(ROUND(G.3!C209,2),0)</f>
        <v>0</v>
      </c>
      <c r="D209" s="96" t="str">
        <f>IF(OR(ISTEXT(G.3!D209),ISNUMBER(G.3!D209))=TRUE,G.3!D209,"")</f>
        <v/>
      </c>
    </row>
    <row r="210" spans="1:4" ht="15.75" thickBot="1" x14ac:dyDescent="0.3">
      <c r="A210" s="96" t="str">
        <f>IF(OR(ISTEXT(G.3!A210),ISNUMBER(G.3!A210))=TRUE,G.3!A210,"")</f>
        <v/>
      </c>
      <c r="B210" s="89">
        <f>IFERROR(ROUND(G.3!B210,2),0)</f>
        <v>0</v>
      </c>
      <c r="C210" s="89">
        <f>IFERROR(ROUND(G.3!C210,2),0)</f>
        <v>0</v>
      </c>
      <c r="D210" s="96" t="str">
        <f>IF(OR(ISTEXT(G.3!D210),ISNUMBER(G.3!D210))=TRUE,G.3!D210,"")</f>
        <v/>
      </c>
    </row>
    <row r="211" spans="1:4" ht="15.75" thickBot="1" x14ac:dyDescent="0.3">
      <c r="A211" s="96" t="str">
        <f>IF(OR(ISTEXT(G.3!A211),ISNUMBER(G.3!A211))=TRUE,G.3!A211,"")</f>
        <v/>
      </c>
      <c r="B211" s="89">
        <f>IFERROR(ROUND(G.3!B211,2),0)</f>
        <v>0</v>
      </c>
      <c r="C211" s="89">
        <f>IFERROR(ROUND(G.3!C211,2),0)</f>
        <v>0</v>
      </c>
      <c r="D211" s="96" t="str">
        <f>IF(OR(ISTEXT(G.3!D211),ISNUMBER(G.3!D211))=TRUE,G.3!D211,"")</f>
        <v/>
      </c>
    </row>
    <row r="212" spans="1:4" ht="15.75" thickBot="1" x14ac:dyDescent="0.3">
      <c r="A212" s="96" t="str">
        <f>IF(OR(ISTEXT(G.3!A212),ISNUMBER(G.3!A212))=TRUE,G.3!A212,"")</f>
        <v/>
      </c>
      <c r="B212" s="89">
        <f>IFERROR(ROUND(G.3!B212,2),0)</f>
        <v>0</v>
      </c>
      <c r="C212" s="89">
        <f>IFERROR(ROUND(G.3!C212,2),0)</f>
        <v>0</v>
      </c>
      <c r="D212" s="96" t="str">
        <f>IF(OR(ISTEXT(G.3!D212),ISNUMBER(G.3!D212))=TRUE,G.3!D212,"")</f>
        <v/>
      </c>
    </row>
    <row r="213" spans="1:4" ht="15.75" thickBot="1" x14ac:dyDescent="0.3">
      <c r="A213" s="96" t="str">
        <f>IF(OR(ISTEXT(G.3!A213),ISNUMBER(G.3!A213))=TRUE,G.3!A213,"")</f>
        <v/>
      </c>
      <c r="B213" s="89">
        <f>IFERROR(ROUND(G.3!B213,2),0)</f>
        <v>0</v>
      </c>
      <c r="C213" s="89">
        <f>IFERROR(ROUND(G.3!C213,2),0)</f>
        <v>0</v>
      </c>
      <c r="D213" s="96" t="str">
        <f>IF(OR(ISTEXT(G.3!D213),ISNUMBER(G.3!D213))=TRUE,G.3!D213,"")</f>
        <v/>
      </c>
    </row>
    <row r="214" spans="1:4" ht="15.75" thickBot="1" x14ac:dyDescent="0.3">
      <c r="A214" s="96" t="str">
        <f>IF(OR(ISTEXT(G.3!A214),ISNUMBER(G.3!A214))=TRUE,G.3!A214,"")</f>
        <v/>
      </c>
      <c r="B214" s="89">
        <f>IFERROR(ROUND(G.3!B214,2),0)</f>
        <v>0</v>
      </c>
      <c r="C214" s="89">
        <f>IFERROR(ROUND(G.3!C214,2),0)</f>
        <v>0</v>
      </c>
      <c r="D214" s="96" t="str">
        <f>IF(OR(ISTEXT(G.3!D214),ISNUMBER(G.3!D214))=TRUE,G.3!D214,"")</f>
        <v/>
      </c>
    </row>
    <row r="215" spans="1:4" ht="15.75" thickBot="1" x14ac:dyDescent="0.3">
      <c r="A215" s="96" t="str">
        <f>IF(OR(ISTEXT(G.3!A215),ISNUMBER(G.3!A215))=TRUE,G.3!A215,"")</f>
        <v/>
      </c>
      <c r="B215" s="89">
        <f>IFERROR(ROUND(G.3!B215,2),0)</f>
        <v>0</v>
      </c>
      <c r="C215" s="89">
        <f>IFERROR(ROUND(G.3!C215,2),0)</f>
        <v>0</v>
      </c>
      <c r="D215" s="96" t="str">
        <f>IF(OR(ISTEXT(G.3!D215),ISNUMBER(G.3!D215))=TRUE,G.3!D215,"")</f>
        <v/>
      </c>
    </row>
    <row r="216" spans="1:4" ht="15.75" thickBot="1" x14ac:dyDescent="0.3">
      <c r="A216" s="96" t="str">
        <f>IF(OR(ISTEXT(G.3!A216),ISNUMBER(G.3!A216))=TRUE,G.3!A216,"")</f>
        <v/>
      </c>
      <c r="B216" s="89">
        <f>IFERROR(ROUND(G.3!B216,2),0)</f>
        <v>0</v>
      </c>
      <c r="C216" s="89">
        <f>IFERROR(ROUND(G.3!C216,2),0)</f>
        <v>0</v>
      </c>
      <c r="D216" s="96" t="str">
        <f>IF(OR(ISTEXT(G.3!D216),ISNUMBER(G.3!D216))=TRUE,G.3!D216,"")</f>
        <v/>
      </c>
    </row>
    <row r="217" spans="1:4" ht="15.75" thickBot="1" x14ac:dyDescent="0.3">
      <c r="A217" s="96" t="str">
        <f>IF(OR(ISTEXT(G.3!A217),ISNUMBER(G.3!A217))=TRUE,G.3!A217,"")</f>
        <v/>
      </c>
      <c r="B217" s="89">
        <f>IFERROR(ROUND(G.3!B217,2),0)</f>
        <v>0</v>
      </c>
      <c r="C217" s="89">
        <f>IFERROR(ROUND(G.3!C217,2),0)</f>
        <v>0</v>
      </c>
      <c r="D217" s="96" t="str">
        <f>IF(OR(ISTEXT(G.3!D217),ISNUMBER(G.3!D217))=TRUE,G.3!D217,"")</f>
        <v/>
      </c>
    </row>
    <row r="218" spans="1:4" ht="15.75" thickBot="1" x14ac:dyDescent="0.3">
      <c r="A218" s="96" t="str">
        <f>IF(OR(ISTEXT(G.3!A218),ISNUMBER(G.3!A218))=TRUE,G.3!A218,"")</f>
        <v/>
      </c>
      <c r="B218" s="89">
        <f>IFERROR(ROUND(G.3!B218,2),0)</f>
        <v>0</v>
      </c>
      <c r="C218" s="89">
        <f>IFERROR(ROUND(G.3!C218,2),0)</f>
        <v>0</v>
      </c>
      <c r="D218" s="96" t="str">
        <f>IF(OR(ISTEXT(G.3!D218),ISNUMBER(G.3!D218))=TRUE,G.3!D218,"")</f>
        <v/>
      </c>
    </row>
    <row r="219" spans="1:4" ht="15.75" thickBot="1" x14ac:dyDescent="0.3">
      <c r="A219" s="96" t="str">
        <f>IF(OR(ISTEXT(G.3!A219),ISNUMBER(G.3!A219))=TRUE,G.3!A219,"")</f>
        <v/>
      </c>
      <c r="B219" s="89">
        <f>IFERROR(ROUND(G.3!B219,2),0)</f>
        <v>0</v>
      </c>
      <c r="C219" s="89">
        <f>IFERROR(ROUND(G.3!C219,2),0)</f>
        <v>0</v>
      </c>
      <c r="D219" s="96" t="str">
        <f>IF(OR(ISTEXT(G.3!D219),ISNUMBER(G.3!D219))=TRUE,G.3!D219,"")</f>
        <v/>
      </c>
    </row>
    <row r="220" spans="1:4" ht="15.75" thickBot="1" x14ac:dyDescent="0.3">
      <c r="A220" s="96" t="str">
        <f>IF(OR(ISTEXT(G.3!A220),ISNUMBER(G.3!A220))=TRUE,G.3!A220,"")</f>
        <v/>
      </c>
      <c r="B220" s="89">
        <f>IFERROR(ROUND(G.3!B220,2),0)</f>
        <v>0</v>
      </c>
      <c r="C220" s="89">
        <f>IFERROR(ROUND(G.3!C220,2),0)</f>
        <v>0</v>
      </c>
      <c r="D220" s="96" t="str">
        <f>IF(OR(ISTEXT(G.3!D220),ISNUMBER(G.3!D220))=TRUE,G.3!D220,"")</f>
        <v/>
      </c>
    </row>
    <row r="221" spans="1:4" ht="15.75" thickBot="1" x14ac:dyDescent="0.3">
      <c r="A221" s="90" t="s">
        <v>432</v>
      </c>
      <c r="B221" s="89">
        <f>IFERROR(ROUND(G.3!B221,2),0)</f>
        <v>1816.27</v>
      </c>
      <c r="C221" s="89">
        <f>IFERROR(ROUND(G.3!C221,2),0)</f>
        <v>287.35000000000002</v>
      </c>
      <c r="D221" s="96" t="str">
        <f>IF(OR(ISTEXT(G.3!D221),ISNUMBER(G.3!D221))=TRUE,G.3!D221,"")</f>
        <v/>
      </c>
    </row>
    <row r="222" spans="1:4" ht="23.25" thickBot="1" x14ac:dyDescent="0.3">
      <c r="A222" s="90" t="s">
        <v>431</v>
      </c>
      <c r="B222" s="89">
        <f>IFERROR(ROUND(G.3!B222,2),0)</f>
        <v>1816.27</v>
      </c>
      <c r="C222" s="89">
        <f>IFERROR(ROUND(G.3!C222,2),0)</f>
        <v>287.35000000000002</v>
      </c>
      <c r="D222" s="96" t="str">
        <f>IF(OR(ISTEXT(G.3!D222),ISNUMBER(G.3!D222))=TRUE,G.3!D222,"")</f>
        <v/>
      </c>
    </row>
    <row r="223" spans="1:4" ht="15.75" thickBot="1" x14ac:dyDescent="0.3">
      <c r="A223" s="94" t="s">
        <v>430</v>
      </c>
      <c r="B223" s="94" t="s">
        <v>427</v>
      </c>
      <c r="C223" s="94"/>
      <c r="D223" s="94" t="s">
        <v>426</v>
      </c>
    </row>
    <row r="224" spans="1:4" ht="15.75" thickBot="1" x14ac:dyDescent="0.3">
      <c r="A224" s="96" t="str">
        <f>IF(OR(ISTEXT(G.3!A224),ISNUMBER(G.3!A224))=TRUE,G.3!A224,"")</f>
        <v/>
      </c>
      <c r="B224" s="89">
        <f>IFERROR(ROUND(G.3!B224,2),0)</f>
        <v>0</v>
      </c>
      <c r="C224" s="90"/>
      <c r="D224" s="96" t="str">
        <f>IF(OR(ISTEXT(G.3!D224),ISNUMBER(G.3!D224))=TRUE,G.3!D224,"")</f>
        <v/>
      </c>
    </row>
    <row r="225" spans="1:4" ht="15.75" thickBot="1" x14ac:dyDescent="0.3">
      <c r="A225" s="96" t="str">
        <f>IF(OR(ISTEXT(G.3!A225),ISNUMBER(G.3!A225))=TRUE,G.3!A225,"")</f>
        <v/>
      </c>
      <c r="B225" s="89">
        <f>IFERROR(ROUND(G.3!B225,2),0)</f>
        <v>0</v>
      </c>
      <c r="C225" s="90"/>
      <c r="D225" s="96" t="str">
        <f>IF(OR(ISTEXT(G.3!D225),ISNUMBER(G.3!D225))=TRUE,G.3!D225,"")</f>
        <v/>
      </c>
    </row>
    <row r="226" spans="1:4" ht="15.75" thickBot="1" x14ac:dyDescent="0.3">
      <c r="A226" s="96" t="str">
        <f>IF(OR(ISTEXT(G.3!A226),ISNUMBER(G.3!A226))=TRUE,G.3!A226,"")</f>
        <v/>
      </c>
      <c r="B226" s="89">
        <f>IFERROR(ROUND(G.3!B226,2),0)</f>
        <v>0</v>
      </c>
      <c r="C226" s="90"/>
      <c r="D226" s="96" t="str">
        <f>IF(OR(ISTEXT(G.3!D226),ISNUMBER(G.3!D226))=TRUE,G.3!D226,"")</f>
        <v/>
      </c>
    </row>
    <row r="227" spans="1:4" ht="15.75" thickBot="1" x14ac:dyDescent="0.3">
      <c r="A227" s="96" t="str">
        <f>IF(OR(ISTEXT(G.3!A227),ISNUMBER(G.3!A227))=TRUE,G.3!A227,"")</f>
        <v/>
      </c>
      <c r="B227" s="89">
        <f>IFERROR(ROUND(G.3!B227,2),0)</f>
        <v>0</v>
      </c>
      <c r="C227" s="90"/>
      <c r="D227" s="96" t="str">
        <f>IF(OR(ISTEXT(G.3!D227),ISNUMBER(G.3!D227))=TRUE,G.3!D227,"")</f>
        <v/>
      </c>
    </row>
    <row r="228" spans="1:4" ht="15.75" thickBot="1" x14ac:dyDescent="0.3">
      <c r="A228" s="96" t="str">
        <f>IF(OR(ISTEXT(G.3!A228),ISNUMBER(G.3!A228))=TRUE,G.3!A228,"")</f>
        <v/>
      </c>
      <c r="B228" s="89">
        <f>IFERROR(ROUND(G.3!B228,2),0)</f>
        <v>0</v>
      </c>
      <c r="C228" s="90"/>
      <c r="D228" s="96" t="str">
        <f>IF(OR(ISTEXT(G.3!D228),ISNUMBER(G.3!D228))=TRUE,G.3!D228,"")</f>
        <v/>
      </c>
    </row>
    <row r="229" spans="1:4" ht="15.75" thickBot="1" x14ac:dyDescent="0.3">
      <c r="A229" s="96" t="str">
        <f>IF(OR(ISTEXT(G.3!A229),ISNUMBER(G.3!A229))=TRUE,G.3!A229,"")</f>
        <v/>
      </c>
      <c r="B229" s="89">
        <f>IFERROR(ROUND(G.3!B229,2),0)</f>
        <v>0</v>
      </c>
      <c r="C229" s="90"/>
      <c r="D229" s="96" t="str">
        <f>IF(OR(ISTEXT(G.3!D229),ISNUMBER(G.3!D229))=TRUE,G.3!D229,"")</f>
        <v/>
      </c>
    </row>
    <row r="230" spans="1:4" ht="15.75" thickBot="1" x14ac:dyDescent="0.3">
      <c r="A230" s="96" t="str">
        <f>IF(OR(ISTEXT(G.3!A230),ISNUMBER(G.3!A230))=TRUE,G.3!A230,"")</f>
        <v/>
      </c>
      <c r="B230" s="89">
        <f>IFERROR(ROUND(G.3!B230,2),0)</f>
        <v>0</v>
      </c>
      <c r="C230" s="90"/>
      <c r="D230" s="96" t="str">
        <f>IF(OR(ISTEXT(G.3!D230),ISNUMBER(G.3!D230))=TRUE,G.3!D230,"")</f>
        <v/>
      </c>
    </row>
    <row r="231" spans="1:4" ht="15.75" thickBot="1" x14ac:dyDescent="0.3">
      <c r="A231" s="96" t="str">
        <f>IF(OR(ISTEXT(G.3!A231),ISNUMBER(G.3!A231))=TRUE,G.3!A231,"")</f>
        <v/>
      </c>
      <c r="B231" s="89">
        <f>IFERROR(ROUND(G.3!B231,2),0)</f>
        <v>0</v>
      </c>
      <c r="C231" s="90"/>
      <c r="D231" s="96" t="str">
        <f>IF(OR(ISTEXT(G.3!D231),ISNUMBER(G.3!D231))=TRUE,G.3!D231,"")</f>
        <v/>
      </c>
    </row>
    <row r="232" spans="1:4" ht="15.75" thickBot="1" x14ac:dyDescent="0.3">
      <c r="A232" s="96" t="str">
        <f>IF(OR(ISTEXT(G.3!A232),ISNUMBER(G.3!A232))=TRUE,G.3!A232,"")</f>
        <v/>
      </c>
      <c r="B232" s="89">
        <f>IFERROR(ROUND(G.3!B232,2),0)</f>
        <v>0</v>
      </c>
      <c r="C232" s="90"/>
      <c r="D232" s="96" t="str">
        <f>IF(OR(ISTEXT(G.3!D232),ISNUMBER(G.3!D232))=TRUE,G.3!D232,"")</f>
        <v/>
      </c>
    </row>
    <row r="233" spans="1:4" ht="15.75" thickBot="1" x14ac:dyDescent="0.3">
      <c r="A233" s="96" t="str">
        <f>IF(OR(ISTEXT(G.3!A233),ISNUMBER(G.3!A233))=TRUE,G.3!A233,"")</f>
        <v/>
      </c>
      <c r="B233" s="89">
        <f>IFERROR(ROUND(G.3!B233,2),0)</f>
        <v>0</v>
      </c>
      <c r="C233" s="90"/>
      <c r="D233" s="96" t="str">
        <f>IF(OR(ISTEXT(G.3!D233),ISNUMBER(G.3!D233))=TRUE,G.3!D233,"")</f>
        <v/>
      </c>
    </row>
    <row r="234" spans="1:4" ht="15.75" thickBot="1" x14ac:dyDescent="0.3">
      <c r="A234" s="96" t="str">
        <f>IF(OR(ISTEXT(G.3!A234),ISNUMBER(G.3!A234))=TRUE,G.3!A234,"")</f>
        <v/>
      </c>
      <c r="B234" s="89">
        <f>IFERROR(ROUND(G.3!B234,2),0)</f>
        <v>0</v>
      </c>
      <c r="C234" s="90"/>
      <c r="D234" s="96" t="str">
        <f>IF(OR(ISTEXT(G.3!D234),ISNUMBER(G.3!D234))=TRUE,G.3!D234,"")</f>
        <v/>
      </c>
    </row>
    <row r="235" spans="1:4" ht="15.75" thickBot="1" x14ac:dyDescent="0.3">
      <c r="A235" s="96" t="str">
        <f>IF(OR(ISTEXT(G.3!A235),ISNUMBER(G.3!A235))=TRUE,G.3!A235,"")</f>
        <v/>
      </c>
      <c r="B235" s="89">
        <f>IFERROR(ROUND(G.3!B235,2),0)</f>
        <v>0</v>
      </c>
      <c r="C235" s="90"/>
      <c r="D235" s="96" t="str">
        <f>IF(OR(ISTEXT(G.3!D235),ISNUMBER(G.3!D235))=TRUE,G.3!D235,"")</f>
        <v/>
      </c>
    </row>
    <row r="236" spans="1:4" ht="15.75" thickBot="1" x14ac:dyDescent="0.3">
      <c r="A236" s="96" t="str">
        <f>IF(OR(ISTEXT(G.3!A236),ISNUMBER(G.3!A236))=TRUE,G.3!A236,"")</f>
        <v/>
      </c>
      <c r="B236" s="89">
        <f>IFERROR(ROUND(G.3!B236,2),0)</f>
        <v>0</v>
      </c>
      <c r="C236" s="90"/>
      <c r="D236" s="96" t="str">
        <f>IF(OR(ISTEXT(G.3!D236),ISNUMBER(G.3!D236))=TRUE,G.3!D236,"")</f>
        <v/>
      </c>
    </row>
    <row r="237" spans="1:4" ht="15.75" thickBot="1" x14ac:dyDescent="0.3">
      <c r="A237" s="96" t="str">
        <f>IF(OR(ISTEXT(G.3!A237),ISNUMBER(G.3!A237))=TRUE,G.3!A237,"")</f>
        <v/>
      </c>
      <c r="B237" s="89">
        <f>IFERROR(ROUND(G.3!B237,2),0)</f>
        <v>0</v>
      </c>
      <c r="C237" s="90"/>
      <c r="D237" s="96" t="str">
        <f>IF(OR(ISTEXT(G.3!D237),ISNUMBER(G.3!D237))=TRUE,G.3!D237,"")</f>
        <v/>
      </c>
    </row>
    <row r="238" spans="1:4" ht="15.75" thickBot="1" x14ac:dyDescent="0.3">
      <c r="A238" s="96" t="str">
        <f>IF(OR(ISTEXT(G.3!A238),ISNUMBER(G.3!A238))=TRUE,G.3!A238,"")</f>
        <v/>
      </c>
      <c r="B238" s="89">
        <f>IFERROR(ROUND(G.3!B238,2),0)</f>
        <v>0</v>
      </c>
      <c r="C238" s="90"/>
      <c r="D238" s="96" t="str">
        <f>IF(OR(ISTEXT(G.3!D238),ISNUMBER(G.3!D238))=TRUE,G.3!D238,"")</f>
        <v/>
      </c>
    </row>
    <row r="239" spans="1:4" ht="15.75" thickBot="1" x14ac:dyDescent="0.3">
      <c r="A239" s="96" t="str">
        <f>IF(OR(ISTEXT(G.3!A239),ISNUMBER(G.3!A239))=TRUE,G.3!A239,"")</f>
        <v/>
      </c>
      <c r="B239" s="89">
        <f>IFERROR(ROUND(G.3!B239,2),0)</f>
        <v>0</v>
      </c>
      <c r="C239" s="90"/>
      <c r="D239" s="96" t="str">
        <f>IF(OR(ISTEXT(G.3!D239),ISNUMBER(G.3!D239))=TRUE,G.3!D239,"")</f>
        <v/>
      </c>
    </row>
    <row r="240" spans="1:4" ht="15.75" thickBot="1" x14ac:dyDescent="0.3">
      <c r="A240" s="96" t="str">
        <f>IF(OR(ISTEXT(G.3!A240),ISNUMBER(G.3!A240))=TRUE,G.3!A240,"")</f>
        <v/>
      </c>
      <c r="B240" s="89">
        <f>IFERROR(ROUND(G.3!B240,2),0)</f>
        <v>0</v>
      </c>
      <c r="C240" s="90"/>
      <c r="D240" s="96" t="str">
        <f>IF(OR(ISTEXT(G.3!D240),ISNUMBER(G.3!D240))=TRUE,G.3!D240,"")</f>
        <v/>
      </c>
    </row>
    <row r="241" spans="1:4" ht="15.75" thickBot="1" x14ac:dyDescent="0.3">
      <c r="A241" s="96" t="str">
        <f>IF(OR(ISTEXT(G.3!A241),ISNUMBER(G.3!A241))=TRUE,G.3!A241,"")</f>
        <v/>
      </c>
      <c r="B241" s="89">
        <f>IFERROR(ROUND(G.3!B241,2),0)</f>
        <v>0</v>
      </c>
      <c r="C241" s="90"/>
      <c r="D241" s="96" t="str">
        <f>IF(OR(ISTEXT(G.3!D241),ISNUMBER(G.3!D241))=TRUE,G.3!D241,"")</f>
        <v/>
      </c>
    </row>
    <row r="242" spans="1:4" ht="15.75" thickBot="1" x14ac:dyDescent="0.3">
      <c r="A242" s="96" t="str">
        <f>IF(OR(ISTEXT(G.3!A242),ISNUMBER(G.3!A242))=TRUE,G.3!A242,"")</f>
        <v/>
      </c>
      <c r="B242" s="89">
        <f>IFERROR(ROUND(G.3!B242,2),0)</f>
        <v>0</v>
      </c>
      <c r="C242" s="90"/>
      <c r="D242" s="96" t="str">
        <f>IF(OR(ISTEXT(G.3!D242),ISNUMBER(G.3!D242))=TRUE,G.3!D242,"")</f>
        <v/>
      </c>
    </row>
    <row r="243" spans="1:4" ht="15.75" thickBot="1" x14ac:dyDescent="0.3">
      <c r="A243" s="96" t="str">
        <f>IF(OR(ISTEXT(G.3!A243),ISNUMBER(G.3!A243))=TRUE,G.3!A243,"")</f>
        <v/>
      </c>
      <c r="B243" s="89">
        <f>IFERROR(ROUND(G.3!B243,2),0)</f>
        <v>0</v>
      </c>
      <c r="C243" s="90"/>
      <c r="D243" s="96" t="str">
        <f>IF(OR(ISTEXT(G.3!D243),ISNUMBER(G.3!D243))=TRUE,G.3!D243,"")</f>
        <v/>
      </c>
    </row>
    <row r="244" spans="1:4" ht="15.75" thickBot="1" x14ac:dyDescent="0.3">
      <c r="A244" s="96" t="str">
        <f>IF(OR(ISTEXT(G.3!A244),ISNUMBER(G.3!A244))=TRUE,G.3!A244,"")</f>
        <v/>
      </c>
      <c r="B244" s="89">
        <f>IFERROR(ROUND(G.3!B244,2),0)</f>
        <v>0</v>
      </c>
      <c r="C244" s="90"/>
      <c r="D244" s="96" t="str">
        <f>IF(OR(ISTEXT(G.3!D244),ISNUMBER(G.3!D244))=TRUE,G.3!D244,"")</f>
        <v/>
      </c>
    </row>
    <row r="245" spans="1:4" ht="15.75" thickBot="1" x14ac:dyDescent="0.3">
      <c r="A245" s="96" t="str">
        <f>IF(OR(ISTEXT(G.3!A245),ISNUMBER(G.3!A245))=TRUE,G.3!A245,"")</f>
        <v/>
      </c>
      <c r="B245" s="89">
        <f>IFERROR(ROUND(G.3!B245,2),0)</f>
        <v>0</v>
      </c>
      <c r="C245" s="90"/>
      <c r="D245" s="96" t="str">
        <f>IF(OR(ISTEXT(G.3!D245),ISNUMBER(G.3!D245))=TRUE,G.3!D245,"")</f>
        <v/>
      </c>
    </row>
    <row r="246" spans="1:4" ht="15.75" thickBot="1" x14ac:dyDescent="0.3">
      <c r="A246" s="96" t="str">
        <f>IF(OR(ISTEXT(G.3!A246),ISNUMBER(G.3!A246))=TRUE,G.3!A246,"")</f>
        <v/>
      </c>
      <c r="B246" s="89">
        <f>IFERROR(ROUND(G.3!B246,2),0)</f>
        <v>0</v>
      </c>
      <c r="C246" s="90"/>
      <c r="D246" s="96" t="str">
        <f>IF(OR(ISTEXT(G.3!D246),ISNUMBER(G.3!D246))=TRUE,G.3!D246,"")</f>
        <v/>
      </c>
    </row>
    <row r="247" spans="1:4" ht="15.75" thickBot="1" x14ac:dyDescent="0.3">
      <c r="A247" s="96" t="str">
        <f>IF(OR(ISTEXT(G.3!A247),ISNUMBER(G.3!A247))=TRUE,G.3!A247,"")</f>
        <v/>
      </c>
      <c r="B247" s="89">
        <f>IFERROR(ROUND(G.3!B247,2),0)</f>
        <v>0</v>
      </c>
      <c r="C247" s="90"/>
      <c r="D247" s="96" t="str">
        <f>IF(OR(ISTEXT(G.3!D247),ISNUMBER(G.3!D247))=TRUE,G.3!D247,"")</f>
        <v/>
      </c>
    </row>
    <row r="248" spans="1:4" ht="15.75" thickBot="1" x14ac:dyDescent="0.3">
      <c r="A248" s="96" t="str">
        <f>IF(OR(ISTEXT(G.3!A248),ISNUMBER(G.3!A248))=TRUE,G.3!A248,"")</f>
        <v/>
      </c>
      <c r="B248" s="89">
        <f>IFERROR(ROUND(G.3!B248,2),0)</f>
        <v>0</v>
      </c>
      <c r="C248" s="90"/>
      <c r="D248" s="96" t="str">
        <f>IF(OR(ISTEXT(G.3!D248),ISNUMBER(G.3!D248))=TRUE,G.3!D248,"")</f>
        <v/>
      </c>
    </row>
    <row r="249" spans="1:4" ht="15.75" thickBot="1" x14ac:dyDescent="0.3">
      <c r="A249" s="96" t="str">
        <f>IF(OR(ISTEXT(G.3!A249),ISNUMBER(G.3!A249))=TRUE,G.3!A249,"")</f>
        <v/>
      </c>
      <c r="B249" s="89">
        <f>IFERROR(ROUND(G.3!B249,2),0)</f>
        <v>0</v>
      </c>
      <c r="C249" s="90"/>
      <c r="D249" s="96" t="str">
        <f>IF(OR(ISTEXT(G.3!D249),ISNUMBER(G.3!D249))=TRUE,G.3!D249,"")</f>
        <v/>
      </c>
    </row>
    <row r="250" spans="1:4" ht="15.75" thickBot="1" x14ac:dyDescent="0.3">
      <c r="A250" s="96" t="str">
        <f>IF(OR(ISTEXT(G.3!A250),ISNUMBER(G.3!A250))=TRUE,G.3!A250,"")</f>
        <v/>
      </c>
      <c r="B250" s="89">
        <f>IFERROR(ROUND(G.3!B250,2),0)</f>
        <v>0</v>
      </c>
      <c r="C250" s="90"/>
      <c r="D250" s="96" t="str">
        <f>IF(OR(ISTEXT(G.3!D250),ISNUMBER(G.3!D250))=TRUE,G.3!D250,"")</f>
        <v/>
      </c>
    </row>
    <row r="251" spans="1:4" ht="15.75" thickBot="1" x14ac:dyDescent="0.3">
      <c r="A251" s="96" t="str">
        <f>IF(OR(ISTEXT(G.3!A251),ISNUMBER(G.3!A251))=TRUE,G.3!A251,"")</f>
        <v/>
      </c>
      <c r="B251" s="89">
        <f>IFERROR(ROUND(G.3!B251,2),0)</f>
        <v>0</v>
      </c>
      <c r="C251" s="90"/>
      <c r="D251" s="96" t="str">
        <f>IF(OR(ISTEXT(G.3!D251),ISNUMBER(G.3!D251))=TRUE,G.3!D251,"")</f>
        <v/>
      </c>
    </row>
    <row r="252" spans="1:4" ht="15.75" thickBot="1" x14ac:dyDescent="0.3">
      <c r="A252" s="90" t="s">
        <v>429</v>
      </c>
      <c r="B252" s="94" t="s">
        <v>427</v>
      </c>
      <c r="C252" s="94"/>
      <c r="D252" s="94" t="s">
        <v>426</v>
      </c>
    </row>
    <row r="253" spans="1:4" ht="15.75" thickBot="1" x14ac:dyDescent="0.3">
      <c r="A253" s="96" t="str">
        <f>IF(OR(ISTEXT(G.3!A253),ISNUMBER(G.3!A253))=TRUE,G.3!A253,"")</f>
        <v/>
      </c>
      <c r="B253" s="89">
        <f>IFERROR(ROUND(G.3!B253,2),0)</f>
        <v>0</v>
      </c>
      <c r="C253" s="90"/>
      <c r="D253" s="96" t="str">
        <f>IF(OR(ISTEXT(G.3!D253),ISNUMBER(G.3!D253))=TRUE,G.3!D253,"")</f>
        <v/>
      </c>
    </row>
    <row r="254" spans="1:4" ht="15.75" thickBot="1" x14ac:dyDescent="0.3">
      <c r="A254" s="96" t="str">
        <f>IF(OR(ISTEXT(G.3!A254),ISNUMBER(G.3!A254))=TRUE,G.3!A254,"")</f>
        <v/>
      </c>
      <c r="B254" s="89">
        <f>IFERROR(ROUND(G.3!B254,2),0)</f>
        <v>0</v>
      </c>
      <c r="C254" s="90"/>
      <c r="D254" s="96" t="str">
        <f>IF(OR(ISTEXT(G.3!D254),ISNUMBER(G.3!D254))=TRUE,G.3!D254,"")</f>
        <v/>
      </c>
    </row>
    <row r="255" spans="1:4" ht="15.75" thickBot="1" x14ac:dyDescent="0.3">
      <c r="A255" s="96" t="str">
        <f>IF(OR(ISTEXT(G.3!A255),ISNUMBER(G.3!A255))=TRUE,G.3!A255,"")</f>
        <v/>
      </c>
      <c r="B255" s="89">
        <f>IFERROR(ROUND(G.3!B255,2),0)</f>
        <v>0</v>
      </c>
      <c r="C255" s="90"/>
      <c r="D255" s="96" t="str">
        <f>IF(OR(ISTEXT(G.3!D255),ISNUMBER(G.3!D255))=TRUE,G.3!D255,"")</f>
        <v/>
      </c>
    </row>
    <row r="256" spans="1:4" ht="15.75" thickBot="1" x14ac:dyDescent="0.3">
      <c r="A256" s="96" t="str">
        <f>IF(OR(ISTEXT(G.3!A256),ISNUMBER(G.3!A256))=TRUE,G.3!A256,"")</f>
        <v/>
      </c>
      <c r="B256" s="89">
        <f>IFERROR(ROUND(G.3!B256,2),0)</f>
        <v>0</v>
      </c>
      <c r="C256" s="90"/>
      <c r="D256" s="96" t="str">
        <f>IF(OR(ISTEXT(G.3!D256),ISNUMBER(G.3!D256))=TRUE,G.3!D256,"")</f>
        <v/>
      </c>
    </row>
    <row r="257" spans="1:4" ht="15.75" thickBot="1" x14ac:dyDescent="0.3">
      <c r="A257" s="96" t="str">
        <f>IF(OR(ISTEXT(G.3!A257),ISNUMBER(G.3!A257))=TRUE,G.3!A257,"")</f>
        <v/>
      </c>
      <c r="B257" s="89">
        <f>IFERROR(ROUND(G.3!B257,2),0)</f>
        <v>0</v>
      </c>
      <c r="C257" s="90"/>
      <c r="D257" s="96" t="str">
        <f>IF(OR(ISTEXT(G.3!D257),ISNUMBER(G.3!D257))=TRUE,G.3!D257,"")</f>
        <v/>
      </c>
    </row>
    <row r="258" spans="1:4" ht="15.75" thickBot="1" x14ac:dyDescent="0.3">
      <c r="A258" s="96" t="str">
        <f>IF(OR(ISTEXT(G.3!A258),ISNUMBER(G.3!A258))=TRUE,G.3!A258,"")</f>
        <v/>
      </c>
      <c r="B258" s="89">
        <f>IFERROR(ROUND(G.3!B258,2),0)</f>
        <v>0</v>
      </c>
      <c r="C258" s="90"/>
      <c r="D258" s="96" t="str">
        <f>IF(OR(ISTEXT(G.3!D258),ISNUMBER(G.3!D258))=TRUE,G.3!D258,"")</f>
        <v/>
      </c>
    </row>
    <row r="259" spans="1:4" ht="15.75" thickBot="1" x14ac:dyDescent="0.3">
      <c r="A259" s="96" t="str">
        <f>IF(OR(ISTEXT(G.3!A259),ISNUMBER(G.3!A259))=TRUE,G.3!A259,"")</f>
        <v/>
      </c>
      <c r="B259" s="89">
        <f>IFERROR(ROUND(G.3!B259,2),0)</f>
        <v>0</v>
      </c>
      <c r="C259" s="90"/>
      <c r="D259" s="96" t="str">
        <f>IF(OR(ISTEXT(G.3!D259),ISNUMBER(G.3!D259))=TRUE,G.3!D259,"")</f>
        <v/>
      </c>
    </row>
    <row r="260" spans="1:4" ht="15.75" thickBot="1" x14ac:dyDescent="0.3">
      <c r="A260" s="96" t="str">
        <f>IF(OR(ISTEXT(G.3!A260),ISNUMBER(G.3!A260))=TRUE,G.3!A260,"")</f>
        <v/>
      </c>
      <c r="B260" s="89">
        <f>IFERROR(ROUND(G.3!B260,2),0)</f>
        <v>0</v>
      </c>
      <c r="C260" s="90"/>
      <c r="D260" s="96" t="str">
        <f>IF(OR(ISTEXT(G.3!D260),ISNUMBER(G.3!D260))=TRUE,G.3!D260,"")</f>
        <v/>
      </c>
    </row>
    <row r="261" spans="1:4" ht="15.75" thickBot="1" x14ac:dyDescent="0.3">
      <c r="A261" s="96" t="str">
        <f>IF(OR(ISTEXT(G.3!A261),ISNUMBER(G.3!A261))=TRUE,G.3!A261,"")</f>
        <v/>
      </c>
      <c r="B261" s="89">
        <f>IFERROR(ROUND(G.3!B261,2),0)</f>
        <v>0</v>
      </c>
      <c r="C261" s="90"/>
      <c r="D261" s="96" t="str">
        <f>IF(OR(ISTEXT(G.3!D261),ISNUMBER(G.3!D261))=TRUE,G.3!D261,"")</f>
        <v/>
      </c>
    </row>
    <row r="262" spans="1:4" ht="15.75" thickBot="1" x14ac:dyDescent="0.3">
      <c r="A262" s="96" t="str">
        <f>IF(OR(ISTEXT(G.3!A262),ISNUMBER(G.3!A262))=TRUE,G.3!A262,"")</f>
        <v/>
      </c>
      <c r="B262" s="89">
        <f>IFERROR(ROUND(G.3!B262,2),0)</f>
        <v>0</v>
      </c>
      <c r="C262" s="90"/>
      <c r="D262" s="96" t="str">
        <f>IF(OR(ISTEXT(G.3!D262),ISNUMBER(G.3!D262))=TRUE,G.3!D262,"")</f>
        <v/>
      </c>
    </row>
    <row r="263" spans="1:4" ht="15.75" thickBot="1" x14ac:dyDescent="0.3">
      <c r="A263" s="96" t="str">
        <f>IF(OR(ISTEXT(G.3!A263),ISNUMBER(G.3!A263))=TRUE,G.3!A263,"")</f>
        <v/>
      </c>
      <c r="B263" s="89">
        <f>IFERROR(ROUND(G.3!B263,2),0)</f>
        <v>0</v>
      </c>
      <c r="C263" s="90"/>
      <c r="D263" s="96" t="str">
        <f>IF(OR(ISTEXT(G.3!D263),ISNUMBER(G.3!D263))=TRUE,G.3!D263,"")</f>
        <v/>
      </c>
    </row>
    <row r="264" spans="1:4" ht="15.75" thickBot="1" x14ac:dyDescent="0.3">
      <c r="A264" s="96" t="str">
        <f>IF(OR(ISTEXT(G.3!A264),ISNUMBER(G.3!A264))=TRUE,G.3!A264,"")</f>
        <v/>
      </c>
      <c r="B264" s="89">
        <f>IFERROR(ROUND(G.3!B264,2),0)</f>
        <v>0</v>
      </c>
      <c r="C264" s="90"/>
      <c r="D264" s="96" t="str">
        <f>IF(OR(ISTEXT(G.3!D264),ISNUMBER(G.3!D264))=TRUE,G.3!D264,"")</f>
        <v/>
      </c>
    </row>
    <row r="265" spans="1:4" ht="15.75" thickBot="1" x14ac:dyDescent="0.3">
      <c r="A265" s="96" t="str">
        <f>IF(OR(ISTEXT(G.3!A265),ISNUMBER(G.3!A265))=TRUE,G.3!A265,"")</f>
        <v/>
      </c>
      <c r="B265" s="89">
        <f>IFERROR(ROUND(G.3!B265,2),0)</f>
        <v>0</v>
      </c>
      <c r="C265" s="90"/>
      <c r="D265" s="96" t="str">
        <f>IF(OR(ISTEXT(G.3!D265),ISNUMBER(G.3!D265))=TRUE,G.3!D265,"")</f>
        <v/>
      </c>
    </row>
    <row r="266" spans="1:4" ht="15.75" thickBot="1" x14ac:dyDescent="0.3">
      <c r="A266" s="96" t="str">
        <f>IF(OR(ISTEXT(G.3!A266),ISNUMBER(G.3!A266))=TRUE,G.3!A266,"")</f>
        <v/>
      </c>
      <c r="B266" s="89">
        <f>IFERROR(ROUND(G.3!B266,2),0)</f>
        <v>0</v>
      </c>
      <c r="C266" s="90"/>
      <c r="D266" s="96" t="str">
        <f>IF(OR(ISTEXT(G.3!D266),ISNUMBER(G.3!D266))=TRUE,G.3!D266,"")</f>
        <v/>
      </c>
    </row>
    <row r="267" spans="1:4" ht="15.75" thickBot="1" x14ac:dyDescent="0.3">
      <c r="A267" s="96" t="str">
        <f>IF(OR(ISTEXT(G.3!A267),ISNUMBER(G.3!A267))=TRUE,G.3!A267,"")</f>
        <v/>
      </c>
      <c r="B267" s="89">
        <f>IFERROR(ROUND(G.3!B267,2),0)</f>
        <v>0</v>
      </c>
      <c r="C267" s="90"/>
      <c r="D267" s="96" t="str">
        <f>IF(OR(ISTEXT(G.3!D267),ISNUMBER(G.3!D267))=TRUE,G.3!D267,"")</f>
        <v/>
      </c>
    </row>
    <row r="268" spans="1:4" ht="15.75" thickBot="1" x14ac:dyDescent="0.3">
      <c r="A268" s="96" t="str">
        <f>IF(OR(ISTEXT(G.3!A268),ISNUMBER(G.3!A268))=TRUE,G.3!A268,"")</f>
        <v/>
      </c>
      <c r="B268" s="89">
        <f>IFERROR(ROUND(G.3!B268,2),0)</f>
        <v>0</v>
      </c>
      <c r="C268" s="90"/>
      <c r="D268" s="96" t="str">
        <f>IF(OR(ISTEXT(G.3!D268),ISNUMBER(G.3!D268))=TRUE,G.3!D268,"")</f>
        <v/>
      </c>
    </row>
    <row r="269" spans="1:4" ht="15.75" thickBot="1" x14ac:dyDescent="0.3">
      <c r="A269" s="96" t="str">
        <f>IF(OR(ISTEXT(G.3!A269),ISNUMBER(G.3!A269))=TRUE,G.3!A269,"")</f>
        <v/>
      </c>
      <c r="B269" s="89">
        <f>IFERROR(ROUND(G.3!B269,2),0)</f>
        <v>0</v>
      </c>
      <c r="C269" s="90"/>
      <c r="D269" s="96" t="str">
        <f>IF(OR(ISTEXT(G.3!D269),ISNUMBER(G.3!D269))=TRUE,G.3!D269,"")</f>
        <v/>
      </c>
    </row>
    <row r="270" spans="1:4" ht="15.75" thickBot="1" x14ac:dyDescent="0.3">
      <c r="A270" s="96" t="str">
        <f>IF(OR(ISTEXT(G.3!A270),ISNUMBER(G.3!A270))=TRUE,G.3!A270,"")</f>
        <v/>
      </c>
      <c r="B270" s="89">
        <f>IFERROR(ROUND(G.3!B270,2),0)</f>
        <v>0</v>
      </c>
      <c r="C270" s="90"/>
      <c r="D270" s="96" t="str">
        <f>IF(OR(ISTEXT(G.3!D270),ISNUMBER(G.3!D270))=TRUE,G.3!D270,"")</f>
        <v/>
      </c>
    </row>
    <row r="271" spans="1:4" ht="15.75" thickBot="1" x14ac:dyDescent="0.3">
      <c r="A271" s="96" t="str">
        <f>IF(OR(ISTEXT(G.3!A271),ISNUMBER(G.3!A271))=TRUE,G.3!A271,"")</f>
        <v/>
      </c>
      <c r="B271" s="89">
        <f>IFERROR(ROUND(G.3!B271,2),0)</f>
        <v>0</v>
      </c>
      <c r="C271" s="90"/>
      <c r="D271" s="96" t="str">
        <f>IF(OR(ISTEXT(G.3!D271),ISNUMBER(G.3!D271))=TRUE,G.3!D271,"")</f>
        <v/>
      </c>
    </row>
    <row r="272" spans="1:4" ht="15.75" thickBot="1" x14ac:dyDescent="0.3">
      <c r="A272" s="96" t="str">
        <f>IF(OR(ISTEXT(G.3!A272),ISNUMBER(G.3!A272))=TRUE,G.3!A272,"")</f>
        <v/>
      </c>
      <c r="B272" s="89">
        <f>IFERROR(ROUND(G.3!B272,2),0)</f>
        <v>0</v>
      </c>
      <c r="C272" s="90"/>
      <c r="D272" s="96" t="str">
        <f>IF(OR(ISTEXT(G.3!D272),ISNUMBER(G.3!D272))=TRUE,G.3!D272,"")</f>
        <v/>
      </c>
    </row>
    <row r="273" spans="1:4" ht="15.75" thickBot="1" x14ac:dyDescent="0.3">
      <c r="A273" s="96" t="str">
        <f>IF(OR(ISTEXT(G.3!A273),ISNUMBER(G.3!A273))=TRUE,G.3!A273,"")</f>
        <v/>
      </c>
      <c r="B273" s="89">
        <f>IFERROR(ROUND(G.3!B273,2),0)</f>
        <v>0</v>
      </c>
      <c r="C273" s="90"/>
      <c r="D273" s="96" t="str">
        <f>IF(OR(ISTEXT(G.3!D273),ISNUMBER(G.3!D273))=TRUE,G.3!D273,"")</f>
        <v/>
      </c>
    </row>
    <row r="274" spans="1:4" ht="15.75" thickBot="1" x14ac:dyDescent="0.3">
      <c r="A274" s="96" t="str">
        <f>IF(OR(ISTEXT(G.3!A274),ISNUMBER(G.3!A274))=TRUE,G.3!A274,"")</f>
        <v/>
      </c>
      <c r="B274" s="89">
        <f>IFERROR(ROUND(G.3!B274,2),0)</f>
        <v>0</v>
      </c>
      <c r="C274" s="90"/>
      <c r="D274" s="96" t="str">
        <f>IF(OR(ISTEXT(G.3!D274),ISNUMBER(G.3!D274))=TRUE,G.3!D274,"")</f>
        <v/>
      </c>
    </row>
    <row r="275" spans="1:4" ht="15.75" thickBot="1" x14ac:dyDescent="0.3">
      <c r="A275" s="96" t="str">
        <f>IF(OR(ISTEXT(G.3!A275),ISNUMBER(G.3!A275))=TRUE,G.3!A275,"")</f>
        <v/>
      </c>
      <c r="B275" s="89">
        <f>IFERROR(ROUND(G.3!B275,2),0)</f>
        <v>0</v>
      </c>
      <c r="C275" s="90"/>
      <c r="D275" s="96" t="str">
        <f>IF(OR(ISTEXT(G.3!D275),ISNUMBER(G.3!D275))=TRUE,G.3!D275,"")</f>
        <v/>
      </c>
    </row>
    <row r="276" spans="1:4" ht="15.75" thickBot="1" x14ac:dyDescent="0.3">
      <c r="A276" s="96" t="str">
        <f>IF(OR(ISTEXT(G.3!A276),ISNUMBER(G.3!A276))=TRUE,G.3!A276,"")</f>
        <v/>
      </c>
      <c r="B276" s="89">
        <f>IFERROR(ROUND(G.3!B276,2),0)</f>
        <v>0</v>
      </c>
      <c r="C276" s="90"/>
      <c r="D276" s="96" t="str">
        <f>IF(OR(ISTEXT(G.3!D276),ISNUMBER(G.3!D276))=TRUE,G.3!D276,"")</f>
        <v/>
      </c>
    </row>
    <row r="277" spans="1:4" ht="15.75" thickBot="1" x14ac:dyDescent="0.3">
      <c r="A277" s="96" t="str">
        <f>IF(OR(ISTEXT(G.3!A277),ISNUMBER(G.3!A277))=TRUE,G.3!A277,"")</f>
        <v/>
      </c>
      <c r="B277" s="89">
        <f>IFERROR(ROUND(G.3!B277,2),0)</f>
        <v>0</v>
      </c>
      <c r="C277" s="90"/>
      <c r="D277" s="96" t="str">
        <f>IF(OR(ISTEXT(G.3!D277),ISNUMBER(G.3!D277))=TRUE,G.3!D277,"")</f>
        <v/>
      </c>
    </row>
    <row r="278" spans="1:4" ht="15.75" thickBot="1" x14ac:dyDescent="0.3">
      <c r="A278" s="96" t="str">
        <f>IF(OR(ISTEXT(G.3!A278),ISNUMBER(G.3!A278))=TRUE,G.3!A278,"")</f>
        <v/>
      </c>
      <c r="B278" s="89">
        <f>IFERROR(ROUND(G.3!B278,2),0)</f>
        <v>0</v>
      </c>
      <c r="C278" s="90"/>
      <c r="D278" s="96" t="str">
        <f>IF(OR(ISTEXT(G.3!D278),ISNUMBER(G.3!D278))=TRUE,G.3!D278,"")</f>
        <v/>
      </c>
    </row>
    <row r="279" spans="1:4" ht="15.75" thickBot="1" x14ac:dyDescent="0.3">
      <c r="A279" s="96" t="str">
        <f>IF(OR(ISTEXT(G.3!A279),ISNUMBER(G.3!A279))=TRUE,G.3!A279,"")</f>
        <v/>
      </c>
      <c r="B279" s="89">
        <f>IFERROR(ROUND(G.3!B279,2),0)</f>
        <v>0</v>
      </c>
      <c r="C279" s="90"/>
      <c r="D279" s="96" t="str">
        <f>IF(OR(ISTEXT(G.3!D279),ISNUMBER(G.3!D279))=TRUE,G.3!D279,"")</f>
        <v/>
      </c>
    </row>
    <row r="280" spans="1:4" ht="15.75" thickBot="1" x14ac:dyDescent="0.3">
      <c r="A280" s="96" t="str">
        <f>IF(OR(ISTEXT(G.3!A280),ISNUMBER(G.3!A280))=TRUE,G.3!A280,"")</f>
        <v/>
      </c>
      <c r="B280" s="89">
        <f>IFERROR(ROUND(G.3!B280,2),0)</f>
        <v>0</v>
      </c>
      <c r="C280" s="90"/>
      <c r="D280" s="96" t="str">
        <f>IF(OR(ISTEXT(G.3!D280),ISNUMBER(G.3!D280))=TRUE,G.3!D280,"")</f>
        <v/>
      </c>
    </row>
    <row r="281" spans="1:4" ht="15.75" thickBot="1" x14ac:dyDescent="0.3">
      <c r="A281" s="96" t="str">
        <f>IF(OR(ISTEXT(G.3!A281),ISNUMBER(G.3!A281))=TRUE,G.3!A281,"")</f>
        <v/>
      </c>
      <c r="B281" s="89">
        <f>IFERROR(ROUND(G.3!B281,2),0)</f>
        <v>0</v>
      </c>
      <c r="C281" s="90"/>
      <c r="D281" s="96" t="str">
        <f>IF(OR(ISTEXT(G.3!D281),ISNUMBER(G.3!D281))=TRUE,G.3!D281,"")</f>
        <v/>
      </c>
    </row>
    <row r="282" spans="1:4" ht="15.75" thickBot="1" x14ac:dyDescent="0.3">
      <c r="A282" s="96" t="str">
        <f>IF(OR(ISTEXT(G.3!A282),ISNUMBER(G.3!A282))=TRUE,G.3!A282,"")</f>
        <v/>
      </c>
      <c r="B282" s="89">
        <f>IFERROR(ROUND(G.3!B282,2),0)</f>
        <v>0</v>
      </c>
      <c r="C282" s="90"/>
      <c r="D282" s="96" t="str">
        <f>IF(OR(ISTEXT(G.3!D282),ISNUMBER(G.3!D282))=TRUE,G.3!D282,"")</f>
        <v/>
      </c>
    </row>
    <row r="283" spans="1:4" ht="15.75" thickBot="1" x14ac:dyDescent="0.3">
      <c r="A283" s="90" t="s">
        <v>428</v>
      </c>
      <c r="B283" s="94" t="s">
        <v>427</v>
      </c>
      <c r="C283" s="94"/>
      <c r="D283" s="94" t="s">
        <v>426</v>
      </c>
    </row>
    <row r="284" spans="1:4" ht="15.75" thickBot="1" x14ac:dyDescent="0.3">
      <c r="A284" s="90" t="s">
        <v>425</v>
      </c>
      <c r="B284" s="89">
        <f>IFERROR(ROUND(G.3!B284,2),0)</f>
        <v>0</v>
      </c>
      <c r="C284" s="90"/>
      <c r="D284" s="96" t="str">
        <f>IF(OR(ISTEXT(G.3!D284),ISNUMBER(G.3!D284))=TRUE,G.3!D284,"")</f>
        <v/>
      </c>
    </row>
    <row r="285" spans="1:4" ht="15.75" thickBot="1" x14ac:dyDescent="0.3">
      <c r="A285" s="90" t="s">
        <v>424</v>
      </c>
      <c r="B285" s="89">
        <f>IFERROR(ROUND(G.3!B285,2),0)</f>
        <v>0</v>
      </c>
      <c r="C285" s="90"/>
      <c r="D285" s="96" t="str">
        <f>IF(OR(ISTEXT(G.3!D285),ISNUMBER(G.3!D285))=TRUE,G.3!D285,"")</f>
        <v/>
      </c>
    </row>
  </sheetData>
  <mergeCells count="5">
    <mergeCell ref="B5:C5"/>
    <mergeCell ref="A1:D1"/>
    <mergeCell ref="A2:D2"/>
    <mergeCell ref="A3:D3"/>
    <mergeCell ref="A4:D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85"/>
  <sheetViews>
    <sheetView topLeftCell="C205" zoomScaleNormal="100" workbookViewId="0">
      <selection activeCell="C222" sqref="C222"/>
    </sheetView>
  </sheetViews>
  <sheetFormatPr baseColWidth="10" defaultRowHeight="15" x14ac:dyDescent="0.25"/>
  <cols>
    <col min="1" max="1" width="66.7109375" bestFit="1" customWidth="1"/>
    <col min="2" max="3" width="21" bestFit="1" customWidth="1"/>
    <col min="4" max="6" width="66.7109375" bestFit="1" customWidth="1"/>
  </cols>
  <sheetData>
    <row r="1" spans="1:4" ht="39.950000000000003" customHeight="1" thickBot="1" x14ac:dyDescent="0.3">
      <c r="A1" s="139" t="s">
        <v>438</v>
      </c>
      <c r="B1" s="140"/>
      <c r="C1" s="140"/>
      <c r="D1" s="157"/>
    </row>
    <row r="2" spans="1:4" ht="20.100000000000001" customHeight="1" thickBot="1" x14ac:dyDescent="0.3">
      <c r="A2" s="158" t="str">
        <f>IF(CONTROL!D4=0,"",CONTROL!D4)</f>
        <v>Septiembre</v>
      </c>
      <c r="B2" s="159"/>
      <c r="C2" s="159"/>
      <c r="D2" s="160"/>
    </row>
    <row r="3" spans="1:4" ht="20.100000000000001" customHeight="1" thickBot="1" x14ac:dyDescent="0.3">
      <c r="A3" s="158" t="str">
        <f>IF(CONTROL!D5=0,"",CONTROL!D5)</f>
        <v xml:space="preserve">Fundación Instituto de Investigación Marqués de Valdecilla </v>
      </c>
      <c r="B3" s="159"/>
      <c r="C3" s="159"/>
      <c r="D3" s="160"/>
    </row>
    <row r="4" spans="1:4" ht="20.100000000000001" customHeight="1" thickBot="1" x14ac:dyDescent="0.3">
      <c r="A4" s="161" t="s">
        <v>312</v>
      </c>
      <c r="B4" s="161"/>
      <c r="C4" s="161"/>
      <c r="D4" s="161"/>
    </row>
    <row r="5" spans="1:4" ht="26.25" thickBot="1" x14ac:dyDescent="0.3">
      <c r="A5" s="94" t="s">
        <v>437</v>
      </c>
      <c r="B5" s="162" t="s">
        <v>427</v>
      </c>
      <c r="C5" s="163"/>
      <c r="D5" s="94" t="s">
        <v>426</v>
      </c>
    </row>
    <row r="6" spans="1:4" ht="15.75" thickBot="1" x14ac:dyDescent="0.3">
      <c r="A6" s="94" t="s">
        <v>73</v>
      </c>
      <c r="B6" s="94" t="s">
        <v>436</v>
      </c>
      <c r="C6" s="94" t="s">
        <v>435</v>
      </c>
      <c r="D6" s="94" t="s">
        <v>73</v>
      </c>
    </row>
    <row r="7" spans="1:4" ht="15.75" thickBot="1" x14ac:dyDescent="0.3">
      <c r="A7" s="90" t="s">
        <v>434</v>
      </c>
      <c r="B7" s="89"/>
      <c r="C7" s="89"/>
      <c r="D7" s="96"/>
    </row>
    <row r="8" spans="1:4" ht="15.75" thickBot="1" x14ac:dyDescent="0.3">
      <c r="A8" s="90" t="s">
        <v>433</v>
      </c>
      <c r="B8" s="90"/>
      <c r="C8" s="90"/>
      <c r="D8" s="90"/>
    </row>
    <row r="9" spans="1:4" ht="15.75" thickBot="1" x14ac:dyDescent="0.3">
      <c r="A9" s="96"/>
      <c r="B9" s="89"/>
      <c r="C9" s="89"/>
      <c r="D9" s="96"/>
    </row>
    <row r="10" spans="1:4" ht="15.75" thickBot="1" x14ac:dyDescent="0.3">
      <c r="A10" s="96"/>
      <c r="B10" s="89"/>
      <c r="C10" s="89"/>
      <c r="D10" s="96"/>
    </row>
    <row r="11" spans="1:4" ht="15.75" thickBot="1" x14ac:dyDescent="0.3">
      <c r="A11" s="96"/>
      <c r="B11" s="89"/>
      <c r="C11" s="89"/>
      <c r="D11" s="96"/>
    </row>
    <row r="12" spans="1:4" ht="15.75" thickBot="1" x14ac:dyDescent="0.3">
      <c r="A12" s="96"/>
      <c r="B12" s="89"/>
      <c r="C12" s="89"/>
      <c r="D12" s="96"/>
    </row>
    <row r="13" spans="1:4" ht="15.75" thickBot="1" x14ac:dyDescent="0.3">
      <c r="A13" s="96"/>
      <c r="B13" s="89"/>
      <c r="C13" s="89"/>
      <c r="D13" s="96"/>
    </row>
    <row r="14" spans="1:4" ht="15.75" thickBot="1" x14ac:dyDescent="0.3">
      <c r="A14" s="96"/>
      <c r="B14" s="89"/>
      <c r="C14" s="89"/>
      <c r="D14" s="96"/>
    </row>
    <row r="15" spans="1:4" ht="15.75" thickBot="1" x14ac:dyDescent="0.3">
      <c r="A15" s="96"/>
      <c r="B15" s="89"/>
      <c r="C15" s="89"/>
      <c r="D15" s="96"/>
    </row>
    <row r="16" spans="1:4" ht="15.75" thickBot="1" x14ac:dyDescent="0.3">
      <c r="A16" s="96"/>
      <c r="B16" s="89"/>
      <c r="C16" s="89"/>
      <c r="D16" s="96"/>
    </row>
    <row r="17" spans="1:4" ht="15.75" thickBot="1" x14ac:dyDescent="0.3">
      <c r="A17" s="96"/>
      <c r="B17" s="89"/>
      <c r="C17" s="89"/>
      <c r="D17" s="96"/>
    </row>
    <row r="18" spans="1:4" ht="15.75" thickBot="1" x14ac:dyDescent="0.3">
      <c r="A18" s="96"/>
      <c r="B18" s="89"/>
      <c r="C18" s="89"/>
      <c r="D18" s="96"/>
    </row>
    <row r="19" spans="1:4" ht="15.75" thickBot="1" x14ac:dyDescent="0.3">
      <c r="A19" s="96"/>
      <c r="B19" s="89"/>
      <c r="C19" s="89"/>
      <c r="D19" s="96"/>
    </row>
    <row r="20" spans="1:4" ht="15.75" thickBot="1" x14ac:dyDescent="0.3">
      <c r="A20" s="96"/>
      <c r="B20" s="89"/>
      <c r="C20" s="89"/>
      <c r="D20" s="96"/>
    </row>
    <row r="21" spans="1:4" ht="15.75" thickBot="1" x14ac:dyDescent="0.3">
      <c r="A21" s="96"/>
      <c r="B21" s="89"/>
      <c r="C21" s="89"/>
      <c r="D21" s="96"/>
    </row>
    <row r="22" spans="1:4" ht="15.75" thickBot="1" x14ac:dyDescent="0.3">
      <c r="A22" s="96"/>
      <c r="B22" s="89"/>
      <c r="C22" s="89"/>
      <c r="D22" s="96"/>
    </row>
    <row r="23" spans="1:4" ht="15.75" thickBot="1" x14ac:dyDescent="0.3">
      <c r="A23" s="96"/>
      <c r="B23" s="89"/>
      <c r="C23" s="89"/>
      <c r="D23" s="96"/>
    </row>
    <row r="24" spans="1:4" ht="15.75" thickBot="1" x14ac:dyDescent="0.3">
      <c r="A24" s="96"/>
      <c r="B24" s="89"/>
      <c r="C24" s="89"/>
      <c r="D24" s="96"/>
    </row>
    <row r="25" spans="1:4" ht="15.75" thickBot="1" x14ac:dyDescent="0.3">
      <c r="A25" s="96"/>
      <c r="B25" s="89"/>
      <c r="C25" s="89"/>
      <c r="D25" s="96"/>
    </row>
    <row r="26" spans="1:4" ht="15.75" thickBot="1" x14ac:dyDescent="0.3">
      <c r="A26" s="96"/>
      <c r="B26" s="89"/>
      <c r="C26" s="89"/>
      <c r="D26" s="96"/>
    </row>
    <row r="27" spans="1:4" ht="15.75" thickBot="1" x14ac:dyDescent="0.3">
      <c r="A27" s="96"/>
      <c r="B27" s="89"/>
      <c r="C27" s="89"/>
      <c r="D27" s="96"/>
    </row>
    <row r="28" spans="1:4" ht="15.75" thickBot="1" x14ac:dyDescent="0.3">
      <c r="A28" s="96"/>
      <c r="B28" s="89"/>
      <c r="C28" s="89"/>
      <c r="D28" s="96"/>
    </row>
    <row r="29" spans="1:4" ht="15.75" thickBot="1" x14ac:dyDescent="0.3">
      <c r="A29" s="96"/>
      <c r="B29" s="89"/>
      <c r="C29" s="89"/>
      <c r="D29" s="96"/>
    </row>
    <row r="30" spans="1:4" ht="15.75" thickBot="1" x14ac:dyDescent="0.3">
      <c r="A30" s="96"/>
      <c r="B30" s="89"/>
      <c r="C30" s="89"/>
      <c r="D30" s="96"/>
    </row>
    <row r="31" spans="1:4" ht="15.75" thickBot="1" x14ac:dyDescent="0.3">
      <c r="A31" s="96"/>
      <c r="B31" s="89"/>
      <c r="C31" s="89"/>
      <c r="D31" s="96"/>
    </row>
    <row r="32" spans="1:4" ht="15.75" thickBot="1" x14ac:dyDescent="0.3">
      <c r="A32" s="96"/>
      <c r="B32" s="89"/>
      <c r="C32" s="89"/>
      <c r="D32" s="96"/>
    </row>
    <row r="33" spans="1:4" ht="15.75" thickBot="1" x14ac:dyDescent="0.3">
      <c r="A33" s="96"/>
      <c r="B33" s="89"/>
      <c r="C33" s="89"/>
      <c r="D33" s="96"/>
    </row>
    <row r="34" spans="1:4" ht="15.75" thickBot="1" x14ac:dyDescent="0.3">
      <c r="A34" s="96"/>
      <c r="B34" s="89"/>
      <c r="C34" s="89"/>
      <c r="D34" s="96"/>
    </row>
    <row r="35" spans="1:4" ht="15.75" thickBot="1" x14ac:dyDescent="0.3">
      <c r="A35" s="96"/>
      <c r="B35" s="89"/>
      <c r="C35" s="89"/>
      <c r="D35" s="96"/>
    </row>
    <row r="36" spans="1:4" ht="15.75" thickBot="1" x14ac:dyDescent="0.3">
      <c r="A36" s="96"/>
      <c r="B36" s="89"/>
      <c r="C36" s="89"/>
      <c r="D36" s="96"/>
    </row>
    <row r="37" spans="1:4" ht="15.75" thickBot="1" x14ac:dyDescent="0.3">
      <c r="A37" s="96"/>
      <c r="B37" s="89"/>
      <c r="C37" s="89"/>
      <c r="D37" s="96"/>
    </row>
    <row r="38" spans="1:4" ht="15.75" thickBot="1" x14ac:dyDescent="0.3">
      <c r="A38" s="96"/>
      <c r="B38" s="89"/>
      <c r="C38" s="89"/>
      <c r="D38" s="96"/>
    </row>
    <row r="39" spans="1:4" ht="15.75" thickBot="1" x14ac:dyDescent="0.3">
      <c r="A39" s="96"/>
      <c r="B39" s="89"/>
      <c r="C39" s="89"/>
      <c r="D39" s="96"/>
    </row>
    <row r="40" spans="1:4" ht="15.75" thickBot="1" x14ac:dyDescent="0.3">
      <c r="A40" s="96"/>
      <c r="B40" s="89"/>
      <c r="C40" s="89"/>
      <c r="D40" s="96"/>
    </row>
    <row r="41" spans="1:4" ht="15.75" thickBot="1" x14ac:dyDescent="0.3">
      <c r="A41" s="96"/>
      <c r="B41" s="89"/>
      <c r="C41" s="89"/>
      <c r="D41" s="96"/>
    </row>
    <row r="42" spans="1:4" ht="15.75" thickBot="1" x14ac:dyDescent="0.3">
      <c r="A42" s="96"/>
      <c r="B42" s="89"/>
      <c r="C42" s="89"/>
      <c r="D42" s="96"/>
    </row>
    <row r="43" spans="1:4" ht="15.75" thickBot="1" x14ac:dyDescent="0.3">
      <c r="A43" s="96"/>
      <c r="B43" s="89"/>
      <c r="C43" s="89"/>
      <c r="D43" s="96"/>
    </row>
    <row r="44" spans="1:4" ht="15.75" thickBot="1" x14ac:dyDescent="0.3">
      <c r="A44" s="96"/>
      <c r="B44" s="89"/>
      <c r="C44" s="89"/>
      <c r="D44" s="96"/>
    </row>
    <row r="45" spans="1:4" ht="15.75" thickBot="1" x14ac:dyDescent="0.3">
      <c r="A45" s="96"/>
      <c r="B45" s="89"/>
      <c r="C45" s="89"/>
      <c r="D45" s="96"/>
    </row>
    <row r="46" spans="1:4" ht="15.75" thickBot="1" x14ac:dyDescent="0.3">
      <c r="A46" s="96"/>
      <c r="B46" s="89"/>
      <c r="C46" s="89"/>
      <c r="D46" s="96"/>
    </row>
    <row r="47" spans="1:4" ht="15.75" thickBot="1" x14ac:dyDescent="0.3">
      <c r="A47" s="96"/>
      <c r="B47" s="89"/>
      <c r="C47" s="89"/>
      <c r="D47" s="96"/>
    </row>
    <row r="48" spans="1:4" ht="15.75" thickBot="1" x14ac:dyDescent="0.3">
      <c r="A48" s="96"/>
      <c r="B48" s="89"/>
      <c r="C48" s="89"/>
      <c r="D48" s="96"/>
    </row>
    <row r="49" spans="1:4" ht="15.75" thickBot="1" x14ac:dyDescent="0.3">
      <c r="A49" s="96"/>
      <c r="B49" s="89"/>
      <c r="C49" s="89"/>
      <c r="D49" s="96"/>
    </row>
    <row r="50" spans="1:4" ht="15.75" thickBot="1" x14ac:dyDescent="0.3">
      <c r="A50" s="96"/>
      <c r="B50" s="89"/>
      <c r="C50" s="89"/>
      <c r="D50" s="96"/>
    </row>
    <row r="51" spans="1:4" ht="15.75" thickBot="1" x14ac:dyDescent="0.3">
      <c r="A51" s="96"/>
      <c r="B51" s="89"/>
      <c r="C51" s="89"/>
      <c r="D51" s="96"/>
    </row>
    <row r="52" spans="1:4" ht="15.75" thickBot="1" x14ac:dyDescent="0.3">
      <c r="A52" s="96"/>
      <c r="B52" s="89"/>
      <c r="C52" s="89"/>
      <c r="D52" s="96"/>
    </row>
    <row r="53" spans="1:4" ht="15.75" thickBot="1" x14ac:dyDescent="0.3">
      <c r="A53" s="96"/>
      <c r="B53" s="89"/>
      <c r="C53" s="89"/>
      <c r="D53" s="96"/>
    </row>
    <row r="54" spans="1:4" ht="15.75" thickBot="1" x14ac:dyDescent="0.3">
      <c r="A54" s="96"/>
      <c r="B54" s="89"/>
      <c r="C54" s="89"/>
      <c r="D54" s="96"/>
    </row>
    <row r="55" spans="1:4" ht="15.75" thickBot="1" x14ac:dyDescent="0.3">
      <c r="A55" s="96"/>
      <c r="B55" s="89"/>
      <c r="C55" s="89"/>
      <c r="D55" s="96"/>
    </row>
    <row r="56" spans="1:4" ht="15.75" thickBot="1" x14ac:dyDescent="0.3">
      <c r="A56" s="96"/>
      <c r="B56" s="89"/>
      <c r="C56" s="89"/>
      <c r="D56" s="96"/>
    </row>
    <row r="57" spans="1:4" ht="15.75" thickBot="1" x14ac:dyDescent="0.3">
      <c r="A57" s="96"/>
      <c r="B57" s="89"/>
      <c r="C57" s="89"/>
      <c r="D57" s="96"/>
    </row>
    <row r="58" spans="1:4" ht="15.75" thickBot="1" x14ac:dyDescent="0.3">
      <c r="A58" s="96"/>
      <c r="B58" s="89"/>
      <c r="C58" s="89"/>
      <c r="D58" s="96"/>
    </row>
    <row r="59" spans="1:4" ht="15.75" thickBot="1" x14ac:dyDescent="0.3">
      <c r="A59" s="96"/>
      <c r="B59" s="89"/>
      <c r="C59" s="89"/>
      <c r="D59" s="96"/>
    </row>
    <row r="60" spans="1:4" ht="15.75" thickBot="1" x14ac:dyDescent="0.3">
      <c r="A60" s="96"/>
      <c r="B60" s="89"/>
      <c r="C60" s="89"/>
      <c r="D60" s="96"/>
    </row>
    <row r="61" spans="1:4" ht="15.75" thickBot="1" x14ac:dyDescent="0.3">
      <c r="A61" s="96"/>
      <c r="B61" s="89"/>
      <c r="C61" s="89"/>
      <c r="D61" s="96"/>
    </row>
    <row r="62" spans="1:4" ht="15.75" thickBot="1" x14ac:dyDescent="0.3">
      <c r="A62" s="96"/>
      <c r="B62" s="89"/>
      <c r="C62" s="89"/>
      <c r="D62" s="96"/>
    </row>
    <row r="63" spans="1:4" ht="15.75" thickBot="1" x14ac:dyDescent="0.3">
      <c r="A63" s="96"/>
      <c r="B63" s="89"/>
      <c r="C63" s="89"/>
      <c r="D63" s="96"/>
    </row>
    <row r="64" spans="1:4" ht="15.75" thickBot="1" x14ac:dyDescent="0.3">
      <c r="A64" s="96"/>
      <c r="B64" s="89"/>
      <c r="C64" s="89"/>
      <c r="D64" s="96"/>
    </row>
    <row r="65" spans="1:4" ht="15.75" thickBot="1" x14ac:dyDescent="0.3">
      <c r="A65" s="96"/>
      <c r="B65" s="89"/>
      <c r="C65" s="89"/>
      <c r="D65" s="96"/>
    </row>
    <row r="66" spans="1:4" ht="15.75" thickBot="1" x14ac:dyDescent="0.3">
      <c r="A66" s="96"/>
      <c r="B66" s="89"/>
      <c r="C66" s="89"/>
      <c r="D66" s="96"/>
    </row>
    <row r="67" spans="1:4" ht="15.75" thickBot="1" x14ac:dyDescent="0.3">
      <c r="A67" s="96"/>
      <c r="B67" s="89"/>
      <c r="C67" s="89"/>
      <c r="D67" s="96"/>
    </row>
    <row r="68" spans="1:4" ht="15.75" thickBot="1" x14ac:dyDescent="0.3">
      <c r="A68" s="96"/>
      <c r="B68" s="89"/>
      <c r="C68" s="89"/>
      <c r="D68" s="96"/>
    </row>
    <row r="69" spans="1:4" ht="15.75" thickBot="1" x14ac:dyDescent="0.3">
      <c r="A69" s="96"/>
      <c r="B69" s="89"/>
      <c r="C69" s="89"/>
      <c r="D69" s="96"/>
    </row>
    <row r="70" spans="1:4" ht="15.75" thickBot="1" x14ac:dyDescent="0.3">
      <c r="A70" s="96"/>
      <c r="B70" s="89"/>
      <c r="C70" s="89"/>
      <c r="D70" s="96"/>
    </row>
    <row r="71" spans="1:4" ht="15.75" thickBot="1" x14ac:dyDescent="0.3">
      <c r="A71" s="96"/>
      <c r="B71" s="89"/>
      <c r="C71" s="89"/>
      <c r="D71" s="96"/>
    </row>
    <row r="72" spans="1:4" ht="15.75" thickBot="1" x14ac:dyDescent="0.3">
      <c r="A72" s="96"/>
      <c r="B72" s="89"/>
      <c r="C72" s="89"/>
      <c r="D72" s="96"/>
    </row>
    <row r="73" spans="1:4" ht="15.75" thickBot="1" x14ac:dyDescent="0.3">
      <c r="A73" s="96"/>
      <c r="B73" s="89"/>
      <c r="C73" s="89"/>
      <c r="D73" s="96"/>
    </row>
    <row r="74" spans="1:4" ht="15.75" thickBot="1" x14ac:dyDescent="0.3">
      <c r="A74" s="96"/>
      <c r="B74" s="89"/>
      <c r="C74" s="89"/>
      <c r="D74" s="96"/>
    </row>
    <row r="75" spans="1:4" ht="15.75" thickBot="1" x14ac:dyDescent="0.3">
      <c r="A75" s="96"/>
      <c r="B75" s="89"/>
      <c r="C75" s="89"/>
      <c r="D75" s="96"/>
    </row>
    <row r="76" spans="1:4" ht="15.75" thickBot="1" x14ac:dyDescent="0.3">
      <c r="A76" s="96"/>
      <c r="B76" s="89"/>
      <c r="C76" s="89"/>
      <c r="D76" s="96"/>
    </row>
    <row r="77" spans="1:4" ht="15.75" thickBot="1" x14ac:dyDescent="0.3">
      <c r="A77" s="96"/>
      <c r="B77" s="89"/>
      <c r="C77" s="89"/>
      <c r="D77" s="96"/>
    </row>
    <row r="78" spans="1:4" ht="15.75" thickBot="1" x14ac:dyDescent="0.3">
      <c r="A78" s="96"/>
      <c r="B78" s="89"/>
      <c r="C78" s="89"/>
      <c r="D78" s="96"/>
    </row>
    <row r="79" spans="1:4" ht="15.75" thickBot="1" x14ac:dyDescent="0.3">
      <c r="A79" s="96"/>
      <c r="B79" s="89"/>
      <c r="C79" s="89"/>
      <c r="D79" s="96"/>
    </row>
    <row r="80" spans="1:4" ht="15.75" thickBot="1" x14ac:dyDescent="0.3">
      <c r="A80" s="96"/>
      <c r="B80" s="89"/>
      <c r="C80" s="89"/>
      <c r="D80" s="96"/>
    </row>
    <row r="81" spans="1:4" ht="15.75" thickBot="1" x14ac:dyDescent="0.3">
      <c r="A81" s="96"/>
      <c r="B81" s="89"/>
      <c r="C81" s="89"/>
      <c r="D81" s="96"/>
    </row>
    <row r="82" spans="1:4" ht="15.75" thickBot="1" x14ac:dyDescent="0.3">
      <c r="A82" s="96"/>
      <c r="B82" s="89"/>
      <c r="C82" s="89"/>
      <c r="D82" s="96"/>
    </row>
    <row r="83" spans="1:4" ht="15.75" thickBot="1" x14ac:dyDescent="0.3">
      <c r="A83" s="96"/>
      <c r="B83" s="89"/>
      <c r="C83" s="89"/>
      <c r="D83" s="96"/>
    </row>
    <row r="84" spans="1:4" ht="15.75" thickBot="1" x14ac:dyDescent="0.3">
      <c r="A84" s="96"/>
      <c r="B84" s="89"/>
      <c r="C84" s="89"/>
      <c r="D84" s="96"/>
    </row>
    <row r="85" spans="1:4" ht="15.75" thickBot="1" x14ac:dyDescent="0.3">
      <c r="A85" s="96"/>
      <c r="B85" s="89"/>
      <c r="C85" s="89"/>
      <c r="D85" s="96"/>
    </row>
    <row r="86" spans="1:4" ht="15.75" thickBot="1" x14ac:dyDescent="0.3">
      <c r="A86" s="96"/>
      <c r="B86" s="89"/>
      <c r="C86" s="89"/>
      <c r="D86" s="96"/>
    </row>
    <row r="87" spans="1:4" ht="15.75" thickBot="1" x14ac:dyDescent="0.3">
      <c r="A87" s="96"/>
      <c r="B87" s="89"/>
      <c r="C87" s="89"/>
      <c r="D87" s="96"/>
    </row>
    <row r="88" spans="1:4" ht="15.75" thickBot="1" x14ac:dyDescent="0.3">
      <c r="A88" s="96"/>
      <c r="B88" s="89"/>
      <c r="C88" s="89"/>
      <c r="D88" s="96"/>
    </row>
    <row r="89" spans="1:4" ht="15.75" thickBot="1" x14ac:dyDescent="0.3">
      <c r="A89" s="96"/>
      <c r="B89" s="89"/>
      <c r="C89" s="89"/>
      <c r="D89" s="96"/>
    </row>
    <row r="90" spans="1:4" ht="15.75" thickBot="1" x14ac:dyDescent="0.3">
      <c r="A90" s="96"/>
      <c r="B90" s="89"/>
      <c r="C90" s="89"/>
      <c r="D90" s="96"/>
    </row>
    <row r="91" spans="1:4" ht="15.75" thickBot="1" x14ac:dyDescent="0.3">
      <c r="A91" s="96"/>
      <c r="B91" s="89"/>
      <c r="C91" s="89"/>
      <c r="D91" s="96"/>
    </row>
    <row r="92" spans="1:4" ht="15.75" thickBot="1" x14ac:dyDescent="0.3">
      <c r="A92" s="96"/>
      <c r="B92" s="89"/>
      <c r="C92" s="89"/>
      <c r="D92" s="96"/>
    </row>
    <row r="93" spans="1:4" ht="15.75" thickBot="1" x14ac:dyDescent="0.3">
      <c r="A93" s="96"/>
      <c r="B93" s="89"/>
      <c r="C93" s="89"/>
      <c r="D93" s="96"/>
    </row>
    <row r="94" spans="1:4" ht="15.75" thickBot="1" x14ac:dyDescent="0.3">
      <c r="A94" s="96"/>
      <c r="B94" s="89"/>
      <c r="C94" s="89"/>
      <c r="D94" s="96"/>
    </row>
    <row r="95" spans="1:4" ht="15.75" thickBot="1" x14ac:dyDescent="0.3">
      <c r="A95" s="96"/>
      <c r="B95" s="89"/>
      <c r="C95" s="89"/>
      <c r="D95" s="96"/>
    </row>
    <row r="96" spans="1:4" ht="15.75" thickBot="1" x14ac:dyDescent="0.3">
      <c r="A96" s="96"/>
      <c r="B96" s="89"/>
      <c r="C96" s="89"/>
      <c r="D96" s="96"/>
    </row>
    <row r="97" spans="1:4" ht="15.75" thickBot="1" x14ac:dyDescent="0.3">
      <c r="A97" s="96"/>
      <c r="B97" s="89"/>
      <c r="C97" s="89"/>
      <c r="D97" s="96"/>
    </row>
    <row r="98" spans="1:4" ht="15.75" thickBot="1" x14ac:dyDescent="0.3">
      <c r="A98" s="96"/>
      <c r="B98" s="89"/>
      <c r="C98" s="89"/>
      <c r="D98" s="96"/>
    </row>
    <row r="99" spans="1:4" ht="15.75" thickBot="1" x14ac:dyDescent="0.3">
      <c r="A99" s="96"/>
      <c r="B99" s="89"/>
      <c r="C99" s="89"/>
      <c r="D99" s="96"/>
    </row>
    <row r="100" spans="1:4" ht="15.75" thickBot="1" x14ac:dyDescent="0.3">
      <c r="A100" s="96"/>
      <c r="B100" s="89"/>
      <c r="C100" s="89"/>
      <c r="D100" s="96"/>
    </row>
    <row r="101" spans="1:4" ht="15.75" thickBot="1" x14ac:dyDescent="0.3">
      <c r="A101" s="96"/>
      <c r="B101" s="89"/>
      <c r="C101" s="89"/>
      <c r="D101" s="96"/>
    </row>
    <row r="102" spans="1:4" ht="15.75" thickBot="1" x14ac:dyDescent="0.3">
      <c r="A102" s="96"/>
      <c r="B102" s="89"/>
      <c r="C102" s="89"/>
      <c r="D102" s="96"/>
    </row>
    <row r="103" spans="1:4" ht="15.75" thickBot="1" x14ac:dyDescent="0.3">
      <c r="A103" s="96"/>
      <c r="B103" s="89"/>
      <c r="C103" s="89"/>
      <c r="D103" s="96"/>
    </row>
    <row r="104" spans="1:4" ht="15.75" thickBot="1" x14ac:dyDescent="0.3">
      <c r="A104" s="96"/>
      <c r="B104" s="89"/>
      <c r="C104" s="89"/>
      <c r="D104" s="96"/>
    </row>
    <row r="105" spans="1:4" ht="15.75" thickBot="1" x14ac:dyDescent="0.3">
      <c r="A105" s="96"/>
      <c r="B105" s="89"/>
      <c r="C105" s="89"/>
      <c r="D105" s="96"/>
    </row>
    <row r="106" spans="1:4" ht="15.75" thickBot="1" x14ac:dyDescent="0.3">
      <c r="A106" s="96"/>
      <c r="B106" s="89"/>
      <c r="C106" s="89"/>
      <c r="D106" s="96"/>
    </row>
    <row r="107" spans="1:4" ht="15.75" thickBot="1" x14ac:dyDescent="0.3">
      <c r="A107" s="96"/>
      <c r="B107" s="89"/>
      <c r="C107" s="89"/>
      <c r="D107" s="96"/>
    </row>
    <row r="108" spans="1:4" ht="15.75" thickBot="1" x14ac:dyDescent="0.3">
      <c r="A108" s="96"/>
      <c r="B108" s="89"/>
      <c r="C108" s="89"/>
      <c r="D108" s="96"/>
    </row>
    <row r="109" spans="1:4" ht="15.75" thickBot="1" x14ac:dyDescent="0.3">
      <c r="A109" s="96"/>
      <c r="B109" s="89"/>
      <c r="C109" s="89"/>
      <c r="D109" s="96"/>
    </row>
    <row r="110" spans="1:4" ht="15.75" thickBot="1" x14ac:dyDescent="0.3">
      <c r="A110" s="96"/>
      <c r="B110" s="89"/>
      <c r="C110" s="89"/>
      <c r="D110" s="96"/>
    </row>
    <row r="111" spans="1:4" ht="15.75" thickBot="1" x14ac:dyDescent="0.3">
      <c r="A111" s="96"/>
      <c r="B111" s="89"/>
      <c r="C111" s="89"/>
      <c r="D111" s="96"/>
    </row>
    <row r="112" spans="1:4" ht="15.75" thickBot="1" x14ac:dyDescent="0.3">
      <c r="A112" s="96"/>
      <c r="B112" s="89"/>
      <c r="C112" s="89"/>
      <c r="D112" s="96"/>
    </row>
    <row r="113" spans="1:4" ht="15.75" thickBot="1" x14ac:dyDescent="0.3">
      <c r="A113" s="96"/>
      <c r="B113" s="89"/>
      <c r="C113" s="89"/>
      <c r="D113" s="96"/>
    </row>
    <row r="114" spans="1:4" ht="15.75" thickBot="1" x14ac:dyDescent="0.3">
      <c r="A114" s="96"/>
      <c r="B114" s="89"/>
      <c r="C114" s="89"/>
      <c r="D114" s="96"/>
    </row>
    <row r="115" spans="1:4" ht="15.75" thickBot="1" x14ac:dyDescent="0.3">
      <c r="A115" s="96"/>
      <c r="B115" s="89"/>
      <c r="C115" s="89"/>
      <c r="D115" s="96"/>
    </row>
    <row r="116" spans="1:4" ht="15.75" thickBot="1" x14ac:dyDescent="0.3">
      <c r="A116" s="96"/>
      <c r="B116" s="89"/>
      <c r="C116" s="89"/>
      <c r="D116" s="96"/>
    </row>
    <row r="117" spans="1:4" ht="15.75" thickBot="1" x14ac:dyDescent="0.3">
      <c r="A117" s="96"/>
      <c r="B117" s="89"/>
      <c r="C117" s="89"/>
      <c r="D117" s="96"/>
    </row>
    <row r="118" spans="1:4" ht="15.75" thickBot="1" x14ac:dyDescent="0.3">
      <c r="A118" s="96"/>
      <c r="B118" s="89"/>
      <c r="C118" s="89"/>
      <c r="D118" s="96"/>
    </row>
    <row r="119" spans="1:4" ht="15.75" thickBot="1" x14ac:dyDescent="0.3">
      <c r="A119" s="96"/>
      <c r="B119" s="89"/>
      <c r="C119" s="89"/>
      <c r="D119" s="96"/>
    </row>
    <row r="120" spans="1:4" ht="15.75" thickBot="1" x14ac:dyDescent="0.3">
      <c r="A120" s="96"/>
      <c r="B120" s="89"/>
      <c r="C120" s="89"/>
      <c r="D120" s="96"/>
    </row>
    <row r="121" spans="1:4" ht="15.75" thickBot="1" x14ac:dyDescent="0.3">
      <c r="A121" s="96"/>
      <c r="B121" s="89"/>
      <c r="C121" s="89"/>
      <c r="D121" s="96"/>
    </row>
    <row r="122" spans="1:4" ht="15.75" thickBot="1" x14ac:dyDescent="0.3">
      <c r="A122" s="96"/>
      <c r="B122" s="89"/>
      <c r="C122" s="89"/>
      <c r="D122" s="96"/>
    </row>
    <row r="123" spans="1:4" ht="15.75" thickBot="1" x14ac:dyDescent="0.3">
      <c r="A123" s="96"/>
      <c r="B123" s="89"/>
      <c r="C123" s="89"/>
      <c r="D123" s="96"/>
    </row>
    <row r="124" spans="1:4" ht="15.75" thickBot="1" x14ac:dyDescent="0.3">
      <c r="A124" s="96"/>
      <c r="B124" s="89"/>
      <c r="C124" s="89"/>
      <c r="D124" s="96"/>
    </row>
    <row r="125" spans="1:4" ht="15.75" thickBot="1" x14ac:dyDescent="0.3">
      <c r="A125" s="96"/>
      <c r="B125" s="89"/>
      <c r="C125" s="89"/>
      <c r="D125" s="96"/>
    </row>
    <row r="126" spans="1:4" ht="15.75" thickBot="1" x14ac:dyDescent="0.3">
      <c r="A126" s="96"/>
      <c r="B126" s="89"/>
      <c r="C126" s="89"/>
      <c r="D126" s="96"/>
    </row>
    <row r="127" spans="1:4" ht="15.75" thickBot="1" x14ac:dyDescent="0.3">
      <c r="A127" s="96"/>
      <c r="B127" s="89"/>
      <c r="C127" s="89"/>
      <c r="D127" s="96"/>
    </row>
    <row r="128" spans="1:4" ht="15.75" thickBot="1" x14ac:dyDescent="0.3">
      <c r="A128" s="96"/>
      <c r="B128" s="89"/>
      <c r="C128" s="89"/>
      <c r="D128" s="96"/>
    </row>
    <row r="129" spans="1:4" ht="15.75" thickBot="1" x14ac:dyDescent="0.3">
      <c r="A129" s="96"/>
      <c r="B129" s="89"/>
      <c r="C129" s="89"/>
      <c r="D129" s="96"/>
    </row>
    <row r="130" spans="1:4" ht="15.75" thickBot="1" x14ac:dyDescent="0.3">
      <c r="A130" s="96"/>
      <c r="B130" s="89"/>
      <c r="C130" s="89"/>
      <c r="D130" s="96"/>
    </row>
    <row r="131" spans="1:4" ht="15.75" thickBot="1" x14ac:dyDescent="0.3">
      <c r="A131" s="96"/>
      <c r="B131" s="89"/>
      <c r="C131" s="89"/>
      <c r="D131" s="96"/>
    </row>
    <row r="132" spans="1:4" ht="15.75" thickBot="1" x14ac:dyDescent="0.3">
      <c r="A132" s="96"/>
      <c r="B132" s="89"/>
      <c r="C132" s="89"/>
      <c r="D132" s="96"/>
    </row>
    <row r="133" spans="1:4" ht="15.75" thickBot="1" x14ac:dyDescent="0.3">
      <c r="A133" s="96"/>
      <c r="B133" s="89"/>
      <c r="C133" s="89"/>
      <c r="D133" s="96"/>
    </row>
    <row r="134" spans="1:4" ht="15.75" thickBot="1" x14ac:dyDescent="0.3">
      <c r="A134" s="96"/>
      <c r="B134" s="89"/>
      <c r="C134" s="89"/>
      <c r="D134" s="96"/>
    </row>
    <row r="135" spans="1:4" ht="15.75" thickBot="1" x14ac:dyDescent="0.3">
      <c r="A135" s="96"/>
      <c r="B135" s="89"/>
      <c r="C135" s="89"/>
      <c r="D135" s="96"/>
    </row>
    <row r="136" spans="1:4" ht="15.75" thickBot="1" x14ac:dyDescent="0.3">
      <c r="A136" s="96"/>
      <c r="B136" s="89"/>
      <c r="C136" s="89"/>
      <c r="D136" s="96"/>
    </row>
    <row r="137" spans="1:4" ht="15.75" thickBot="1" x14ac:dyDescent="0.3">
      <c r="A137" s="96"/>
      <c r="B137" s="89"/>
      <c r="C137" s="89"/>
      <c r="D137" s="96"/>
    </row>
    <row r="138" spans="1:4" ht="15.75" thickBot="1" x14ac:dyDescent="0.3">
      <c r="A138" s="96"/>
      <c r="B138" s="89"/>
      <c r="C138" s="89"/>
      <c r="D138" s="96"/>
    </row>
    <row r="139" spans="1:4" ht="15.75" thickBot="1" x14ac:dyDescent="0.3">
      <c r="A139" s="96"/>
      <c r="B139" s="89"/>
      <c r="C139" s="89"/>
      <c r="D139" s="96"/>
    </row>
    <row r="140" spans="1:4" ht="15.75" thickBot="1" x14ac:dyDescent="0.3">
      <c r="A140" s="96"/>
      <c r="B140" s="89"/>
      <c r="C140" s="89"/>
      <c r="D140" s="96"/>
    </row>
    <row r="141" spans="1:4" ht="15.75" thickBot="1" x14ac:dyDescent="0.3">
      <c r="A141" s="96"/>
      <c r="B141" s="89"/>
      <c r="C141" s="89"/>
      <c r="D141" s="96"/>
    </row>
    <row r="142" spans="1:4" ht="15.75" thickBot="1" x14ac:dyDescent="0.3">
      <c r="A142" s="96"/>
      <c r="B142" s="89"/>
      <c r="C142" s="89"/>
      <c r="D142" s="96"/>
    </row>
    <row r="143" spans="1:4" ht="15.75" thickBot="1" x14ac:dyDescent="0.3">
      <c r="A143" s="96"/>
      <c r="B143" s="89"/>
      <c r="C143" s="89"/>
      <c r="D143" s="96"/>
    </row>
    <row r="144" spans="1:4" ht="15.75" thickBot="1" x14ac:dyDescent="0.3">
      <c r="A144" s="96"/>
      <c r="B144" s="89"/>
      <c r="C144" s="89"/>
      <c r="D144" s="96"/>
    </row>
    <row r="145" spans="1:4" ht="15.75" thickBot="1" x14ac:dyDescent="0.3">
      <c r="A145" s="96"/>
      <c r="B145" s="89"/>
      <c r="C145" s="89"/>
      <c r="D145" s="96"/>
    </row>
    <row r="146" spans="1:4" ht="15.75" thickBot="1" x14ac:dyDescent="0.3">
      <c r="A146" s="96"/>
      <c r="B146" s="89"/>
      <c r="C146" s="89"/>
      <c r="D146" s="96"/>
    </row>
    <row r="147" spans="1:4" ht="15.75" thickBot="1" x14ac:dyDescent="0.3">
      <c r="A147" s="96"/>
      <c r="B147" s="89"/>
      <c r="C147" s="89"/>
      <c r="D147" s="96"/>
    </row>
    <row r="148" spans="1:4" ht="15.75" thickBot="1" x14ac:dyDescent="0.3">
      <c r="A148" s="96"/>
      <c r="B148" s="89"/>
      <c r="C148" s="89"/>
      <c r="D148" s="96"/>
    </row>
    <row r="149" spans="1:4" ht="15.75" thickBot="1" x14ac:dyDescent="0.3">
      <c r="A149" s="96"/>
      <c r="B149" s="89"/>
      <c r="C149" s="89"/>
      <c r="D149" s="96"/>
    </row>
    <row r="150" spans="1:4" ht="15.75" thickBot="1" x14ac:dyDescent="0.3">
      <c r="A150" s="96"/>
      <c r="B150" s="89"/>
      <c r="C150" s="89"/>
      <c r="D150" s="96"/>
    </row>
    <row r="151" spans="1:4" ht="15.75" thickBot="1" x14ac:dyDescent="0.3">
      <c r="A151" s="96"/>
      <c r="B151" s="89"/>
      <c r="C151" s="89"/>
      <c r="D151" s="96"/>
    </row>
    <row r="152" spans="1:4" ht="15.75" thickBot="1" x14ac:dyDescent="0.3">
      <c r="A152" s="96"/>
      <c r="B152" s="89"/>
      <c r="C152" s="89"/>
      <c r="D152" s="96"/>
    </row>
    <row r="153" spans="1:4" ht="15.75" thickBot="1" x14ac:dyDescent="0.3">
      <c r="A153" s="96"/>
      <c r="B153" s="89"/>
      <c r="C153" s="89"/>
      <c r="D153" s="96"/>
    </row>
    <row r="154" spans="1:4" ht="15.75" thickBot="1" x14ac:dyDescent="0.3">
      <c r="A154" s="96"/>
      <c r="B154" s="89"/>
      <c r="C154" s="89"/>
      <c r="D154" s="96"/>
    </row>
    <row r="155" spans="1:4" ht="15.75" thickBot="1" x14ac:dyDescent="0.3">
      <c r="A155" s="96"/>
      <c r="B155" s="89"/>
      <c r="C155" s="89"/>
      <c r="D155" s="96"/>
    </row>
    <row r="156" spans="1:4" ht="15.75" thickBot="1" x14ac:dyDescent="0.3">
      <c r="A156" s="96"/>
      <c r="B156" s="89"/>
      <c r="C156" s="89"/>
      <c r="D156" s="96"/>
    </row>
    <row r="157" spans="1:4" ht="15.75" thickBot="1" x14ac:dyDescent="0.3">
      <c r="A157" s="96"/>
      <c r="B157" s="89"/>
      <c r="C157" s="89"/>
      <c r="D157" s="96"/>
    </row>
    <row r="158" spans="1:4" ht="15.75" thickBot="1" x14ac:dyDescent="0.3">
      <c r="A158" s="96"/>
      <c r="B158" s="89"/>
      <c r="C158" s="89"/>
      <c r="D158" s="96"/>
    </row>
    <row r="159" spans="1:4" ht="15.75" thickBot="1" x14ac:dyDescent="0.3">
      <c r="A159" s="96"/>
      <c r="B159" s="89"/>
      <c r="C159" s="89"/>
      <c r="D159" s="96"/>
    </row>
    <row r="160" spans="1:4" ht="15.75" thickBot="1" x14ac:dyDescent="0.3">
      <c r="A160" s="96"/>
      <c r="B160" s="89"/>
      <c r="C160" s="89"/>
      <c r="D160" s="96"/>
    </row>
    <row r="161" spans="1:4" ht="15.75" thickBot="1" x14ac:dyDescent="0.3">
      <c r="A161" s="96"/>
      <c r="B161" s="89"/>
      <c r="C161" s="89"/>
      <c r="D161" s="96"/>
    </row>
    <row r="162" spans="1:4" ht="15.75" thickBot="1" x14ac:dyDescent="0.3">
      <c r="A162" s="96"/>
      <c r="B162" s="89"/>
      <c r="C162" s="89"/>
      <c r="D162" s="96"/>
    </row>
    <row r="163" spans="1:4" ht="15.75" thickBot="1" x14ac:dyDescent="0.3">
      <c r="A163" s="96"/>
      <c r="B163" s="89"/>
      <c r="C163" s="89"/>
      <c r="D163" s="96"/>
    </row>
    <row r="164" spans="1:4" ht="15.75" thickBot="1" x14ac:dyDescent="0.3">
      <c r="A164" s="96"/>
      <c r="B164" s="89"/>
      <c r="C164" s="89"/>
      <c r="D164" s="96"/>
    </row>
    <row r="165" spans="1:4" ht="15.75" thickBot="1" x14ac:dyDescent="0.3">
      <c r="A165" s="96"/>
      <c r="B165" s="89"/>
      <c r="C165" s="89"/>
      <c r="D165" s="96"/>
    </row>
    <row r="166" spans="1:4" ht="15.75" thickBot="1" x14ac:dyDescent="0.3">
      <c r="A166" s="96"/>
      <c r="B166" s="89"/>
      <c r="C166" s="89"/>
      <c r="D166" s="96"/>
    </row>
    <row r="167" spans="1:4" ht="15.75" thickBot="1" x14ac:dyDescent="0.3">
      <c r="A167" s="96"/>
      <c r="B167" s="89"/>
      <c r="C167" s="89"/>
      <c r="D167" s="96"/>
    </row>
    <row r="168" spans="1:4" ht="15.75" thickBot="1" x14ac:dyDescent="0.3">
      <c r="A168" s="96"/>
      <c r="B168" s="89"/>
      <c r="C168" s="89"/>
      <c r="D168" s="96"/>
    </row>
    <row r="169" spans="1:4" ht="15.75" thickBot="1" x14ac:dyDescent="0.3">
      <c r="A169" s="96"/>
      <c r="B169" s="89"/>
      <c r="C169" s="89"/>
      <c r="D169" s="96"/>
    </row>
    <row r="170" spans="1:4" ht="15.75" thickBot="1" x14ac:dyDescent="0.3">
      <c r="A170" s="96"/>
      <c r="B170" s="89"/>
      <c r="C170" s="89"/>
      <c r="D170" s="96"/>
    </row>
    <row r="171" spans="1:4" ht="15.75" thickBot="1" x14ac:dyDescent="0.3">
      <c r="A171" s="96"/>
      <c r="B171" s="89"/>
      <c r="C171" s="89"/>
      <c r="D171" s="96"/>
    </row>
    <row r="172" spans="1:4" ht="15.75" thickBot="1" x14ac:dyDescent="0.3">
      <c r="A172" s="96"/>
      <c r="B172" s="89"/>
      <c r="C172" s="89"/>
      <c r="D172" s="96"/>
    </row>
    <row r="173" spans="1:4" ht="15.75" thickBot="1" x14ac:dyDescent="0.3">
      <c r="A173" s="96"/>
      <c r="B173" s="89"/>
      <c r="C173" s="89"/>
      <c r="D173" s="96"/>
    </row>
    <row r="174" spans="1:4" ht="15.75" thickBot="1" x14ac:dyDescent="0.3">
      <c r="A174" s="96"/>
      <c r="B174" s="89"/>
      <c r="C174" s="89"/>
      <c r="D174" s="96"/>
    </row>
    <row r="175" spans="1:4" ht="15.75" thickBot="1" x14ac:dyDescent="0.3">
      <c r="A175" s="96"/>
      <c r="B175" s="89"/>
      <c r="C175" s="89"/>
      <c r="D175" s="96"/>
    </row>
    <row r="176" spans="1:4" ht="15.75" thickBot="1" x14ac:dyDescent="0.3">
      <c r="A176" s="96"/>
      <c r="B176" s="89"/>
      <c r="C176" s="89"/>
      <c r="D176" s="96"/>
    </row>
    <row r="177" spans="1:4" ht="15.75" thickBot="1" x14ac:dyDescent="0.3">
      <c r="A177" s="96"/>
      <c r="B177" s="89"/>
      <c r="C177" s="89"/>
      <c r="D177" s="96"/>
    </row>
    <row r="178" spans="1:4" ht="15.75" thickBot="1" x14ac:dyDescent="0.3">
      <c r="A178" s="96"/>
      <c r="B178" s="89"/>
      <c r="C178" s="89"/>
      <c r="D178" s="96"/>
    </row>
    <row r="179" spans="1:4" ht="15.75" thickBot="1" x14ac:dyDescent="0.3">
      <c r="A179" s="96"/>
      <c r="B179" s="89"/>
      <c r="C179" s="89"/>
      <c r="D179" s="96"/>
    </row>
    <row r="180" spans="1:4" ht="15.75" thickBot="1" x14ac:dyDescent="0.3">
      <c r="A180" s="96"/>
      <c r="B180" s="89"/>
      <c r="C180" s="89"/>
      <c r="D180" s="96"/>
    </row>
    <row r="181" spans="1:4" ht="15.75" thickBot="1" x14ac:dyDescent="0.3">
      <c r="A181" s="96"/>
      <c r="B181" s="89"/>
      <c r="C181" s="89"/>
      <c r="D181" s="96"/>
    </row>
    <row r="182" spans="1:4" ht="15.75" thickBot="1" x14ac:dyDescent="0.3">
      <c r="A182" s="96"/>
      <c r="B182" s="89"/>
      <c r="C182" s="89"/>
      <c r="D182" s="96"/>
    </row>
    <row r="183" spans="1:4" ht="15.75" thickBot="1" x14ac:dyDescent="0.3">
      <c r="A183" s="96"/>
      <c r="B183" s="89"/>
      <c r="C183" s="89"/>
      <c r="D183" s="96"/>
    </row>
    <row r="184" spans="1:4" ht="15.75" thickBot="1" x14ac:dyDescent="0.3">
      <c r="A184" s="96"/>
      <c r="B184" s="89"/>
      <c r="C184" s="89"/>
      <c r="D184" s="96"/>
    </row>
    <row r="185" spans="1:4" ht="15.75" thickBot="1" x14ac:dyDescent="0.3">
      <c r="A185" s="96"/>
      <c r="B185" s="89"/>
      <c r="C185" s="89"/>
      <c r="D185" s="96"/>
    </row>
    <row r="186" spans="1:4" ht="15.75" thickBot="1" x14ac:dyDescent="0.3">
      <c r="A186" s="96"/>
      <c r="B186" s="89"/>
      <c r="C186" s="89"/>
      <c r="D186" s="96"/>
    </row>
    <row r="187" spans="1:4" ht="15.75" thickBot="1" x14ac:dyDescent="0.3">
      <c r="A187" s="96"/>
      <c r="B187" s="89"/>
      <c r="C187" s="89"/>
      <c r="D187" s="96"/>
    </row>
    <row r="188" spans="1:4" ht="15.75" thickBot="1" x14ac:dyDescent="0.3">
      <c r="A188" s="96"/>
      <c r="B188" s="89"/>
      <c r="C188" s="89"/>
      <c r="D188" s="96"/>
    </row>
    <row r="189" spans="1:4" ht="15.75" thickBot="1" x14ac:dyDescent="0.3">
      <c r="A189" s="96"/>
      <c r="B189" s="89"/>
      <c r="C189" s="89"/>
      <c r="D189" s="96"/>
    </row>
    <row r="190" spans="1:4" ht="15.75" thickBot="1" x14ac:dyDescent="0.3">
      <c r="A190" s="96"/>
      <c r="B190" s="89"/>
      <c r="C190" s="89"/>
      <c r="D190" s="96"/>
    </row>
    <row r="191" spans="1:4" ht="15.75" thickBot="1" x14ac:dyDescent="0.3">
      <c r="A191" s="96"/>
      <c r="B191" s="89"/>
      <c r="C191" s="89"/>
      <c r="D191" s="96"/>
    </row>
    <row r="192" spans="1:4" ht="15.75" thickBot="1" x14ac:dyDescent="0.3">
      <c r="A192" s="96"/>
      <c r="B192" s="89"/>
      <c r="C192" s="89"/>
      <c r="D192" s="96"/>
    </row>
    <row r="193" spans="1:4" ht="15.75" thickBot="1" x14ac:dyDescent="0.3">
      <c r="A193" s="96"/>
      <c r="B193" s="89"/>
      <c r="C193" s="89"/>
      <c r="D193" s="96"/>
    </row>
    <row r="194" spans="1:4" ht="15.75" thickBot="1" x14ac:dyDescent="0.3">
      <c r="A194" s="96"/>
      <c r="B194" s="89"/>
      <c r="C194" s="89"/>
      <c r="D194" s="96"/>
    </row>
    <row r="195" spans="1:4" ht="15.75" thickBot="1" x14ac:dyDescent="0.3">
      <c r="A195" s="96"/>
      <c r="B195" s="89"/>
      <c r="C195" s="89"/>
      <c r="D195" s="96"/>
    </row>
    <row r="196" spans="1:4" ht="15.75" thickBot="1" x14ac:dyDescent="0.3">
      <c r="A196" s="96"/>
      <c r="B196" s="89"/>
      <c r="C196" s="89"/>
      <c r="D196" s="96"/>
    </row>
    <row r="197" spans="1:4" ht="15.75" thickBot="1" x14ac:dyDescent="0.3">
      <c r="A197" s="96"/>
      <c r="B197" s="89"/>
      <c r="C197" s="89"/>
      <c r="D197" s="96"/>
    </row>
    <row r="198" spans="1:4" ht="15.75" thickBot="1" x14ac:dyDescent="0.3">
      <c r="A198" s="96"/>
      <c r="B198" s="89"/>
      <c r="C198" s="89"/>
      <c r="D198" s="96"/>
    </row>
    <row r="199" spans="1:4" ht="15.75" thickBot="1" x14ac:dyDescent="0.3">
      <c r="A199" s="96"/>
      <c r="B199" s="89"/>
      <c r="C199" s="89"/>
      <c r="D199" s="96"/>
    </row>
    <row r="200" spans="1:4" ht="15.75" thickBot="1" x14ac:dyDescent="0.3">
      <c r="A200" s="96"/>
      <c r="B200" s="89"/>
      <c r="C200" s="89"/>
      <c r="D200" s="96"/>
    </row>
    <row r="201" spans="1:4" ht="15.75" thickBot="1" x14ac:dyDescent="0.3">
      <c r="A201" s="96"/>
      <c r="B201" s="89"/>
      <c r="C201" s="89"/>
      <c r="D201" s="96"/>
    </row>
    <row r="202" spans="1:4" ht="15.75" thickBot="1" x14ac:dyDescent="0.3">
      <c r="A202" s="96"/>
      <c r="B202" s="89"/>
      <c r="C202" s="89"/>
      <c r="D202" s="96"/>
    </row>
    <row r="203" spans="1:4" ht="15.75" thickBot="1" x14ac:dyDescent="0.3">
      <c r="A203" s="96"/>
      <c r="B203" s="89"/>
      <c r="C203" s="89"/>
      <c r="D203" s="96"/>
    </row>
    <row r="204" spans="1:4" ht="15.75" thickBot="1" x14ac:dyDescent="0.3">
      <c r="A204" s="96"/>
      <c r="B204" s="89"/>
      <c r="C204" s="89"/>
      <c r="D204" s="96"/>
    </row>
    <row r="205" spans="1:4" ht="15.75" thickBot="1" x14ac:dyDescent="0.3">
      <c r="A205" s="96"/>
      <c r="B205" s="89"/>
      <c r="C205" s="89"/>
      <c r="D205" s="96"/>
    </row>
    <row r="206" spans="1:4" ht="15.75" thickBot="1" x14ac:dyDescent="0.3">
      <c r="A206" s="96"/>
      <c r="B206" s="89"/>
      <c r="C206" s="89"/>
      <c r="D206" s="96"/>
    </row>
    <row r="207" spans="1:4" ht="15.75" thickBot="1" x14ac:dyDescent="0.3">
      <c r="A207" s="96"/>
      <c r="B207" s="89"/>
      <c r="C207" s="89"/>
      <c r="D207" s="96"/>
    </row>
    <row r="208" spans="1:4" ht="15.75" thickBot="1" x14ac:dyDescent="0.3">
      <c r="A208" s="96"/>
      <c r="B208" s="89"/>
      <c r="C208" s="89"/>
      <c r="D208" s="96"/>
    </row>
    <row r="209" spans="1:4" ht="15.75" thickBot="1" x14ac:dyDescent="0.3">
      <c r="A209" s="96"/>
      <c r="B209" s="89"/>
      <c r="C209" s="89"/>
      <c r="D209" s="96"/>
    </row>
    <row r="210" spans="1:4" ht="15.75" thickBot="1" x14ac:dyDescent="0.3">
      <c r="A210" s="96"/>
      <c r="B210" s="89"/>
      <c r="C210" s="89"/>
      <c r="D210" s="96"/>
    </row>
    <row r="211" spans="1:4" ht="15.75" thickBot="1" x14ac:dyDescent="0.3">
      <c r="A211" s="96"/>
      <c r="B211" s="89"/>
      <c r="C211" s="89"/>
      <c r="D211" s="96"/>
    </row>
    <row r="212" spans="1:4" ht="15.75" thickBot="1" x14ac:dyDescent="0.3">
      <c r="A212" s="96"/>
      <c r="B212" s="89"/>
      <c r="C212" s="89"/>
      <c r="D212" s="96"/>
    </row>
    <row r="213" spans="1:4" ht="15.75" thickBot="1" x14ac:dyDescent="0.3">
      <c r="A213" s="96"/>
      <c r="B213" s="89"/>
      <c r="C213" s="89"/>
      <c r="D213" s="96"/>
    </row>
    <row r="214" spans="1:4" ht="15.75" thickBot="1" x14ac:dyDescent="0.3">
      <c r="A214" s="96"/>
      <c r="B214" s="89"/>
      <c r="C214" s="89"/>
      <c r="D214" s="96"/>
    </row>
    <row r="215" spans="1:4" ht="15.75" thickBot="1" x14ac:dyDescent="0.3">
      <c r="A215" s="96"/>
      <c r="B215" s="89"/>
      <c r="C215" s="89"/>
      <c r="D215" s="96"/>
    </row>
    <row r="216" spans="1:4" ht="15.75" thickBot="1" x14ac:dyDescent="0.3">
      <c r="A216" s="96"/>
      <c r="B216" s="89"/>
      <c r="C216" s="89"/>
      <c r="D216" s="96"/>
    </row>
    <row r="217" spans="1:4" ht="15.75" thickBot="1" x14ac:dyDescent="0.3">
      <c r="A217" s="96"/>
      <c r="B217" s="89"/>
      <c r="C217" s="89"/>
      <c r="D217" s="96"/>
    </row>
    <row r="218" spans="1:4" ht="15.75" thickBot="1" x14ac:dyDescent="0.3">
      <c r="A218" s="96"/>
      <c r="B218" s="89"/>
      <c r="C218" s="89"/>
      <c r="D218" s="96"/>
    </row>
    <row r="219" spans="1:4" ht="15.75" thickBot="1" x14ac:dyDescent="0.3">
      <c r="A219" s="96"/>
      <c r="B219" s="89"/>
      <c r="C219" s="89"/>
      <c r="D219" s="96"/>
    </row>
    <row r="220" spans="1:4" ht="15.75" thickBot="1" x14ac:dyDescent="0.3">
      <c r="A220" s="96"/>
      <c r="B220" s="89"/>
      <c r="C220" s="89"/>
      <c r="D220" s="96"/>
    </row>
    <row r="221" spans="1:4" ht="15.75" thickBot="1" x14ac:dyDescent="0.3">
      <c r="A221" s="90" t="s">
        <v>432</v>
      </c>
      <c r="B221" s="89">
        <v>1816.27</v>
      </c>
      <c r="C221" s="89">
        <v>287.35000000000002</v>
      </c>
      <c r="D221" s="96"/>
    </row>
    <row r="222" spans="1:4" ht="23.25" thickBot="1" x14ac:dyDescent="0.3">
      <c r="A222" s="90" t="s">
        <v>431</v>
      </c>
      <c r="B222" s="91">
        <f>SUM(B7,B9:B221)</f>
        <v>1816.27</v>
      </c>
      <c r="C222" s="91">
        <f>SUM(C7,C9:C221)</f>
        <v>287.35000000000002</v>
      </c>
      <c r="D222" s="96"/>
    </row>
    <row r="223" spans="1:4" ht="15.75" thickBot="1" x14ac:dyDescent="0.3">
      <c r="A223" s="94" t="s">
        <v>430</v>
      </c>
      <c r="B223" s="94" t="s">
        <v>427</v>
      </c>
      <c r="C223" s="94"/>
      <c r="D223" s="94" t="s">
        <v>426</v>
      </c>
    </row>
    <row r="224" spans="1:4" ht="15.75" thickBot="1" x14ac:dyDescent="0.3">
      <c r="A224" s="96"/>
      <c r="B224" s="89"/>
      <c r="C224" s="136"/>
      <c r="D224" s="96"/>
    </row>
    <row r="225" spans="1:4" ht="15.75" thickBot="1" x14ac:dyDescent="0.3">
      <c r="A225" s="96"/>
      <c r="B225" s="89"/>
      <c r="C225" s="136"/>
      <c r="D225" s="96"/>
    </row>
    <row r="226" spans="1:4" ht="15.75" thickBot="1" x14ac:dyDescent="0.3">
      <c r="A226" s="96"/>
      <c r="B226" s="89"/>
      <c r="C226" s="136"/>
      <c r="D226" s="96"/>
    </row>
    <row r="227" spans="1:4" ht="15.75" thickBot="1" x14ac:dyDescent="0.3">
      <c r="A227" s="96"/>
      <c r="B227" s="89"/>
      <c r="C227" s="136"/>
      <c r="D227" s="96"/>
    </row>
    <row r="228" spans="1:4" ht="15.75" thickBot="1" x14ac:dyDescent="0.3">
      <c r="A228" s="96"/>
      <c r="B228" s="89"/>
      <c r="C228" s="136"/>
      <c r="D228" s="96"/>
    </row>
    <row r="229" spans="1:4" ht="15.75" thickBot="1" x14ac:dyDescent="0.3">
      <c r="A229" s="96"/>
      <c r="B229" s="89"/>
      <c r="C229" s="136"/>
      <c r="D229" s="96"/>
    </row>
    <row r="230" spans="1:4" ht="15.75" thickBot="1" x14ac:dyDescent="0.3">
      <c r="A230" s="96"/>
      <c r="B230" s="89"/>
      <c r="C230" s="136"/>
      <c r="D230" s="96"/>
    </row>
    <row r="231" spans="1:4" ht="15.75" thickBot="1" x14ac:dyDescent="0.3">
      <c r="A231" s="96"/>
      <c r="B231" s="89"/>
      <c r="C231" s="136"/>
      <c r="D231" s="96"/>
    </row>
    <row r="232" spans="1:4" ht="15.75" thickBot="1" x14ac:dyDescent="0.3">
      <c r="A232" s="96"/>
      <c r="B232" s="89"/>
      <c r="C232" s="136"/>
      <c r="D232" s="96"/>
    </row>
    <row r="233" spans="1:4" ht="15.75" thickBot="1" x14ac:dyDescent="0.3">
      <c r="A233" s="96"/>
      <c r="B233" s="89"/>
      <c r="C233" s="136"/>
      <c r="D233" s="96"/>
    </row>
    <row r="234" spans="1:4" ht="15.75" thickBot="1" x14ac:dyDescent="0.3">
      <c r="A234" s="96"/>
      <c r="B234" s="89"/>
      <c r="C234" s="136"/>
      <c r="D234" s="96"/>
    </row>
    <row r="235" spans="1:4" ht="15.75" thickBot="1" x14ac:dyDescent="0.3">
      <c r="A235" s="96"/>
      <c r="B235" s="89"/>
      <c r="C235" s="136"/>
      <c r="D235" s="96"/>
    </row>
    <row r="236" spans="1:4" ht="15.75" thickBot="1" x14ac:dyDescent="0.3">
      <c r="A236" s="96"/>
      <c r="B236" s="89"/>
      <c r="C236" s="136"/>
      <c r="D236" s="96"/>
    </row>
    <row r="237" spans="1:4" ht="15.75" thickBot="1" x14ac:dyDescent="0.3">
      <c r="A237" s="96"/>
      <c r="B237" s="89"/>
      <c r="C237" s="136"/>
      <c r="D237" s="96"/>
    </row>
    <row r="238" spans="1:4" ht="15.75" thickBot="1" x14ac:dyDescent="0.3">
      <c r="A238" s="96"/>
      <c r="B238" s="89"/>
      <c r="C238" s="136"/>
      <c r="D238" s="96"/>
    </row>
    <row r="239" spans="1:4" ht="15.75" thickBot="1" x14ac:dyDescent="0.3">
      <c r="A239" s="96"/>
      <c r="B239" s="89"/>
      <c r="C239" s="136"/>
      <c r="D239" s="96"/>
    </row>
    <row r="240" spans="1:4" ht="15.75" thickBot="1" x14ac:dyDescent="0.3">
      <c r="A240" s="96"/>
      <c r="B240" s="89"/>
      <c r="C240" s="136"/>
      <c r="D240" s="96"/>
    </row>
    <row r="241" spans="1:4" ht="15.75" thickBot="1" x14ac:dyDescent="0.3">
      <c r="A241" s="96"/>
      <c r="B241" s="89"/>
      <c r="C241" s="136"/>
      <c r="D241" s="96"/>
    </row>
    <row r="242" spans="1:4" ht="15.75" thickBot="1" x14ac:dyDescent="0.3">
      <c r="A242" s="96"/>
      <c r="B242" s="89"/>
      <c r="C242" s="136"/>
      <c r="D242" s="96"/>
    </row>
    <row r="243" spans="1:4" ht="15.75" thickBot="1" x14ac:dyDescent="0.3">
      <c r="A243" s="96"/>
      <c r="B243" s="89"/>
      <c r="C243" s="136"/>
      <c r="D243" s="96"/>
    </row>
    <row r="244" spans="1:4" ht="15.75" thickBot="1" x14ac:dyDescent="0.3">
      <c r="A244" s="96"/>
      <c r="B244" s="89"/>
      <c r="C244" s="136"/>
      <c r="D244" s="96"/>
    </row>
    <row r="245" spans="1:4" ht="15.75" thickBot="1" x14ac:dyDescent="0.3">
      <c r="A245" s="96"/>
      <c r="B245" s="89"/>
      <c r="C245" s="136"/>
      <c r="D245" s="96"/>
    </row>
    <row r="246" spans="1:4" ht="15.75" thickBot="1" x14ac:dyDescent="0.3">
      <c r="A246" s="96"/>
      <c r="B246" s="89"/>
      <c r="C246" s="136"/>
      <c r="D246" s="96"/>
    </row>
    <row r="247" spans="1:4" ht="15.75" thickBot="1" x14ac:dyDescent="0.3">
      <c r="A247" s="96"/>
      <c r="B247" s="89"/>
      <c r="C247" s="136"/>
      <c r="D247" s="96"/>
    </row>
    <row r="248" spans="1:4" ht="15.75" thickBot="1" x14ac:dyDescent="0.3">
      <c r="A248" s="96"/>
      <c r="B248" s="89"/>
      <c r="C248" s="136"/>
      <c r="D248" s="96"/>
    </row>
    <row r="249" spans="1:4" ht="15.75" thickBot="1" x14ac:dyDescent="0.3">
      <c r="A249" s="96"/>
      <c r="B249" s="89"/>
      <c r="C249" s="136"/>
      <c r="D249" s="96"/>
    </row>
    <row r="250" spans="1:4" ht="15.75" thickBot="1" x14ac:dyDescent="0.3">
      <c r="A250" s="96"/>
      <c r="B250" s="89"/>
      <c r="C250" s="136"/>
      <c r="D250" s="96"/>
    </row>
    <row r="251" spans="1:4" ht="15.75" thickBot="1" x14ac:dyDescent="0.3">
      <c r="A251" s="96"/>
      <c r="B251" s="89"/>
      <c r="C251" s="136"/>
      <c r="D251" s="96"/>
    </row>
    <row r="252" spans="1:4" ht="15.75" thickBot="1" x14ac:dyDescent="0.3">
      <c r="A252" s="90" t="s">
        <v>429</v>
      </c>
      <c r="B252" s="94" t="s">
        <v>427</v>
      </c>
      <c r="C252" s="94"/>
      <c r="D252" s="94" t="s">
        <v>426</v>
      </c>
    </row>
    <row r="253" spans="1:4" ht="15.75" thickBot="1" x14ac:dyDescent="0.3">
      <c r="A253" s="96"/>
      <c r="B253" s="89"/>
      <c r="C253" s="136"/>
      <c r="D253" s="96"/>
    </row>
    <row r="254" spans="1:4" ht="15.75" thickBot="1" x14ac:dyDescent="0.3">
      <c r="A254" s="96"/>
      <c r="B254" s="89"/>
      <c r="C254" s="136"/>
      <c r="D254" s="96"/>
    </row>
    <row r="255" spans="1:4" ht="15.75" thickBot="1" x14ac:dyDescent="0.3">
      <c r="A255" s="96"/>
      <c r="B255" s="89"/>
      <c r="C255" s="136"/>
      <c r="D255" s="96"/>
    </row>
    <row r="256" spans="1:4" ht="15.75" thickBot="1" x14ac:dyDescent="0.3">
      <c r="A256" s="96"/>
      <c r="B256" s="89"/>
      <c r="C256" s="136"/>
      <c r="D256" s="96"/>
    </row>
    <row r="257" spans="1:4" ht="15.75" thickBot="1" x14ac:dyDescent="0.3">
      <c r="A257" s="96"/>
      <c r="B257" s="89"/>
      <c r="C257" s="136"/>
      <c r="D257" s="96"/>
    </row>
    <row r="258" spans="1:4" ht="15.75" thickBot="1" x14ac:dyDescent="0.3">
      <c r="A258" s="96"/>
      <c r="B258" s="89"/>
      <c r="C258" s="136"/>
      <c r="D258" s="96"/>
    </row>
    <row r="259" spans="1:4" ht="15.75" thickBot="1" x14ac:dyDescent="0.3">
      <c r="A259" s="96"/>
      <c r="B259" s="89"/>
      <c r="C259" s="136"/>
      <c r="D259" s="96"/>
    </row>
    <row r="260" spans="1:4" ht="15.75" thickBot="1" x14ac:dyDescent="0.3">
      <c r="A260" s="96"/>
      <c r="B260" s="89"/>
      <c r="C260" s="136"/>
      <c r="D260" s="96"/>
    </row>
    <row r="261" spans="1:4" ht="15.75" thickBot="1" x14ac:dyDescent="0.3">
      <c r="A261" s="96"/>
      <c r="B261" s="89"/>
      <c r="C261" s="136"/>
      <c r="D261" s="96"/>
    </row>
    <row r="262" spans="1:4" ht="15.75" thickBot="1" x14ac:dyDescent="0.3">
      <c r="A262" s="96"/>
      <c r="B262" s="89"/>
      <c r="C262" s="136"/>
      <c r="D262" s="96"/>
    </row>
    <row r="263" spans="1:4" ht="15.75" thickBot="1" x14ac:dyDescent="0.3">
      <c r="A263" s="96"/>
      <c r="B263" s="89"/>
      <c r="C263" s="136"/>
      <c r="D263" s="96"/>
    </row>
    <row r="264" spans="1:4" ht="15.75" thickBot="1" x14ac:dyDescent="0.3">
      <c r="A264" s="96"/>
      <c r="B264" s="89"/>
      <c r="C264" s="136"/>
      <c r="D264" s="96"/>
    </row>
    <row r="265" spans="1:4" ht="15.75" thickBot="1" x14ac:dyDescent="0.3">
      <c r="A265" s="96"/>
      <c r="B265" s="89"/>
      <c r="C265" s="136"/>
      <c r="D265" s="96"/>
    </row>
    <row r="266" spans="1:4" ht="15.75" thickBot="1" x14ac:dyDescent="0.3">
      <c r="A266" s="96"/>
      <c r="B266" s="89"/>
      <c r="C266" s="136"/>
      <c r="D266" s="96"/>
    </row>
    <row r="267" spans="1:4" ht="15.75" thickBot="1" x14ac:dyDescent="0.3">
      <c r="A267" s="96"/>
      <c r="B267" s="89"/>
      <c r="C267" s="136"/>
      <c r="D267" s="96"/>
    </row>
    <row r="268" spans="1:4" ht="15.75" thickBot="1" x14ac:dyDescent="0.3">
      <c r="A268" s="96"/>
      <c r="B268" s="89"/>
      <c r="C268" s="136"/>
      <c r="D268" s="96"/>
    </row>
    <row r="269" spans="1:4" ht="15.75" thickBot="1" x14ac:dyDescent="0.3">
      <c r="A269" s="96"/>
      <c r="B269" s="89"/>
      <c r="C269" s="136"/>
      <c r="D269" s="96"/>
    </row>
    <row r="270" spans="1:4" ht="15.75" thickBot="1" x14ac:dyDescent="0.3">
      <c r="A270" s="96"/>
      <c r="B270" s="89"/>
      <c r="C270" s="136"/>
      <c r="D270" s="96"/>
    </row>
    <row r="271" spans="1:4" ht="15.75" thickBot="1" x14ac:dyDescent="0.3">
      <c r="A271" s="96"/>
      <c r="B271" s="89"/>
      <c r="C271" s="136"/>
      <c r="D271" s="96"/>
    </row>
    <row r="272" spans="1:4" ht="15.75" thickBot="1" x14ac:dyDescent="0.3">
      <c r="A272" s="96"/>
      <c r="B272" s="89"/>
      <c r="C272" s="136"/>
      <c r="D272" s="96"/>
    </row>
    <row r="273" spans="1:4" ht="15.75" thickBot="1" x14ac:dyDescent="0.3">
      <c r="A273" s="96"/>
      <c r="B273" s="89"/>
      <c r="C273" s="136"/>
      <c r="D273" s="96"/>
    </row>
    <row r="274" spans="1:4" ht="15.75" thickBot="1" x14ac:dyDescent="0.3">
      <c r="A274" s="96"/>
      <c r="B274" s="89"/>
      <c r="C274" s="136"/>
      <c r="D274" s="96"/>
    </row>
    <row r="275" spans="1:4" ht="15.75" thickBot="1" x14ac:dyDescent="0.3">
      <c r="A275" s="96"/>
      <c r="B275" s="89"/>
      <c r="C275" s="136"/>
      <c r="D275" s="96"/>
    </row>
    <row r="276" spans="1:4" ht="15.75" thickBot="1" x14ac:dyDescent="0.3">
      <c r="A276" s="96"/>
      <c r="B276" s="89"/>
      <c r="C276" s="136"/>
      <c r="D276" s="96"/>
    </row>
    <row r="277" spans="1:4" ht="15.75" thickBot="1" x14ac:dyDescent="0.3">
      <c r="A277" s="96"/>
      <c r="B277" s="89"/>
      <c r="C277" s="136"/>
      <c r="D277" s="96"/>
    </row>
    <row r="278" spans="1:4" ht="15.75" thickBot="1" x14ac:dyDescent="0.3">
      <c r="A278" s="96"/>
      <c r="B278" s="89"/>
      <c r="C278" s="136"/>
      <c r="D278" s="96"/>
    </row>
    <row r="279" spans="1:4" ht="15.75" thickBot="1" x14ac:dyDescent="0.3">
      <c r="A279" s="96"/>
      <c r="B279" s="89"/>
      <c r="C279" s="136"/>
      <c r="D279" s="96"/>
    </row>
    <row r="280" spans="1:4" ht="15.75" thickBot="1" x14ac:dyDescent="0.3">
      <c r="A280" s="96"/>
      <c r="B280" s="89"/>
      <c r="C280" s="136"/>
      <c r="D280" s="96"/>
    </row>
    <row r="281" spans="1:4" ht="15.75" thickBot="1" x14ac:dyDescent="0.3">
      <c r="A281" s="96"/>
      <c r="B281" s="89"/>
      <c r="C281" s="136"/>
      <c r="D281" s="96"/>
    </row>
    <row r="282" spans="1:4" ht="15.75" thickBot="1" x14ac:dyDescent="0.3">
      <c r="A282" s="96"/>
      <c r="B282" s="89"/>
      <c r="C282" s="136"/>
      <c r="D282" s="96"/>
    </row>
    <row r="283" spans="1:4" ht="15.75" thickBot="1" x14ac:dyDescent="0.3">
      <c r="A283" s="90" t="s">
        <v>428</v>
      </c>
      <c r="B283" s="94" t="s">
        <v>427</v>
      </c>
      <c r="C283" s="94"/>
      <c r="D283" s="94" t="s">
        <v>426</v>
      </c>
    </row>
    <row r="284" spans="1:4" ht="15.75" thickBot="1" x14ac:dyDescent="0.3">
      <c r="A284" s="90" t="s">
        <v>425</v>
      </c>
      <c r="B284" s="89"/>
      <c r="C284" s="136"/>
      <c r="D284" s="96"/>
    </row>
    <row r="285" spans="1:4" ht="15.75" thickBot="1" x14ac:dyDescent="0.3">
      <c r="A285" s="90" t="s">
        <v>424</v>
      </c>
      <c r="B285" s="89"/>
      <c r="C285" s="136"/>
      <c r="D285" s="96"/>
    </row>
  </sheetData>
  <sheetProtection algorithmName="SHA-512" hashValue="6ObV6ua2q0WCx7G8CDkaY4DLdHRZWwOB4k5jZXShBs9cMmFpGKSN5JewxI5Aikb/1UcGpLCAjSk3wvdprUdfkg==" saltValue="2VbJbp8WmzFEJ1MbSkifpQ==" spinCount="100000" sheet="1" objects="1" scenarios="1"/>
  <mergeCells count="5">
    <mergeCell ref="A1:D1"/>
    <mergeCell ref="A2:D2"/>
    <mergeCell ref="A3:D3"/>
    <mergeCell ref="A4:D4"/>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52</vt:i4>
      </vt:variant>
      <vt:variant>
        <vt:lpstr>Rangos con nombre</vt:lpstr>
      </vt:variant>
      <vt:variant>
        <vt:i4>42</vt:i4>
      </vt:variant>
    </vt:vector>
  </HeadingPairs>
  <TitlesOfParts>
    <vt:vector size="94" baseType="lpstr">
      <vt:lpstr>G70a Auto</vt:lpstr>
      <vt:lpstr>CONTROL</vt:lpstr>
      <vt:lpstr>A.74 &lt;= A.73b</vt:lpstr>
      <vt:lpstr>G1</vt:lpstr>
      <vt:lpstr>G.1</vt:lpstr>
      <vt:lpstr>G2</vt:lpstr>
      <vt:lpstr>G.2</vt:lpstr>
      <vt:lpstr>G3</vt:lpstr>
      <vt:lpstr>G.3</vt:lpstr>
      <vt:lpstr>G4</vt:lpstr>
      <vt:lpstr>G.4</vt:lpstr>
      <vt:lpstr>G4a</vt:lpstr>
      <vt:lpstr>G.4a</vt:lpstr>
      <vt:lpstr>G4b</vt:lpstr>
      <vt:lpstr>G.4b</vt:lpstr>
      <vt:lpstr>G5</vt:lpstr>
      <vt:lpstr>G.5</vt:lpstr>
      <vt:lpstr>G6</vt:lpstr>
      <vt:lpstr>G.6</vt:lpstr>
      <vt:lpstr>G7</vt:lpstr>
      <vt:lpstr>G.7</vt:lpstr>
      <vt:lpstr>G8</vt:lpstr>
      <vt:lpstr>G.8</vt:lpstr>
      <vt:lpstr>G9</vt:lpstr>
      <vt:lpstr>G.9</vt:lpstr>
      <vt:lpstr>G9b</vt:lpstr>
      <vt:lpstr>G.9b</vt:lpstr>
      <vt:lpstr>G10</vt:lpstr>
      <vt:lpstr>G.10</vt:lpstr>
      <vt:lpstr>G11</vt:lpstr>
      <vt:lpstr>G.11</vt:lpstr>
      <vt:lpstr>G50</vt:lpstr>
      <vt:lpstr>G.50</vt:lpstr>
      <vt:lpstr>G70a</vt:lpstr>
      <vt:lpstr>G.70a</vt:lpstr>
      <vt:lpstr>A71e Auto</vt:lpstr>
      <vt:lpstr>G80</vt:lpstr>
      <vt:lpstr>G.80</vt:lpstr>
      <vt:lpstr>A71e</vt:lpstr>
      <vt:lpstr>A71.e</vt:lpstr>
      <vt:lpstr>A72a</vt:lpstr>
      <vt:lpstr>A72a Auto</vt:lpstr>
      <vt:lpstr>A72.a</vt:lpstr>
      <vt:lpstr>A73b</vt:lpstr>
      <vt:lpstr>A73.b</vt:lpstr>
      <vt:lpstr>A74</vt:lpstr>
      <vt:lpstr>A.74</vt:lpstr>
      <vt:lpstr>A75</vt:lpstr>
      <vt:lpstr>A.75</vt:lpstr>
      <vt:lpstr>A76</vt:lpstr>
      <vt:lpstr>A.76</vt:lpstr>
      <vt:lpstr>FACTURAS</vt:lpstr>
      <vt:lpstr>A.76!areaA76</vt:lpstr>
      <vt:lpstr>'A76'!areaA76</vt:lpstr>
      <vt:lpstr>G.1!areaG1</vt:lpstr>
      <vt:lpstr>areaG1</vt:lpstr>
      <vt:lpstr>G.10!areaG10</vt:lpstr>
      <vt:lpstr>areaG10</vt:lpstr>
      <vt:lpstr>G.11!areaG11</vt:lpstr>
      <vt:lpstr>areaG11</vt:lpstr>
      <vt:lpstr>G.2!areaG2</vt:lpstr>
      <vt:lpstr>areaG2</vt:lpstr>
      <vt:lpstr>G.3!areaG3_1</vt:lpstr>
      <vt:lpstr>areaG3_1</vt:lpstr>
      <vt:lpstr>G.3!areaG3_2</vt:lpstr>
      <vt:lpstr>areaG3_2</vt:lpstr>
      <vt:lpstr>G.3!areaG3_3</vt:lpstr>
      <vt:lpstr>areaG3_3</vt:lpstr>
      <vt:lpstr>G.3!areaG3_4</vt:lpstr>
      <vt:lpstr>areaG3_4</vt:lpstr>
      <vt:lpstr>G.4!areaG4</vt:lpstr>
      <vt:lpstr>areaG4</vt:lpstr>
      <vt:lpstr>G.4a!areaG4a</vt:lpstr>
      <vt:lpstr>areaG4a</vt:lpstr>
      <vt:lpstr>G.4b!areaG4b</vt:lpstr>
      <vt:lpstr>areaG4b</vt:lpstr>
      <vt:lpstr>G.5!areaG5</vt:lpstr>
      <vt:lpstr>areaG5</vt:lpstr>
      <vt:lpstr>G.50!areaG50</vt:lpstr>
      <vt:lpstr>areaG50</vt:lpstr>
      <vt:lpstr>G.6!areaG6</vt:lpstr>
      <vt:lpstr>areaG6</vt:lpstr>
      <vt:lpstr>G.7!areaG7</vt:lpstr>
      <vt:lpstr>areaG7</vt:lpstr>
      <vt:lpstr>G.8!areaG8</vt:lpstr>
      <vt:lpstr>areaG8</vt:lpstr>
      <vt:lpstr>G.80!areaG80</vt:lpstr>
      <vt:lpstr>areaG80</vt:lpstr>
      <vt:lpstr>G.9!areaG9</vt:lpstr>
      <vt:lpstr>areaG9</vt:lpstr>
      <vt:lpstr>G.9b!areaG9b</vt:lpstr>
      <vt:lpstr>areaG9b</vt:lpstr>
      <vt:lpstr>A.76!Print_Area</vt:lpstr>
      <vt:lpstr>'A76'!Print_Area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Mateo Floria, Esther</dc:creator>
  <cp:lastModifiedBy>María Wunsch Martínez</cp:lastModifiedBy>
  <cp:lastPrinted>2018-03-19T17:50:15Z</cp:lastPrinted>
  <dcterms:created xsi:type="dcterms:W3CDTF">2018-03-05T10:46:20Z</dcterms:created>
  <dcterms:modified xsi:type="dcterms:W3CDTF">2023-01-16T23:18:30Z</dcterms:modified>
</cp:coreProperties>
</file>